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as.ds.ky.gov\dfs\PSC-Home\DanielE.Hinton\My Documents\"/>
    </mc:Choice>
  </mc:AlternateContent>
  <xr:revisionPtr revIDLastSave="0" documentId="8_{5EAF4A3C-5366-438A-BBF8-BE2A8FC64720}" xr6:coauthVersionLast="47" xr6:coauthVersionMax="47" xr10:uidLastSave="{00000000-0000-0000-0000-000000000000}"/>
  <bookViews>
    <workbookView xWindow="-108" yWindow="-108" windowWidth="23256" windowHeight="12576" xr2:uid="{4B68921E-98AB-4A27-A9FB-398F7A73C352}"/>
  </bookViews>
  <sheets>
    <sheet name="GBA PSC filing" sheetId="1" r:id="rId1"/>
    <sheet name="Sch IV" sheetId="2" r:id="rId2"/>
  </sheets>
  <definedNames>
    <definedName name="_xlnm.Print_Area" localSheetId="0">'GBA PSC filing'!$A$1:$P$232</definedName>
    <definedName name="_xlnm.Print_Titles" localSheetId="0">'GBA PSC filing'!$1:$2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8" i="2"/>
  <c r="F11" i="2"/>
  <c r="F14" i="2"/>
  <c r="F17" i="2"/>
  <c r="F20" i="2"/>
  <c r="F23" i="2"/>
  <c r="F26" i="2"/>
  <c r="F29" i="2"/>
  <c r="F32" i="2"/>
  <c r="F35" i="2"/>
  <c r="F38" i="2"/>
  <c r="F41" i="2"/>
  <c r="F44" i="2"/>
  <c r="F47" i="2"/>
  <c r="F50" i="2"/>
  <c r="F53" i="2"/>
  <c r="F56" i="2"/>
  <c r="B62" i="2"/>
  <c r="C62" i="2"/>
  <c r="E62" i="2"/>
  <c r="H254" i="1"/>
  <c r="H253" i="1"/>
  <c r="H250" i="1"/>
  <c r="H249" i="1"/>
  <c r="E253" i="1"/>
  <c r="E249" i="1"/>
  <c r="E3" i="1"/>
  <c r="H3" i="1"/>
  <c r="P3" i="1"/>
  <c r="I3" i="1" s="1"/>
  <c r="J3" i="1" s="1"/>
  <c r="E4" i="1"/>
  <c r="H4" i="1"/>
  <c r="P4" i="1"/>
  <c r="I4" i="1" s="1"/>
  <c r="C5" i="1"/>
  <c r="D5" i="1"/>
  <c r="G5" i="1"/>
  <c r="E7" i="1"/>
  <c r="H7" i="1"/>
  <c r="P7" i="1"/>
  <c r="I7" i="1" s="1"/>
  <c r="J7" i="1" s="1"/>
  <c r="E8" i="1"/>
  <c r="H8" i="1"/>
  <c r="P8" i="1"/>
  <c r="I8" i="1" s="1"/>
  <c r="J8" i="1" s="1"/>
  <c r="C9" i="1"/>
  <c r="D9" i="1"/>
  <c r="G9" i="1"/>
  <c r="E11" i="1"/>
  <c r="H11" i="1"/>
  <c r="P11" i="1"/>
  <c r="I11" i="1" s="1"/>
  <c r="E12" i="1"/>
  <c r="H12" i="1"/>
  <c r="P12" i="1"/>
  <c r="I12" i="1" s="1"/>
  <c r="J12" i="1" s="1"/>
  <c r="C13" i="1"/>
  <c r="D13" i="1"/>
  <c r="G13" i="1"/>
  <c r="E15" i="1"/>
  <c r="H15" i="1"/>
  <c r="P15" i="1"/>
  <c r="I15" i="1" s="1"/>
  <c r="J15" i="1" s="1"/>
  <c r="E16" i="1"/>
  <c r="H16" i="1"/>
  <c r="P16" i="1"/>
  <c r="I16" i="1" s="1"/>
  <c r="J16" i="1" s="1"/>
  <c r="C17" i="1"/>
  <c r="D17" i="1"/>
  <c r="E17" i="1" s="1"/>
  <c r="G17" i="1"/>
  <c r="E19" i="1"/>
  <c r="H19" i="1"/>
  <c r="P19" i="1"/>
  <c r="I19" i="1" s="1"/>
  <c r="J19" i="1" s="1"/>
  <c r="E20" i="1"/>
  <c r="H20" i="1"/>
  <c r="P20" i="1"/>
  <c r="I20" i="1" s="1"/>
  <c r="J20" i="1" s="1"/>
  <c r="C21" i="1"/>
  <c r="D21" i="1"/>
  <c r="G21" i="1"/>
  <c r="E23" i="1"/>
  <c r="H23" i="1"/>
  <c r="P23" i="1"/>
  <c r="I23" i="1" s="1"/>
  <c r="J23" i="1" s="1"/>
  <c r="E24" i="1"/>
  <c r="H24" i="1"/>
  <c r="P24" i="1"/>
  <c r="I24" i="1" s="1"/>
  <c r="J24" i="1" s="1"/>
  <c r="C25" i="1"/>
  <c r="D25" i="1"/>
  <c r="G25" i="1"/>
  <c r="E27" i="1"/>
  <c r="H27" i="1"/>
  <c r="P27" i="1"/>
  <c r="I27" i="1" s="1"/>
  <c r="J27" i="1" s="1"/>
  <c r="E28" i="1"/>
  <c r="H28" i="1"/>
  <c r="P28" i="1"/>
  <c r="I28" i="1" s="1"/>
  <c r="J28" i="1" s="1"/>
  <c r="C29" i="1"/>
  <c r="D29" i="1"/>
  <c r="G29" i="1"/>
  <c r="E31" i="1"/>
  <c r="H31" i="1"/>
  <c r="P31" i="1"/>
  <c r="I31" i="1" s="1"/>
  <c r="J31" i="1" s="1"/>
  <c r="E32" i="1"/>
  <c r="H32" i="1"/>
  <c r="P32" i="1"/>
  <c r="I32" i="1" s="1"/>
  <c r="J32" i="1" s="1"/>
  <c r="C33" i="1"/>
  <c r="D33" i="1"/>
  <c r="G33" i="1"/>
  <c r="E35" i="1"/>
  <c r="H35" i="1"/>
  <c r="P35" i="1"/>
  <c r="I35" i="1" s="1"/>
  <c r="J35" i="1" s="1"/>
  <c r="E36" i="1"/>
  <c r="H36" i="1"/>
  <c r="P36" i="1"/>
  <c r="I36" i="1" s="1"/>
  <c r="J36" i="1" s="1"/>
  <c r="C37" i="1"/>
  <c r="E37" i="1" s="1"/>
  <c r="D37" i="1"/>
  <c r="G37" i="1"/>
  <c r="E39" i="1"/>
  <c r="H39" i="1"/>
  <c r="P39" i="1"/>
  <c r="I39" i="1" s="1"/>
  <c r="J39" i="1" s="1"/>
  <c r="E40" i="1"/>
  <c r="H40" i="1"/>
  <c r="P40" i="1"/>
  <c r="I40" i="1" s="1"/>
  <c r="J40" i="1" s="1"/>
  <c r="C41" i="1"/>
  <c r="D41" i="1"/>
  <c r="G41" i="1"/>
  <c r="C44" i="1"/>
  <c r="D44" i="1"/>
  <c r="G44" i="1"/>
  <c r="V44" i="1" s="1"/>
  <c r="C45" i="1"/>
  <c r="D45" i="1"/>
  <c r="G45" i="1"/>
  <c r="V45" i="1" s="1"/>
  <c r="E48" i="1"/>
  <c r="H48" i="1"/>
  <c r="P48" i="1"/>
  <c r="I48" i="1" s="1"/>
  <c r="J48" i="1" s="1"/>
  <c r="E49" i="1"/>
  <c r="H49" i="1"/>
  <c r="P49" i="1"/>
  <c r="I49" i="1" s="1"/>
  <c r="J49" i="1" s="1"/>
  <c r="C50" i="1"/>
  <c r="D50" i="1"/>
  <c r="G50" i="1"/>
  <c r="E52" i="1"/>
  <c r="H52" i="1"/>
  <c r="P52" i="1"/>
  <c r="I52" i="1" s="1"/>
  <c r="J52" i="1" s="1"/>
  <c r="E53" i="1"/>
  <c r="H53" i="1"/>
  <c r="P53" i="1"/>
  <c r="I53" i="1" s="1"/>
  <c r="J53" i="1" s="1"/>
  <c r="C54" i="1"/>
  <c r="D54" i="1"/>
  <c r="G54" i="1"/>
  <c r="E56" i="1"/>
  <c r="H56" i="1"/>
  <c r="P56" i="1"/>
  <c r="I56" i="1" s="1"/>
  <c r="E57" i="1"/>
  <c r="H57" i="1"/>
  <c r="P57" i="1"/>
  <c r="I57" i="1" s="1"/>
  <c r="C58" i="1"/>
  <c r="D58" i="1"/>
  <c r="G58" i="1"/>
  <c r="E60" i="1"/>
  <c r="H60" i="1"/>
  <c r="P60" i="1"/>
  <c r="I60" i="1" s="1"/>
  <c r="J60" i="1" s="1"/>
  <c r="E61" i="1"/>
  <c r="H61" i="1"/>
  <c r="P61" i="1"/>
  <c r="I61" i="1" s="1"/>
  <c r="J61" i="1" s="1"/>
  <c r="C62" i="1"/>
  <c r="D62" i="1"/>
  <c r="G62" i="1"/>
  <c r="E64" i="1"/>
  <c r="H64" i="1"/>
  <c r="P64" i="1"/>
  <c r="I64" i="1" s="1"/>
  <c r="J64" i="1" s="1"/>
  <c r="E65" i="1"/>
  <c r="H65" i="1"/>
  <c r="P65" i="1"/>
  <c r="I65" i="1" s="1"/>
  <c r="J65" i="1" s="1"/>
  <c r="C66" i="1"/>
  <c r="D66" i="1"/>
  <c r="G66" i="1"/>
  <c r="E68" i="1"/>
  <c r="H68" i="1"/>
  <c r="P68" i="1"/>
  <c r="I68" i="1" s="1"/>
  <c r="J68" i="1" s="1"/>
  <c r="E69" i="1"/>
  <c r="H69" i="1"/>
  <c r="P69" i="1"/>
  <c r="I69" i="1" s="1"/>
  <c r="J69" i="1" s="1"/>
  <c r="C70" i="1"/>
  <c r="D70" i="1"/>
  <c r="G70" i="1"/>
  <c r="E72" i="1"/>
  <c r="H72" i="1"/>
  <c r="P72" i="1"/>
  <c r="I72" i="1" s="1"/>
  <c r="J72" i="1" s="1"/>
  <c r="E73" i="1"/>
  <c r="H73" i="1"/>
  <c r="P73" i="1"/>
  <c r="I73" i="1" s="1"/>
  <c r="J73" i="1" s="1"/>
  <c r="C74" i="1"/>
  <c r="D74" i="1"/>
  <c r="G74" i="1"/>
  <c r="E76" i="1"/>
  <c r="H76" i="1"/>
  <c r="P76" i="1"/>
  <c r="I76" i="1" s="1"/>
  <c r="J76" i="1" s="1"/>
  <c r="E77" i="1"/>
  <c r="H77" i="1"/>
  <c r="P77" i="1"/>
  <c r="I77" i="1" s="1"/>
  <c r="J77" i="1" s="1"/>
  <c r="C78" i="1"/>
  <c r="D78" i="1"/>
  <c r="G78" i="1"/>
  <c r="E80" i="1"/>
  <c r="H80" i="1"/>
  <c r="P80" i="1"/>
  <c r="I80" i="1" s="1"/>
  <c r="J80" i="1" s="1"/>
  <c r="E81" i="1"/>
  <c r="H81" i="1"/>
  <c r="P81" i="1"/>
  <c r="I81" i="1" s="1"/>
  <c r="J81" i="1" s="1"/>
  <c r="C82" i="1"/>
  <c r="D82" i="1"/>
  <c r="G82" i="1"/>
  <c r="E84" i="1"/>
  <c r="H84" i="1"/>
  <c r="P84" i="1"/>
  <c r="I84" i="1" s="1"/>
  <c r="J84" i="1" s="1"/>
  <c r="E85" i="1"/>
  <c r="H85" i="1"/>
  <c r="P85" i="1"/>
  <c r="I85" i="1" s="1"/>
  <c r="J85" i="1" s="1"/>
  <c r="C86" i="1"/>
  <c r="D86" i="1"/>
  <c r="G86" i="1"/>
  <c r="E88" i="1"/>
  <c r="H88" i="1"/>
  <c r="P88" i="1"/>
  <c r="I88" i="1" s="1"/>
  <c r="J88" i="1" s="1"/>
  <c r="E89" i="1"/>
  <c r="H89" i="1"/>
  <c r="P89" i="1"/>
  <c r="I89" i="1" s="1"/>
  <c r="J89" i="1" s="1"/>
  <c r="C90" i="1"/>
  <c r="D90" i="1"/>
  <c r="G90" i="1"/>
  <c r="E92" i="1"/>
  <c r="H92" i="1"/>
  <c r="P92" i="1"/>
  <c r="I92" i="1" s="1"/>
  <c r="J92" i="1" s="1"/>
  <c r="E93" i="1"/>
  <c r="H93" i="1"/>
  <c r="P93" i="1"/>
  <c r="I93" i="1" s="1"/>
  <c r="J93" i="1" s="1"/>
  <c r="C94" i="1"/>
  <c r="D94" i="1"/>
  <c r="G94" i="1"/>
  <c r="C97" i="1"/>
  <c r="D97" i="1"/>
  <c r="G97" i="1"/>
  <c r="M97" i="1" s="1"/>
  <c r="N97" i="1" s="1"/>
  <c r="C98" i="1"/>
  <c r="D98" i="1"/>
  <c r="G98" i="1"/>
  <c r="M98" i="1" s="1"/>
  <c r="E101" i="1"/>
  <c r="H101" i="1"/>
  <c r="P101" i="1"/>
  <c r="I101" i="1" s="1"/>
  <c r="J101" i="1" s="1"/>
  <c r="E102" i="1"/>
  <c r="H102" i="1"/>
  <c r="P102" i="1"/>
  <c r="I102" i="1" s="1"/>
  <c r="C103" i="1"/>
  <c r="D103" i="1"/>
  <c r="G103" i="1"/>
  <c r="E105" i="1"/>
  <c r="H105" i="1"/>
  <c r="P105" i="1"/>
  <c r="I105" i="1" s="1"/>
  <c r="J105" i="1" s="1"/>
  <c r="E106" i="1"/>
  <c r="H106" i="1"/>
  <c r="P106" i="1"/>
  <c r="I106" i="1" s="1"/>
  <c r="J106" i="1" s="1"/>
  <c r="C107" i="1"/>
  <c r="D107" i="1"/>
  <c r="G107" i="1"/>
  <c r="H109" i="1"/>
  <c r="P109" i="1"/>
  <c r="I109" i="1" s="1"/>
  <c r="J109" i="1" s="1"/>
  <c r="E110" i="1"/>
  <c r="H110" i="1"/>
  <c r="P110" i="1"/>
  <c r="I110" i="1" s="1"/>
  <c r="J110" i="1" s="1"/>
  <c r="C111" i="1"/>
  <c r="D111" i="1"/>
  <c r="G111" i="1"/>
  <c r="E113" i="1"/>
  <c r="H113" i="1"/>
  <c r="P113" i="1"/>
  <c r="I113" i="1" s="1"/>
  <c r="J113" i="1" s="1"/>
  <c r="E114" i="1"/>
  <c r="H114" i="1"/>
  <c r="P114" i="1"/>
  <c r="I114" i="1" s="1"/>
  <c r="J114" i="1" s="1"/>
  <c r="C115" i="1"/>
  <c r="D115" i="1"/>
  <c r="G115" i="1"/>
  <c r="E117" i="1"/>
  <c r="H117" i="1"/>
  <c r="P117" i="1"/>
  <c r="I117" i="1" s="1"/>
  <c r="J117" i="1" s="1"/>
  <c r="E118" i="1"/>
  <c r="H118" i="1"/>
  <c r="P118" i="1"/>
  <c r="I118" i="1" s="1"/>
  <c r="J118" i="1" s="1"/>
  <c r="C119" i="1"/>
  <c r="D119" i="1"/>
  <c r="G119" i="1"/>
  <c r="E121" i="1"/>
  <c r="H121" i="1"/>
  <c r="P121" i="1"/>
  <c r="I121" i="1" s="1"/>
  <c r="J121" i="1" s="1"/>
  <c r="E122" i="1"/>
  <c r="H122" i="1"/>
  <c r="P122" i="1"/>
  <c r="I122" i="1" s="1"/>
  <c r="J122" i="1" s="1"/>
  <c r="C123" i="1"/>
  <c r="D123" i="1"/>
  <c r="G123" i="1"/>
  <c r="E125" i="1"/>
  <c r="H125" i="1"/>
  <c r="P125" i="1"/>
  <c r="I125" i="1" s="1"/>
  <c r="J125" i="1" s="1"/>
  <c r="E126" i="1"/>
  <c r="H126" i="1"/>
  <c r="P126" i="1"/>
  <c r="I126" i="1" s="1"/>
  <c r="J126" i="1" s="1"/>
  <c r="E127" i="1"/>
  <c r="H127" i="1"/>
  <c r="I127" i="1"/>
  <c r="J127" i="1" s="1"/>
  <c r="C128" i="1"/>
  <c r="D128" i="1"/>
  <c r="G128" i="1"/>
  <c r="E130" i="1"/>
  <c r="H130" i="1"/>
  <c r="P130" i="1"/>
  <c r="I130" i="1" s="1"/>
  <c r="J130" i="1" s="1"/>
  <c r="E131" i="1"/>
  <c r="H131" i="1"/>
  <c r="P131" i="1"/>
  <c r="I131" i="1" s="1"/>
  <c r="J131" i="1" s="1"/>
  <c r="E132" i="1"/>
  <c r="H132" i="1"/>
  <c r="I132" i="1"/>
  <c r="J132" i="1" s="1"/>
  <c r="C133" i="1"/>
  <c r="D133" i="1"/>
  <c r="G133" i="1"/>
  <c r="E135" i="1"/>
  <c r="H135" i="1"/>
  <c r="P135" i="1"/>
  <c r="I135" i="1" s="1"/>
  <c r="J135" i="1" s="1"/>
  <c r="E136" i="1"/>
  <c r="H136" i="1"/>
  <c r="P136" i="1"/>
  <c r="I136" i="1" s="1"/>
  <c r="J136" i="1" s="1"/>
  <c r="C137" i="1"/>
  <c r="H137" i="1" s="1"/>
  <c r="D137" i="1"/>
  <c r="G137" i="1"/>
  <c r="E139" i="1"/>
  <c r="H139" i="1"/>
  <c r="P139" i="1"/>
  <c r="I139" i="1" s="1"/>
  <c r="J139" i="1" s="1"/>
  <c r="E140" i="1"/>
  <c r="H140" i="1"/>
  <c r="P140" i="1"/>
  <c r="I140" i="1" s="1"/>
  <c r="J140" i="1" s="1"/>
  <c r="C141" i="1"/>
  <c r="D141" i="1"/>
  <c r="G141" i="1"/>
  <c r="E143" i="1"/>
  <c r="H143" i="1"/>
  <c r="P143" i="1"/>
  <c r="I143" i="1" s="1"/>
  <c r="J143" i="1" s="1"/>
  <c r="E144" i="1"/>
  <c r="H144" i="1"/>
  <c r="P144" i="1"/>
  <c r="I144" i="1" s="1"/>
  <c r="J144" i="1" s="1"/>
  <c r="C145" i="1"/>
  <c r="D145" i="1"/>
  <c r="G145" i="1"/>
  <c r="E147" i="1"/>
  <c r="H147" i="1"/>
  <c r="P147" i="1"/>
  <c r="I147" i="1" s="1"/>
  <c r="J147" i="1" s="1"/>
  <c r="E148" i="1"/>
  <c r="H148" i="1"/>
  <c r="P148" i="1"/>
  <c r="I148" i="1" s="1"/>
  <c r="J148" i="1" s="1"/>
  <c r="C149" i="1"/>
  <c r="D149" i="1"/>
  <c r="G149" i="1"/>
  <c r="C152" i="1"/>
  <c r="D152" i="1"/>
  <c r="G152" i="1"/>
  <c r="M152" i="1" s="1"/>
  <c r="C153" i="1"/>
  <c r="D153" i="1"/>
  <c r="G153" i="1"/>
  <c r="M153" i="1" s="1"/>
  <c r="E156" i="1"/>
  <c r="H156" i="1"/>
  <c r="P156" i="1"/>
  <c r="I156" i="1" s="1"/>
  <c r="J156" i="1" s="1"/>
  <c r="E157" i="1"/>
  <c r="H157" i="1"/>
  <c r="P157" i="1"/>
  <c r="I157" i="1" s="1"/>
  <c r="C158" i="1"/>
  <c r="D158" i="1"/>
  <c r="G158" i="1"/>
  <c r="E160" i="1"/>
  <c r="H160" i="1"/>
  <c r="P160" i="1"/>
  <c r="I160" i="1" s="1"/>
  <c r="J160" i="1" s="1"/>
  <c r="E161" i="1"/>
  <c r="H161" i="1"/>
  <c r="P161" i="1"/>
  <c r="I161" i="1" s="1"/>
  <c r="J161" i="1" s="1"/>
  <c r="C162" i="1"/>
  <c r="D162" i="1"/>
  <c r="G162" i="1"/>
  <c r="E164" i="1"/>
  <c r="H164" i="1"/>
  <c r="P164" i="1"/>
  <c r="I164" i="1" s="1"/>
  <c r="E165" i="1"/>
  <c r="H165" i="1"/>
  <c r="P165" i="1"/>
  <c r="I165" i="1" s="1"/>
  <c r="J165" i="1" s="1"/>
  <c r="C166" i="1"/>
  <c r="D166" i="1"/>
  <c r="G166" i="1"/>
  <c r="E168" i="1"/>
  <c r="H168" i="1"/>
  <c r="P168" i="1"/>
  <c r="I168" i="1" s="1"/>
  <c r="J168" i="1" s="1"/>
  <c r="E169" i="1"/>
  <c r="H169" i="1"/>
  <c r="P169" i="1"/>
  <c r="I169" i="1" s="1"/>
  <c r="J169" i="1" s="1"/>
  <c r="C170" i="1"/>
  <c r="D170" i="1"/>
  <c r="G170" i="1"/>
  <c r="E172" i="1"/>
  <c r="H172" i="1"/>
  <c r="P172" i="1"/>
  <c r="I172" i="1" s="1"/>
  <c r="J172" i="1" s="1"/>
  <c r="E173" i="1"/>
  <c r="H173" i="1"/>
  <c r="P173" i="1"/>
  <c r="I173" i="1" s="1"/>
  <c r="J173" i="1" s="1"/>
  <c r="C174" i="1"/>
  <c r="D174" i="1"/>
  <c r="G174" i="1"/>
  <c r="E176" i="1"/>
  <c r="H176" i="1"/>
  <c r="P176" i="1"/>
  <c r="I176" i="1" s="1"/>
  <c r="J176" i="1" s="1"/>
  <c r="E177" i="1"/>
  <c r="H177" i="1"/>
  <c r="P177" i="1"/>
  <c r="I177" i="1" s="1"/>
  <c r="J177" i="1" s="1"/>
  <c r="C178" i="1"/>
  <c r="D178" i="1"/>
  <c r="G178" i="1"/>
  <c r="E180" i="1"/>
  <c r="H180" i="1"/>
  <c r="P180" i="1"/>
  <c r="I180" i="1" s="1"/>
  <c r="J180" i="1" s="1"/>
  <c r="E181" i="1"/>
  <c r="H181" i="1"/>
  <c r="P181" i="1"/>
  <c r="I181" i="1" s="1"/>
  <c r="J181" i="1" s="1"/>
  <c r="C182" i="1"/>
  <c r="D182" i="1"/>
  <c r="G182" i="1"/>
  <c r="E184" i="1"/>
  <c r="H184" i="1"/>
  <c r="P184" i="1"/>
  <c r="I184" i="1" s="1"/>
  <c r="J184" i="1" s="1"/>
  <c r="E185" i="1"/>
  <c r="H185" i="1"/>
  <c r="P185" i="1"/>
  <c r="I185" i="1" s="1"/>
  <c r="J185" i="1" s="1"/>
  <c r="C186" i="1"/>
  <c r="D186" i="1"/>
  <c r="G186" i="1"/>
  <c r="E188" i="1"/>
  <c r="H188" i="1"/>
  <c r="P188" i="1"/>
  <c r="I188" i="1" s="1"/>
  <c r="J188" i="1" s="1"/>
  <c r="E189" i="1"/>
  <c r="H189" i="1"/>
  <c r="P189" i="1"/>
  <c r="I189" i="1" s="1"/>
  <c r="J189" i="1" s="1"/>
  <c r="C190" i="1"/>
  <c r="D190" i="1"/>
  <c r="G190" i="1"/>
  <c r="E192" i="1"/>
  <c r="H192" i="1"/>
  <c r="P192" i="1"/>
  <c r="I192" i="1" s="1"/>
  <c r="J192" i="1" s="1"/>
  <c r="E193" i="1"/>
  <c r="H193" i="1"/>
  <c r="P193" i="1"/>
  <c r="I193" i="1" s="1"/>
  <c r="J193" i="1" s="1"/>
  <c r="C194" i="1"/>
  <c r="D194" i="1"/>
  <c r="G194" i="1"/>
  <c r="E196" i="1"/>
  <c r="H196" i="1"/>
  <c r="P196" i="1"/>
  <c r="I196" i="1" s="1"/>
  <c r="J196" i="1" s="1"/>
  <c r="E197" i="1"/>
  <c r="H197" i="1"/>
  <c r="P197" i="1"/>
  <c r="I197" i="1" s="1"/>
  <c r="J197" i="1" s="1"/>
  <c r="C198" i="1"/>
  <c r="D198" i="1"/>
  <c r="E198" i="1" s="1"/>
  <c r="G198" i="1"/>
  <c r="E200" i="1"/>
  <c r="H200" i="1"/>
  <c r="P200" i="1"/>
  <c r="I200" i="1" s="1"/>
  <c r="J200" i="1" s="1"/>
  <c r="E201" i="1"/>
  <c r="H201" i="1"/>
  <c r="P201" i="1"/>
  <c r="I201" i="1" s="1"/>
  <c r="J201" i="1" s="1"/>
  <c r="C202" i="1"/>
  <c r="D202" i="1"/>
  <c r="G202" i="1"/>
  <c r="C205" i="1"/>
  <c r="D205" i="1"/>
  <c r="G205" i="1"/>
  <c r="M205" i="1" s="1"/>
  <c r="C206" i="1"/>
  <c r="D206" i="1"/>
  <c r="G206" i="1"/>
  <c r="M206" i="1" s="1"/>
  <c r="E209" i="1"/>
  <c r="H209" i="1"/>
  <c r="P209" i="1"/>
  <c r="I209" i="1" s="1"/>
  <c r="J209" i="1" s="1"/>
  <c r="E210" i="1"/>
  <c r="H210" i="1"/>
  <c r="P210" i="1"/>
  <c r="I210" i="1" s="1"/>
  <c r="C211" i="1"/>
  <c r="D211" i="1"/>
  <c r="G211" i="1"/>
  <c r="E213" i="1"/>
  <c r="H213" i="1"/>
  <c r="P213" i="1"/>
  <c r="I213" i="1" s="1"/>
  <c r="J213" i="1" s="1"/>
  <c r="E214" i="1"/>
  <c r="H214" i="1"/>
  <c r="P214" i="1"/>
  <c r="I214" i="1" s="1"/>
  <c r="J214" i="1" s="1"/>
  <c r="C215" i="1"/>
  <c r="D215" i="1"/>
  <c r="G215" i="1"/>
  <c r="E217" i="1"/>
  <c r="H217" i="1"/>
  <c r="P217" i="1"/>
  <c r="I217" i="1" s="1"/>
  <c r="J217" i="1" s="1"/>
  <c r="E218" i="1"/>
  <c r="H218" i="1"/>
  <c r="P218" i="1"/>
  <c r="I218" i="1" s="1"/>
  <c r="J218" i="1" s="1"/>
  <c r="C219" i="1"/>
  <c r="D219" i="1"/>
  <c r="G219" i="1"/>
  <c r="E221" i="1"/>
  <c r="H221" i="1"/>
  <c r="P221" i="1"/>
  <c r="I221" i="1" s="1"/>
  <c r="J221" i="1" s="1"/>
  <c r="E222" i="1"/>
  <c r="H222" i="1"/>
  <c r="P222" i="1"/>
  <c r="I222" i="1" s="1"/>
  <c r="J222" i="1" s="1"/>
  <c r="C223" i="1"/>
  <c r="D223" i="1"/>
  <c r="G223" i="1"/>
  <c r="E225" i="1"/>
  <c r="H225" i="1"/>
  <c r="P225" i="1"/>
  <c r="I225" i="1" s="1"/>
  <c r="J225" i="1" s="1"/>
  <c r="E226" i="1"/>
  <c r="H226" i="1"/>
  <c r="P226" i="1"/>
  <c r="I226" i="1" s="1"/>
  <c r="J226" i="1" s="1"/>
  <c r="C227" i="1"/>
  <c r="D227" i="1"/>
  <c r="G227" i="1"/>
  <c r="E229" i="1"/>
  <c r="H229" i="1"/>
  <c r="P229" i="1"/>
  <c r="I229" i="1" s="1"/>
  <c r="J229" i="1" s="1"/>
  <c r="Z229" i="1"/>
  <c r="AA229" i="1" s="1"/>
  <c r="AB229" i="1" s="1"/>
  <c r="E230" i="1"/>
  <c r="H230" i="1"/>
  <c r="P230" i="1"/>
  <c r="I230" i="1" s="1"/>
  <c r="J230" i="1" s="1"/>
  <c r="Z230" i="1"/>
  <c r="AA230" i="1" s="1"/>
  <c r="AB230" i="1" s="1"/>
  <c r="C231" i="1"/>
  <c r="D231" i="1"/>
  <c r="G231" i="1"/>
  <c r="Z231" i="1"/>
  <c r="AA231" i="1" s="1"/>
  <c r="AB231" i="1" s="1"/>
  <c r="E233" i="1"/>
  <c r="H233" i="1"/>
  <c r="P233" i="1"/>
  <c r="I233" i="1" s="1"/>
  <c r="J233" i="1" s="1"/>
  <c r="E234" i="1"/>
  <c r="H234" i="1"/>
  <c r="P234" i="1"/>
  <c r="I234" i="1" s="1"/>
  <c r="J234" i="1" s="1"/>
  <c r="C235" i="1"/>
  <c r="D235" i="1"/>
  <c r="G235" i="1"/>
  <c r="E237" i="1"/>
  <c r="H237" i="1"/>
  <c r="P237" i="1"/>
  <c r="I237" i="1" s="1"/>
  <c r="J237" i="1" s="1"/>
  <c r="E238" i="1"/>
  <c r="H238" i="1"/>
  <c r="P238" i="1"/>
  <c r="I238" i="1" s="1"/>
  <c r="J238" i="1" s="1"/>
  <c r="C239" i="1"/>
  <c r="D239" i="1"/>
  <c r="G239" i="1"/>
  <c r="E241" i="1"/>
  <c r="H241" i="1"/>
  <c r="P241" i="1"/>
  <c r="I241" i="1" s="1"/>
  <c r="J241" i="1" s="1"/>
  <c r="E242" i="1"/>
  <c r="H242" i="1"/>
  <c r="P242" i="1"/>
  <c r="I242" i="1" s="1"/>
  <c r="J242" i="1" s="1"/>
  <c r="C243" i="1"/>
  <c r="D243" i="1"/>
  <c r="G243" i="1"/>
  <c r="E245" i="1"/>
  <c r="H245" i="1"/>
  <c r="P245" i="1"/>
  <c r="I245" i="1" s="1"/>
  <c r="J245" i="1" s="1"/>
  <c r="E246" i="1"/>
  <c r="H246" i="1"/>
  <c r="P246" i="1"/>
  <c r="I246" i="1" s="1"/>
  <c r="J246" i="1" s="1"/>
  <c r="C247" i="1"/>
  <c r="D247" i="1"/>
  <c r="G247" i="1"/>
  <c r="P249" i="1"/>
  <c r="I249" i="1" s="1"/>
  <c r="J249" i="1" s="1"/>
  <c r="E250" i="1"/>
  <c r="P250" i="1"/>
  <c r="I250" i="1" s="1"/>
  <c r="J250" i="1" s="1"/>
  <c r="C251" i="1"/>
  <c r="D251" i="1"/>
  <c r="G251" i="1"/>
  <c r="P253" i="1"/>
  <c r="I253" i="1" s="1"/>
  <c r="J253" i="1" s="1"/>
  <c r="E254" i="1"/>
  <c r="P254" i="1"/>
  <c r="I254" i="1" s="1"/>
  <c r="J254" i="1" s="1"/>
  <c r="C255" i="1"/>
  <c r="D255" i="1"/>
  <c r="G255" i="1"/>
  <c r="C258" i="1"/>
  <c r="D258" i="1"/>
  <c r="G258" i="1"/>
  <c r="C259" i="1"/>
  <c r="D259" i="1"/>
  <c r="G259" i="1"/>
  <c r="M259" i="1" s="1"/>
  <c r="E170" i="1" l="1"/>
  <c r="J145" i="1"/>
  <c r="E44" i="1"/>
  <c r="F62" i="2"/>
  <c r="H162" i="1"/>
  <c r="W44" i="1"/>
  <c r="X44" i="1" s="1"/>
  <c r="E5" i="1"/>
  <c r="H255" i="1"/>
  <c r="J227" i="1"/>
  <c r="H54" i="1"/>
  <c r="H186" i="1"/>
  <c r="E182" i="1"/>
  <c r="N206" i="1"/>
  <c r="J190" i="1"/>
  <c r="H45" i="1"/>
  <c r="E58" i="1"/>
  <c r="H211" i="1"/>
  <c r="H152" i="1"/>
  <c r="E97" i="1"/>
  <c r="E74" i="1"/>
  <c r="E190" i="1"/>
  <c r="H170" i="1"/>
  <c r="H29" i="1"/>
  <c r="J247" i="1"/>
  <c r="E153" i="1"/>
  <c r="H94" i="1"/>
  <c r="E25" i="1"/>
  <c r="E219" i="1"/>
  <c r="E215" i="1"/>
  <c r="E86" i="1"/>
  <c r="H62" i="1"/>
  <c r="J239" i="1"/>
  <c r="H194" i="1"/>
  <c r="H145" i="1"/>
  <c r="H78" i="1"/>
  <c r="H223" i="1"/>
  <c r="H153" i="1"/>
  <c r="H119" i="1"/>
  <c r="J86" i="1"/>
  <c r="E54" i="1"/>
  <c r="H251" i="1"/>
  <c r="H227" i="1"/>
  <c r="E223" i="1"/>
  <c r="E205" i="1"/>
  <c r="E137" i="1"/>
  <c r="J128" i="1"/>
  <c r="E107" i="1"/>
  <c r="H90" i="1"/>
  <c r="H239" i="1"/>
  <c r="N98" i="1"/>
  <c r="E90" i="1"/>
  <c r="E33" i="1"/>
  <c r="E247" i="1"/>
  <c r="J202" i="1"/>
  <c r="H174" i="1"/>
  <c r="I154" i="1"/>
  <c r="H149" i="1"/>
  <c r="H133" i="1"/>
  <c r="H115" i="1"/>
  <c r="H66" i="1"/>
  <c r="D260" i="1"/>
  <c r="E243" i="1"/>
  <c r="H231" i="1"/>
  <c r="H202" i="1"/>
  <c r="J198" i="1"/>
  <c r="J182" i="1"/>
  <c r="E149" i="1"/>
  <c r="E133" i="1"/>
  <c r="E111" i="1"/>
  <c r="H107" i="1"/>
  <c r="E62" i="1"/>
  <c r="W45" i="1"/>
  <c r="H41" i="1"/>
  <c r="J25" i="1"/>
  <c r="E202" i="1"/>
  <c r="E186" i="1"/>
  <c r="J162" i="1"/>
  <c r="E94" i="1"/>
  <c r="E45" i="1"/>
  <c r="G46" i="1"/>
  <c r="V46" i="1" s="1"/>
  <c r="J178" i="1"/>
  <c r="E259" i="1"/>
  <c r="H128" i="1"/>
  <c r="H123" i="1"/>
  <c r="H86" i="1"/>
  <c r="H235" i="1"/>
  <c r="E206" i="1"/>
  <c r="E166" i="1"/>
  <c r="H141" i="1"/>
  <c r="J107" i="1"/>
  <c r="E98" i="1"/>
  <c r="J66" i="1"/>
  <c r="H9" i="1"/>
  <c r="E158" i="1"/>
  <c r="E119" i="1"/>
  <c r="H44" i="1"/>
  <c r="H5" i="1"/>
  <c r="E258" i="1"/>
  <c r="E251" i="1"/>
  <c r="H258" i="1"/>
  <c r="J9" i="1"/>
  <c r="E235" i="1"/>
  <c r="E231" i="1"/>
  <c r="H182" i="1"/>
  <c r="N153" i="1"/>
  <c r="E152" i="1"/>
  <c r="E141" i="1"/>
  <c r="E128" i="1"/>
  <c r="H111" i="1"/>
  <c r="D99" i="1"/>
  <c r="E78" i="1"/>
  <c r="E66" i="1"/>
  <c r="H25" i="1"/>
  <c r="C46" i="1"/>
  <c r="C260" i="1"/>
  <c r="H219" i="1"/>
  <c r="H215" i="1"/>
  <c r="N205" i="1"/>
  <c r="H190" i="1"/>
  <c r="E162" i="1"/>
  <c r="J133" i="1"/>
  <c r="H98" i="1"/>
  <c r="E41" i="1"/>
  <c r="E21" i="1"/>
  <c r="J21" i="1"/>
  <c r="J235" i="1"/>
  <c r="J231" i="1"/>
  <c r="E211" i="1"/>
  <c r="J170" i="1"/>
  <c r="J141" i="1"/>
  <c r="J119" i="1"/>
  <c r="G154" i="1"/>
  <c r="M154" i="1" s="1"/>
  <c r="N154" i="1" s="1"/>
  <c r="J29" i="1"/>
  <c r="H21" i="1"/>
  <c r="J219" i="1"/>
  <c r="N152" i="1"/>
  <c r="J137" i="1"/>
  <c r="J82" i="1"/>
  <c r="J50" i="1"/>
  <c r="H33" i="1"/>
  <c r="H17" i="1"/>
  <c r="H247" i="1"/>
  <c r="H243" i="1"/>
  <c r="E227" i="1"/>
  <c r="H206" i="1"/>
  <c r="H158" i="1"/>
  <c r="E82" i="1"/>
  <c r="H74" i="1"/>
  <c r="E50" i="1"/>
  <c r="H37" i="1"/>
  <c r="E29" i="1"/>
  <c r="E239" i="1"/>
  <c r="E194" i="1"/>
  <c r="E174" i="1"/>
  <c r="G207" i="1"/>
  <c r="M207" i="1" s="1"/>
  <c r="E145" i="1"/>
  <c r="E123" i="1"/>
  <c r="E103" i="1"/>
  <c r="H82" i="1"/>
  <c r="H50" i="1"/>
  <c r="E115" i="1"/>
  <c r="C154" i="1"/>
  <c r="J78" i="1"/>
  <c r="E70" i="1"/>
  <c r="H70" i="1"/>
  <c r="G99" i="1"/>
  <c r="M99" i="1" s="1"/>
  <c r="H58" i="1"/>
  <c r="E9" i="1"/>
  <c r="D46" i="1"/>
  <c r="I153" i="1"/>
  <c r="J102" i="1"/>
  <c r="J103" i="1" s="1"/>
  <c r="I97" i="1"/>
  <c r="J56" i="1"/>
  <c r="I206" i="1"/>
  <c r="J157" i="1"/>
  <c r="J158" i="1" s="1"/>
  <c r="H166" i="1"/>
  <c r="H97" i="1"/>
  <c r="J17" i="1"/>
  <c r="J4" i="1"/>
  <c r="I45" i="1"/>
  <c r="J210" i="1"/>
  <c r="J211" i="1" s="1"/>
  <c r="I259" i="1"/>
  <c r="D207" i="1"/>
  <c r="J123" i="1"/>
  <c r="J115" i="1"/>
  <c r="J74" i="1"/>
  <c r="J54" i="1"/>
  <c r="J37" i="1"/>
  <c r="E13" i="1"/>
  <c r="H13" i="1"/>
  <c r="J255" i="1"/>
  <c r="J223" i="1"/>
  <c r="J215" i="1"/>
  <c r="J194" i="1"/>
  <c r="J94" i="1"/>
  <c r="I44" i="1"/>
  <c r="J11" i="1"/>
  <c r="J13" i="1" s="1"/>
  <c r="N259" i="1"/>
  <c r="E255" i="1"/>
  <c r="J243" i="1"/>
  <c r="G260" i="1"/>
  <c r="M260" i="1" s="1"/>
  <c r="H205" i="1"/>
  <c r="H198" i="1"/>
  <c r="E178" i="1"/>
  <c r="H178" i="1"/>
  <c r="J149" i="1"/>
  <c r="J70" i="1"/>
  <c r="J57" i="1"/>
  <c r="I98" i="1"/>
  <c r="J33" i="1"/>
  <c r="I260" i="1"/>
  <c r="M258" i="1"/>
  <c r="N258" i="1" s="1"/>
  <c r="J251" i="1"/>
  <c r="J186" i="1"/>
  <c r="J174" i="1"/>
  <c r="I207" i="1"/>
  <c r="J164" i="1"/>
  <c r="J166" i="1" s="1"/>
  <c r="I205" i="1"/>
  <c r="J111" i="1"/>
  <c r="J90" i="1"/>
  <c r="J62" i="1"/>
  <c r="J41" i="1"/>
  <c r="I152" i="1"/>
  <c r="C207" i="1"/>
  <c r="D154" i="1"/>
  <c r="H103" i="1"/>
  <c r="C99" i="1"/>
  <c r="H259" i="1"/>
  <c r="I258" i="1"/>
  <c r="J206" i="1" l="1"/>
  <c r="H154" i="1"/>
  <c r="E154" i="1"/>
  <c r="H46" i="1"/>
  <c r="J152" i="1"/>
  <c r="J154" i="1" s="1"/>
  <c r="J97" i="1"/>
  <c r="J99" i="1" s="1"/>
  <c r="E46" i="1"/>
  <c r="J258" i="1"/>
  <c r="J260" i="1" s="1"/>
  <c r="W46" i="1"/>
  <c r="X45" i="1"/>
  <c r="X46" i="1" s="1"/>
  <c r="R154" i="1"/>
  <c r="J205" i="1"/>
  <c r="J207" i="1" s="1"/>
  <c r="E260" i="1"/>
  <c r="N260" i="1"/>
  <c r="J58" i="1"/>
  <c r="H99" i="1"/>
  <c r="N99" i="1"/>
  <c r="H260" i="1"/>
  <c r="H207" i="1"/>
  <c r="N207" i="1"/>
  <c r="J5" i="1"/>
  <c r="K5" i="1" s="1"/>
  <c r="K9" i="1" s="1"/>
  <c r="K13" i="1" s="1"/>
  <c r="K17" i="1" s="1"/>
  <c r="K21" i="1" s="1"/>
  <c r="K25" i="1" s="1"/>
  <c r="K29" i="1" s="1"/>
  <c r="K33" i="1" s="1"/>
  <c r="K37" i="1" s="1"/>
  <c r="K41" i="1" s="1"/>
  <c r="K50" i="1" s="1"/>
  <c r="K54" i="1" s="1"/>
  <c r="K58" i="1" s="1"/>
  <c r="K62" i="1" s="1"/>
  <c r="K66" i="1" s="1"/>
  <c r="K70" i="1" s="1"/>
  <c r="K74" i="1" s="1"/>
  <c r="K78" i="1" s="1"/>
  <c r="K82" i="1" s="1"/>
  <c r="K86" i="1" s="1"/>
  <c r="K90" i="1" s="1"/>
  <c r="K94" i="1" s="1"/>
  <c r="E207" i="1"/>
  <c r="E99" i="1"/>
  <c r="R46" i="1" l="1"/>
  <c r="K99" i="1"/>
  <c r="K103" i="1" s="1"/>
  <c r="K107" i="1" s="1"/>
  <c r="K111" i="1" s="1"/>
  <c r="K115" i="1" s="1"/>
  <c r="K119" i="1" s="1"/>
  <c r="K123" i="1" s="1"/>
  <c r="K128" i="1" s="1"/>
  <c r="K133" i="1" s="1"/>
  <c r="K137" i="1" s="1"/>
  <c r="K141" i="1" s="1"/>
  <c r="K145" i="1" s="1"/>
  <c r="K149" i="1" s="1"/>
  <c r="K154" i="1" s="1"/>
  <c r="K158" i="1" s="1"/>
  <c r="K162" i="1" s="1"/>
  <c r="K166" i="1" s="1"/>
  <c r="K170" i="1" s="1"/>
  <c r="K174" i="1" s="1"/>
  <c r="K178" i="1" s="1"/>
  <c r="K182" i="1" s="1"/>
  <c r="K186" i="1" s="1"/>
  <c r="K190" i="1" s="1"/>
  <c r="K194" i="1" s="1"/>
  <c r="K198" i="1" s="1"/>
  <c r="K202" i="1" s="1"/>
  <c r="K207" i="1" s="1"/>
  <c r="K211" i="1" s="1"/>
  <c r="K215" i="1" s="1"/>
  <c r="K219" i="1" s="1"/>
  <c r="K223" i="1" s="1"/>
  <c r="K227" i="1" s="1"/>
  <c r="K231" i="1" s="1"/>
  <c r="K235" i="1" s="1"/>
  <c r="K239" i="1" s="1"/>
  <c r="K243" i="1" s="1"/>
  <c r="K247" i="1" s="1"/>
  <c r="K251" i="1" s="1"/>
  <c r="K255" i="1" s="1"/>
  <c r="K260" i="1" s="1"/>
  <c r="R260" i="1"/>
  <c r="R207" i="1"/>
  <c r="R99" i="1"/>
  <c r="J6" i="1"/>
  <c r="K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Shute</author>
  </authors>
  <commentList>
    <comment ref="K158" authorId="0" shapeId="0" xr:uid="{400A5D96-5FFF-475D-AD3D-3E131E4E9281}">
      <text>
        <r>
          <rPr>
            <b/>
            <sz val="9"/>
            <color indexed="81"/>
            <rFont val="Tahoma"/>
            <family val="2"/>
          </rPr>
          <t>Steve Shute:</t>
        </r>
        <r>
          <rPr>
            <sz val="9"/>
            <color indexed="81"/>
            <rFont val="Tahoma"/>
            <family val="2"/>
          </rPr>
          <t xml:space="preserve">
went big negative here, but 8 more months of large negative AA surcharges</t>
        </r>
      </text>
    </comment>
    <comment ref="K190" authorId="0" shapeId="0" xr:uid="{C738C08A-BFA2-4141-AF57-DF6843C73FCB}">
      <text>
        <r>
          <rPr>
            <b/>
            <sz val="9"/>
            <color indexed="81"/>
            <rFont val="Tahoma"/>
            <family val="2"/>
          </rPr>
          <t>Steve Shute:</t>
        </r>
        <r>
          <rPr>
            <sz val="9"/>
            <color indexed="81"/>
            <rFont val="Tahoma"/>
            <family val="2"/>
          </rPr>
          <t xml:space="preserve">
negative surcharges finally stop after 9 months, and much bigger hole</t>
        </r>
      </text>
    </comment>
  </commentList>
</comments>
</file>

<file path=xl/sharedStrings.xml><?xml version="1.0" encoding="utf-8"?>
<sst xmlns="http://schemas.openxmlformats.org/spreadsheetml/2006/main" count="249" uniqueCount="43">
  <si>
    <t>KFG</t>
  </si>
  <si>
    <t>&lt;Total x Ave GC</t>
  </si>
  <si>
    <t>Total</t>
  </si>
  <si>
    <t>PGC</t>
  </si>
  <si>
    <t>L&amp;U 5% Limit calcs</t>
  </si>
  <si>
    <t>Excess L&amp;U</t>
  </si>
  <si>
    <t>Sales / 95</t>
  </si>
  <si>
    <t>Inclusion of Daysboro into KFJ</t>
  </si>
  <si>
    <t>Daysboro</t>
  </si>
  <si>
    <t>Overall, negative 5% or Sales vol more than Purchases</t>
  </si>
  <si>
    <t>until August billing</t>
  </si>
  <si>
    <t>PSC ordered no AA+BA</t>
  </si>
  <si>
    <t>assume GBAs were close to $0</t>
  </si>
  <si>
    <t>under GR17 consol rates</t>
  </si>
  <si>
    <t>first month of combined gas costs</t>
  </si>
  <si>
    <t>GCA Rate $/Mcf</t>
  </si>
  <si>
    <t>Gas Cost Reconcil'n</t>
  </si>
  <si>
    <t>AA + BA Adjst</t>
  </si>
  <si>
    <t>Expected Gas Cost $/MCF</t>
  </si>
  <si>
    <t>Cum O/U Recov</t>
  </si>
  <si>
    <t>O/U Recov Cost</t>
  </si>
  <si>
    <t>Gas Sales</t>
  </si>
  <si>
    <t>L&amp;U</t>
  </si>
  <si>
    <t>Sales Mcf</t>
  </si>
  <si>
    <t>Purch $/Mcf</t>
  </si>
  <si>
    <t>Purch</t>
  </si>
  <si>
    <t>Purch      Mcf</t>
  </si>
  <si>
    <t>System</t>
  </si>
  <si>
    <t>Month</t>
  </si>
  <si>
    <t>per Dennis Horner</t>
  </si>
  <si>
    <t>KFG GAS BALANCING ACCOUNT</t>
  </si>
  <si>
    <t>negative is over recovery; positive is under recovery</t>
  </si>
  <si>
    <t>Sched IV                Total Quarterly Cost Diff w/o Limiter</t>
  </si>
  <si>
    <t>Sched IV                 Cost Difference w/o Limiter</t>
  </si>
  <si>
    <t xml:space="preserve">Sched IV                Total Quarterly Cost Diff with Limiter </t>
  </si>
  <si>
    <t>Sched IV                 Cost Difference with Limiter</t>
  </si>
  <si>
    <t>merge rates w/ Public Gas</t>
  </si>
  <si>
    <t xml:space="preserve">   only going forward; past L&amp;U is not limited</t>
  </si>
  <si>
    <t>PSC Case 2018-00334</t>
  </si>
  <si>
    <t>"return to std 5% loss limit" for rates eff Nov18</t>
  </si>
  <si>
    <t>Carry credit for next period</t>
  </si>
  <si>
    <t>reduce L&amp;U volume by unused Public credit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</si>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</sst>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[$-409]mmm\-yy;@"/>
    <numFmt numFmtId="166" formatCode="0.0%"/>
    <numFmt numFmtId="167" formatCode="_(&quot;$&quot;* #,##0_);_(&quot;$&quot;* \(#,##0\);_(&quot;$&quot;* &quot;-&quot;??_);_(@_)"/>
    <numFmt numFmtId="168" formatCode="_(* #,##0_);_(* \(#,##0\);_(* &quot;-&quot;??_);_(@_)"/>
    <numFmt numFmtId="169" formatCode="&quot;$&quot;#,##0.0000_);\(&quot;$&quot;#,##0.00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164" fontId="2" fillId="0" borderId="0" xfId="2" applyNumberFormat="1" applyFont="1"/>
    <xf numFmtId="5" fontId="2" fillId="0" borderId="0" xfId="0" applyNumberFormat="1" applyFont="1"/>
    <xf numFmtId="5" fontId="3" fillId="0" borderId="0" xfId="0" applyNumberFormat="1" applyFont="1"/>
    <xf numFmtId="3" fontId="2" fillId="0" borderId="0" xfId="0" applyNumberFormat="1" applyFont="1"/>
    <xf numFmtId="164" fontId="4" fillId="0" borderId="0" xfId="2" applyNumberFormat="1" applyFont="1"/>
    <xf numFmtId="165" fontId="2" fillId="0" borderId="0" xfId="0" applyNumberFormat="1" applyFont="1" applyAlignment="1">
      <alignment horizontal="left"/>
    </xf>
    <xf numFmtId="44" fontId="4" fillId="0" borderId="0" xfId="2" applyFont="1"/>
    <xf numFmtId="9" fontId="5" fillId="0" borderId="0" xfId="3" applyFont="1"/>
    <xf numFmtId="3" fontId="4" fillId="0" borderId="0" xfId="0" applyNumberFormat="1" applyFont="1"/>
    <xf numFmtId="5" fontId="2" fillId="2" borderId="1" xfId="0" applyNumberFormat="1" applyFont="1" applyFill="1" applyBorder="1"/>
    <xf numFmtId="9" fontId="2" fillId="0" borderId="0" xfId="0" applyNumberFormat="1" applyFont="1"/>
    <xf numFmtId="0" fontId="4" fillId="0" borderId="0" xfId="0" applyFont="1"/>
    <xf numFmtId="0" fontId="6" fillId="3" borderId="0" xfId="0" applyFont="1" applyFill="1"/>
    <xf numFmtId="164" fontId="6" fillId="3" borderId="2" xfId="2" applyNumberFormat="1" applyFont="1" applyFill="1" applyBorder="1"/>
    <xf numFmtId="164" fontId="6" fillId="3" borderId="3" xfId="2" applyNumberFormat="1" applyFont="1" applyFill="1" applyBorder="1"/>
    <xf numFmtId="164" fontId="6" fillId="3" borderId="4" xfId="2" applyNumberFormat="1" applyFont="1" applyFill="1" applyBorder="1"/>
    <xf numFmtId="5" fontId="6" fillId="3" borderId="1" xfId="0" applyNumberFormat="1" applyFont="1" applyFill="1" applyBorder="1"/>
    <xf numFmtId="5" fontId="7" fillId="3" borderId="3" xfId="0" applyNumberFormat="1" applyFont="1" applyFill="1" applyBorder="1"/>
    <xf numFmtId="5" fontId="6" fillId="3" borderId="3" xfId="0" applyNumberFormat="1" applyFont="1" applyFill="1" applyBorder="1"/>
    <xf numFmtId="0" fontId="6" fillId="3" borderId="3" xfId="0" applyFont="1" applyFill="1" applyBorder="1"/>
    <xf numFmtId="3" fontId="6" fillId="3" borderId="3" xfId="0" applyNumberFormat="1" applyFont="1" applyFill="1" applyBorder="1"/>
    <xf numFmtId="164" fontId="8" fillId="3" borderId="3" xfId="2" applyNumberFormat="1" applyFont="1" applyFill="1" applyBorder="1"/>
    <xf numFmtId="165" fontId="6" fillId="3" borderId="4" xfId="0" applyNumberFormat="1" applyFont="1" applyFill="1" applyBorder="1" applyAlignment="1">
      <alignment horizontal="left"/>
    </xf>
    <xf numFmtId="166" fontId="4" fillId="4" borderId="0" xfId="3" applyNumberFormat="1" applyFont="1" applyFill="1"/>
    <xf numFmtId="3" fontId="3" fillId="4" borderId="0" xfId="0" applyNumberFormat="1" applyFont="1" applyFill="1"/>
    <xf numFmtId="44" fontId="4" fillId="4" borderId="0" xfId="2" applyFont="1" applyFill="1"/>
    <xf numFmtId="3" fontId="4" fillId="4" borderId="0" xfId="0" applyNumberFormat="1" applyFont="1" applyFill="1"/>
    <xf numFmtId="167" fontId="3" fillId="4" borderId="0" xfId="2" applyNumberFormat="1" applyFont="1" applyFill="1"/>
    <xf numFmtId="168" fontId="2" fillId="4" borderId="0" xfId="1" applyNumberFormat="1" applyFont="1" applyFill="1"/>
    <xf numFmtId="5" fontId="3" fillId="4" borderId="0" xfId="0" applyNumberFormat="1" applyFont="1" applyFill="1"/>
    <xf numFmtId="167" fontId="2" fillId="4" borderId="0" xfId="2" applyNumberFormat="1" applyFont="1" applyFill="1"/>
    <xf numFmtId="0" fontId="4" fillId="4" borderId="0" xfId="0" applyFont="1" applyFill="1"/>
    <xf numFmtId="165" fontId="4" fillId="4" borderId="0" xfId="0" applyNumberFormat="1" applyFont="1" applyFill="1" applyAlignment="1">
      <alignment horizontal="left"/>
    </xf>
    <xf numFmtId="3" fontId="3" fillId="0" borderId="0" xfId="0" applyNumberFormat="1" applyFont="1"/>
    <xf numFmtId="44" fontId="4" fillId="0" borderId="0" xfId="2" applyFont="1" applyFill="1"/>
    <xf numFmtId="3" fontId="9" fillId="4" borderId="0" xfId="0" applyNumberFormat="1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3" fontId="10" fillId="0" borderId="0" xfId="0" applyNumberFormat="1" applyFont="1" applyAlignment="1">
      <alignment vertical="top"/>
    </xf>
    <xf numFmtId="164" fontId="4" fillId="0" borderId="2" xfId="2" applyNumberFormat="1" applyFont="1" applyBorder="1"/>
    <xf numFmtId="164" fontId="4" fillId="0" borderId="3" xfId="2" applyNumberFormat="1" applyFont="1" applyBorder="1"/>
    <xf numFmtId="164" fontId="4" fillId="0" borderId="4" xfId="2" applyNumberFormat="1" applyFont="1" applyBorder="1"/>
    <xf numFmtId="5" fontId="3" fillId="0" borderId="3" xfId="0" applyNumberFormat="1" applyFont="1" applyBorder="1"/>
    <xf numFmtId="5" fontId="2" fillId="0" borderId="3" xfId="0" applyNumberFormat="1" applyFont="1" applyBorder="1"/>
    <xf numFmtId="0" fontId="2" fillId="0" borderId="3" xfId="0" applyFont="1" applyBorder="1"/>
    <xf numFmtId="3" fontId="2" fillId="0" borderId="3" xfId="0" applyNumberFormat="1" applyFont="1" applyBorder="1"/>
    <xf numFmtId="165" fontId="2" fillId="0" borderId="4" xfId="0" applyNumberFormat="1" applyFont="1" applyBorder="1" applyAlignment="1">
      <alignment horizontal="left"/>
    </xf>
    <xf numFmtId="167" fontId="3" fillId="0" borderId="0" xfId="2" applyNumberFormat="1" applyFont="1" applyFill="1"/>
    <xf numFmtId="168" fontId="2" fillId="0" borderId="0" xfId="1" applyNumberFormat="1" applyFont="1" applyFill="1"/>
    <xf numFmtId="0" fontId="3" fillId="0" borderId="0" xfId="0" applyFont="1"/>
    <xf numFmtId="167" fontId="3" fillId="0" borderId="0" xfId="0" applyNumberFormat="1" applyFont="1"/>
    <xf numFmtId="167" fontId="2" fillId="0" borderId="0" xfId="2" applyNumberFormat="1" applyFont="1" applyFill="1"/>
    <xf numFmtId="164" fontId="8" fillId="3" borderId="2" xfId="2" applyNumberFormat="1" applyFont="1" applyFill="1" applyBorder="1"/>
    <xf numFmtId="164" fontId="8" fillId="3" borderId="4" xfId="2" applyNumberFormat="1" applyFont="1" applyFill="1" applyBorder="1"/>
    <xf numFmtId="0" fontId="3" fillId="0" borderId="0" xfId="0" applyFont="1" applyAlignment="1">
      <alignment horizontal="center"/>
    </xf>
    <xf numFmtId="167" fontId="2" fillId="0" borderId="0" xfId="2" applyNumberFormat="1" applyFont="1"/>
    <xf numFmtId="168" fontId="2" fillId="0" borderId="0" xfId="1" applyNumberFormat="1" applyFont="1"/>
    <xf numFmtId="164" fontId="4" fillId="2" borderId="0" xfId="2" applyNumberFormat="1" applyFont="1" applyFill="1"/>
    <xf numFmtId="5" fontId="3" fillId="2" borderId="0" xfId="0" applyNumberFormat="1" applyFont="1" applyFill="1"/>
    <xf numFmtId="5" fontId="2" fillId="2" borderId="0" xfId="0" applyNumberFormat="1" applyFont="1" applyFill="1"/>
    <xf numFmtId="9" fontId="2" fillId="2" borderId="0" xfId="0" applyNumberFormat="1" applyFont="1" applyFill="1"/>
    <xf numFmtId="3" fontId="2" fillId="2" borderId="0" xfId="0" applyNumberFormat="1" applyFont="1" applyFill="1"/>
    <xf numFmtId="0" fontId="2" fillId="2" borderId="0" xfId="0" applyFont="1" applyFill="1"/>
    <xf numFmtId="165" fontId="2" fillId="2" borderId="0" xfId="0" applyNumberFormat="1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5" fontId="2" fillId="2" borderId="5" xfId="0" applyNumberFormat="1" applyFont="1" applyFill="1" applyBorder="1"/>
    <xf numFmtId="37" fontId="2" fillId="0" borderId="0" xfId="0" applyNumberFormat="1" applyFont="1"/>
    <xf numFmtId="5" fontId="2" fillId="2" borderId="6" xfId="0" applyNumberFormat="1" applyFont="1" applyFill="1" applyBorder="1"/>
    <xf numFmtId="169" fontId="2" fillId="0" borderId="0" xfId="0" applyNumberFormat="1" applyFont="1"/>
    <xf numFmtId="5" fontId="3" fillId="0" borderId="7" xfId="0" applyNumberFormat="1" applyFont="1" applyBorder="1"/>
    <xf numFmtId="5" fontId="2" fillId="0" borderId="7" xfId="0" applyNumberFormat="1" applyFont="1" applyBorder="1"/>
    <xf numFmtId="9" fontId="2" fillId="0" borderId="7" xfId="0" applyNumberFormat="1" applyFont="1" applyBorder="1"/>
    <xf numFmtId="3" fontId="2" fillId="0" borderId="7" xfId="0" applyNumberFormat="1" applyFont="1" applyBorder="1"/>
    <xf numFmtId="164" fontId="4" fillId="0" borderId="7" xfId="2" applyNumberFormat="1" applyFont="1" applyBorder="1"/>
    <xf numFmtId="0" fontId="2" fillId="0" borderId="7" xfId="0" applyFont="1" applyBorder="1"/>
    <xf numFmtId="165" fontId="2" fillId="0" borderId="8" xfId="0" applyNumberFormat="1" applyFont="1" applyBorder="1" applyAlignment="1">
      <alignment horizontal="left"/>
    </xf>
    <xf numFmtId="0" fontId="2" fillId="5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2" applyNumberFormat="1" applyFont="1" applyAlignment="1">
      <alignment horizontal="center"/>
    </xf>
    <xf numFmtId="164" fontId="4" fillId="2" borderId="0" xfId="2" applyNumberFormat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164" fontId="3" fillId="6" borderId="9" xfId="2" applyNumberFormat="1" applyFont="1" applyFill="1" applyBorder="1" applyAlignment="1">
      <alignment horizontal="center" wrapText="1"/>
    </xf>
    <xf numFmtId="5" fontId="3" fillId="6" borderId="10" xfId="0" applyNumberFormat="1" applyFont="1" applyFill="1" applyBorder="1" applyAlignment="1">
      <alignment horizontal="center" wrapText="1"/>
    </xf>
    <xf numFmtId="5" fontId="3" fillId="6" borderId="9" xfId="0" applyNumberFormat="1" applyFont="1" applyFill="1" applyBorder="1" applyAlignment="1">
      <alignment horizontal="center" wrapText="1"/>
    </xf>
    <xf numFmtId="9" fontId="3" fillId="6" borderId="9" xfId="0" applyNumberFormat="1" applyFont="1" applyFill="1" applyBorder="1" applyAlignment="1">
      <alignment horizontal="center" wrapText="1"/>
    </xf>
    <xf numFmtId="3" fontId="3" fillId="6" borderId="9" xfId="0" applyNumberFormat="1" applyFont="1" applyFill="1" applyBorder="1" applyAlignment="1">
      <alignment horizontal="center" wrapText="1"/>
    </xf>
    <xf numFmtId="164" fontId="9" fillId="6" borderId="9" xfId="2" applyNumberFormat="1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/>
    </xf>
    <xf numFmtId="165" fontId="3" fillId="6" borderId="9" xfId="0" applyNumberFormat="1" applyFont="1" applyFill="1" applyBorder="1" applyAlignment="1">
      <alignment horizontal="left"/>
    </xf>
    <xf numFmtId="0" fontId="2" fillId="6" borderId="0" xfId="0" applyFont="1" applyFill="1"/>
    <xf numFmtId="0" fontId="4" fillId="6" borderId="0" xfId="0" applyFont="1" applyFill="1"/>
    <xf numFmtId="42" fontId="0" fillId="0" borderId="0" xfId="0" applyNumberFormat="1"/>
    <xf numFmtId="165" fontId="0" fillId="0" borderId="0" xfId="0" applyNumberFormat="1" applyAlignment="1">
      <alignment horizontal="left"/>
    </xf>
    <xf numFmtId="0" fontId="14" fillId="0" borderId="0" xfId="0" applyFont="1"/>
    <xf numFmtId="42" fontId="14" fillId="0" borderId="0" xfId="0" applyNumberFormat="1" applyFont="1"/>
    <xf numFmtId="165" fontId="14" fillId="0" borderId="0" xfId="0" applyNumberFormat="1" applyFont="1" applyAlignment="1">
      <alignment horizontal="left"/>
    </xf>
    <xf numFmtId="0" fontId="11" fillId="0" borderId="0" xfId="0" applyFont="1"/>
    <xf numFmtId="42" fontId="14" fillId="6" borderId="0" xfId="0" applyNumberFormat="1" applyFont="1" applyFill="1" applyAlignment="1">
      <alignment horizontal="center" wrapText="1"/>
    </xf>
    <xf numFmtId="0" fontId="14" fillId="6" borderId="0" xfId="0" applyFont="1" applyFill="1"/>
    <xf numFmtId="165" fontId="14" fillId="6" borderId="0" xfId="0" applyNumberFormat="1" applyFont="1" applyFill="1" applyAlignment="1">
      <alignment horizontal="left"/>
    </xf>
    <xf numFmtId="42" fontId="11" fillId="0" borderId="0" xfId="0" applyNumberFormat="1" applyFont="1"/>
    <xf numFmtId="165" fontId="3" fillId="6" borderId="0" xfId="0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164" fontId="4" fillId="0" borderId="6" xfId="2" applyNumberFormat="1" applyFont="1" applyBorder="1"/>
    <xf numFmtId="164" fontId="11" fillId="0" borderId="0" xfId="2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4EC7-01DC-4645-99BA-A821B73E1305}">
  <sheetPr>
    <pageSetUpPr fitToPage="1"/>
  </sheetPr>
  <dimension ref="A1:AC26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8.88671875" defaultRowHeight="13.8" x14ac:dyDescent="0.3"/>
  <cols>
    <col min="1" max="1" width="9.6640625" style="7" bestFit="1" customWidth="1"/>
    <col min="2" max="2" width="8.33203125" style="1" bestFit="1" customWidth="1"/>
    <col min="3" max="3" width="8.88671875" style="5"/>
    <col min="4" max="4" width="10.77734375" style="3" customWidth="1"/>
    <col min="5" max="5" width="9.21875" style="6" bestFit="1" customWidth="1"/>
    <col min="6" max="6" width="1.109375" style="3" customWidth="1"/>
    <col min="7" max="7" width="8.88671875" style="5"/>
    <col min="8" max="8" width="7.33203125" style="1" bestFit="1" customWidth="1"/>
    <col min="9" max="9" width="10.77734375" style="3" customWidth="1"/>
    <col min="10" max="10" width="11.5546875" style="3" customWidth="1"/>
    <col min="11" max="11" width="11.5546875" style="4" customWidth="1"/>
    <col min="12" max="12" width="1.109375" style="3" customWidth="1"/>
    <col min="13" max="16" width="9.33203125" style="2" customWidth="1"/>
    <col min="17" max="17" width="8.88671875" style="1"/>
    <col min="18" max="18" width="10.109375" style="1" customWidth="1"/>
    <col min="19" max="25" width="8.88671875" style="1"/>
    <col min="26" max="26" width="12" style="1" bestFit="1" customWidth="1"/>
    <col min="27" max="28" width="11" style="1" bestFit="1" customWidth="1"/>
    <col min="29" max="16384" width="8.88671875" style="1"/>
  </cols>
  <sheetData>
    <row r="1" spans="1:19" s="93" customFormat="1" ht="14.4" x14ac:dyDescent="0.3">
      <c r="A1" s="105" t="s">
        <v>30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94"/>
      <c r="R1" s="94" t="s">
        <v>29</v>
      </c>
    </row>
    <row r="2" spans="1:19" s="84" customFormat="1" ht="42" thickBot="1" x14ac:dyDescent="0.35">
      <c r="A2" s="92" t="s">
        <v>28</v>
      </c>
      <c r="B2" s="91" t="s">
        <v>27</v>
      </c>
      <c r="C2" s="89" t="s">
        <v>26</v>
      </c>
      <c r="D2" s="87" t="s">
        <v>25</v>
      </c>
      <c r="E2" s="90" t="s">
        <v>24</v>
      </c>
      <c r="F2" s="86"/>
      <c r="G2" s="89" t="s">
        <v>23</v>
      </c>
      <c r="H2" s="88" t="s">
        <v>22</v>
      </c>
      <c r="I2" s="87" t="s">
        <v>21</v>
      </c>
      <c r="J2" s="87" t="s">
        <v>20</v>
      </c>
      <c r="K2" s="87" t="s">
        <v>19</v>
      </c>
      <c r="L2" s="86"/>
      <c r="M2" s="85" t="s">
        <v>18</v>
      </c>
      <c r="N2" s="85" t="s">
        <v>17</v>
      </c>
      <c r="O2" s="85" t="s">
        <v>16</v>
      </c>
      <c r="P2" s="85" t="s">
        <v>15</v>
      </c>
      <c r="R2" s="85"/>
      <c r="S2" s="85"/>
    </row>
    <row r="3" spans="1:19" s="80" customFormat="1" x14ac:dyDescent="0.3">
      <c r="A3" s="65">
        <v>43101</v>
      </c>
      <c r="B3" s="64" t="s">
        <v>0</v>
      </c>
      <c r="C3" s="63">
        <v>65406</v>
      </c>
      <c r="D3" s="61">
        <v>291131</v>
      </c>
      <c r="E3" s="59">
        <f>D3/C3</f>
        <v>4.4511359814084335</v>
      </c>
      <c r="F3" s="11"/>
      <c r="G3" s="63">
        <v>62719</v>
      </c>
      <c r="H3" s="62">
        <f>(C3-G3)/C3</f>
        <v>4.1081857933522918E-2</v>
      </c>
      <c r="I3" s="61">
        <f>G3*P3</f>
        <v>342671.52839999995</v>
      </c>
      <c r="J3" s="61">
        <f>I3-D3</f>
        <v>51540.528399999952</v>
      </c>
      <c r="K3" s="60"/>
      <c r="L3" s="11"/>
      <c r="M3" s="83">
        <v>5.4635999999999996</v>
      </c>
      <c r="N3" s="59">
        <v>0</v>
      </c>
      <c r="O3" s="59">
        <v>0</v>
      </c>
      <c r="P3" s="59">
        <f>M3+N3+O3</f>
        <v>5.4635999999999996</v>
      </c>
      <c r="R3" s="81" t="s">
        <v>14</v>
      </c>
    </row>
    <row r="4" spans="1:19" s="80" customFormat="1" x14ac:dyDescent="0.3">
      <c r="A4" s="7"/>
      <c r="B4" s="1" t="s">
        <v>3</v>
      </c>
      <c r="C4" s="5">
        <v>29404</v>
      </c>
      <c r="D4" s="3">
        <v>196402</v>
      </c>
      <c r="E4" s="6">
        <f>D4/C4</f>
        <v>6.679431369881649</v>
      </c>
      <c r="F4" s="11"/>
      <c r="G4" s="5">
        <v>27814</v>
      </c>
      <c r="H4" s="12">
        <f>(C4-G4)/C4</f>
        <v>5.4074275608760713E-2</v>
      </c>
      <c r="I4" s="3">
        <f>G4*P4</f>
        <v>151964.5704</v>
      </c>
      <c r="J4" s="3">
        <f>I4-D4</f>
        <v>-44437.429600000003</v>
      </c>
      <c r="K4" s="4"/>
      <c r="L4" s="11"/>
      <c r="M4" s="82">
        <v>5.4635999999999996</v>
      </c>
      <c r="N4" s="6">
        <v>0</v>
      </c>
      <c r="O4" s="6">
        <v>0</v>
      </c>
      <c r="P4" s="6">
        <f>M4+N4+O4</f>
        <v>5.4635999999999996</v>
      </c>
      <c r="R4" s="81" t="s">
        <v>13</v>
      </c>
    </row>
    <row r="5" spans="1:19" x14ac:dyDescent="0.3">
      <c r="B5" s="1" t="s">
        <v>2</v>
      </c>
      <c r="C5" s="5">
        <f>SUM(C3:C4)</f>
        <v>94810</v>
      </c>
      <c r="D5" s="3">
        <f>SUM(D3:D4)</f>
        <v>487533</v>
      </c>
      <c r="E5" s="6">
        <f>D5/C5</f>
        <v>5.1422107372640014</v>
      </c>
      <c r="F5" s="11"/>
      <c r="G5" s="5">
        <f>SUM(G3:G4)</f>
        <v>90533</v>
      </c>
      <c r="H5" s="12">
        <f>(C5-G5)/C5</f>
        <v>4.5111275181942835E-2</v>
      </c>
      <c r="J5" s="3">
        <f>J3+J4</f>
        <v>7103.0987999999488</v>
      </c>
      <c r="K5" s="4">
        <f>K1+J5</f>
        <v>7103.0987999999488</v>
      </c>
      <c r="L5" s="11"/>
      <c r="M5" s="6"/>
      <c r="N5" s="6"/>
      <c r="O5" s="6"/>
      <c r="P5" s="6"/>
      <c r="R5" s="13" t="s">
        <v>12</v>
      </c>
    </row>
    <row r="6" spans="1:19" s="14" customFormat="1" ht="3" customHeight="1" x14ac:dyDescent="0.3">
      <c r="A6" s="24"/>
      <c r="B6" s="21"/>
      <c r="C6" s="22"/>
      <c r="D6" s="20"/>
      <c r="E6" s="23"/>
      <c r="F6" s="18"/>
      <c r="G6" s="22"/>
      <c r="H6" s="21"/>
      <c r="I6" s="20"/>
      <c r="J6" s="20">
        <f>J4+J5</f>
        <v>-37334.330800000054</v>
      </c>
      <c r="K6" s="19" t="e">
        <f>K2+J6</f>
        <v>#VALUE!</v>
      </c>
      <c r="L6" s="18"/>
      <c r="M6" s="55"/>
      <c r="N6" s="23"/>
      <c r="O6" s="23"/>
      <c r="P6" s="54"/>
    </row>
    <row r="7" spans="1:19" x14ac:dyDescent="0.3">
      <c r="A7" s="7">
        <v>43132</v>
      </c>
      <c r="B7" s="1" t="s">
        <v>0</v>
      </c>
      <c r="C7" s="5">
        <v>35323</v>
      </c>
      <c r="D7" s="3">
        <v>179044</v>
      </c>
      <c r="E7" s="6">
        <f>D7/C7</f>
        <v>5.0687653936528605</v>
      </c>
      <c r="F7" s="11"/>
      <c r="G7" s="5">
        <v>38306</v>
      </c>
      <c r="H7" s="12">
        <f>(C7-G7)/C7</f>
        <v>-8.4449225716954956E-2</v>
      </c>
      <c r="I7" s="3">
        <f>G7*P7</f>
        <v>206205.02859999999</v>
      </c>
      <c r="J7" s="3">
        <f>I7-D7</f>
        <v>27161.028599999991</v>
      </c>
      <c r="L7" s="11"/>
      <c r="M7" s="6">
        <v>5.3830999999999998</v>
      </c>
      <c r="N7" s="6">
        <v>0</v>
      </c>
      <c r="O7" s="6">
        <v>0</v>
      </c>
      <c r="P7" s="6">
        <f>M7+N7+O7</f>
        <v>5.3830999999999998</v>
      </c>
    </row>
    <row r="8" spans="1:19" x14ac:dyDescent="0.3">
      <c r="B8" s="1" t="s">
        <v>3</v>
      </c>
      <c r="C8" s="5">
        <v>15049</v>
      </c>
      <c r="D8" s="3">
        <v>107182</v>
      </c>
      <c r="E8" s="6">
        <f>D8/C8</f>
        <v>7.1222008106850954</v>
      </c>
      <c r="F8" s="11"/>
      <c r="G8" s="5">
        <v>13430</v>
      </c>
      <c r="H8" s="12">
        <f>(C8-G8)/C8</f>
        <v>0.10758189912951027</v>
      </c>
      <c r="I8" s="3">
        <f>G8*P8</f>
        <v>72295.032999999996</v>
      </c>
      <c r="J8" s="3">
        <f>I8-D8</f>
        <v>-34886.967000000004</v>
      </c>
      <c r="L8" s="11"/>
      <c r="M8" s="6">
        <v>5.3830999999999998</v>
      </c>
      <c r="N8" s="6">
        <v>0</v>
      </c>
      <c r="O8" s="6">
        <v>0</v>
      </c>
      <c r="P8" s="6">
        <f>M8+N8+O8</f>
        <v>5.3830999999999998</v>
      </c>
    </row>
    <row r="9" spans="1:19" x14ac:dyDescent="0.3">
      <c r="B9" s="1" t="s">
        <v>2</v>
      </c>
      <c r="C9" s="5">
        <f>SUM(C7:C8)</f>
        <v>50372</v>
      </c>
      <c r="D9" s="3">
        <f>SUM(D7:D8)</f>
        <v>286226</v>
      </c>
      <c r="E9" s="6">
        <f>D9/C9</f>
        <v>5.6822441038672276</v>
      </c>
      <c r="F9" s="11"/>
      <c r="G9" s="5">
        <f>SUM(G7:G8)</f>
        <v>51736</v>
      </c>
      <c r="H9" s="12">
        <f>(C9-G9)/C9</f>
        <v>-2.7078535694433414E-2</v>
      </c>
      <c r="J9" s="3">
        <f>J7+J8</f>
        <v>-7725.9384000000136</v>
      </c>
      <c r="K9" s="4">
        <f>K5+J9</f>
        <v>-622.83960000006482</v>
      </c>
      <c r="L9" s="11"/>
      <c r="M9" s="6"/>
      <c r="N9" s="6"/>
      <c r="O9" s="6"/>
      <c r="P9" s="6"/>
    </row>
    <row r="10" spans="1:19" ht="3" customHeight="1" x14ac:dyDescent="0.3">
      <c r="A10" s="48"/>
      <c r="B10" s="46"/>
      <c r="C10" s="47"/>
      <c r="D10" s="45"/>
      <c r="E10" s="42"/>
      <c r="F10" s="11"/>
      <c r="G10" s="47"/>
      <c r="H10" s="46"/>
      <c r="I10" s="45"/>
      <c r="J10" s="45"/>
      <c r="K10" s="44"/>
      <c r="L10" s="11"/>
      <c r="M10" s="43"/>
      <c r="N10" s="42"/>
      <c r="O10" s="42"/>
      <c r="P10" s="41"/>
    </row>
    <row r="11" spans="1:19" x14ac:dyDescent="0.3">
      <c r="A11" s="7">
        <v>43160</v>
      </c>
      <c r="B11" s="1" t="s">
        <v>0</v>
      </c>
      <c r="C11" s="5">
        <v>41090</v>
      </c>
      <c r="D11" s="3">
        <v>167635</v>
      </c>
      <c r="E11" s="6">
        <f>D11/C11</f>
        <v>4.079703090776345</v>
      </c>
      <c r="F11" s="11"/>
      <c r="G11" s="5">
        <v>35545</v>
      </c>
      <c r="H11" s="12">
        <f>(C11-G11)/C11</f>
        <v>0.13494767583353615</v>
      </c>
      <c r="I11" s="3">
        <f>G11*P11</f>
        <v>191342.28949999998</v>
      </c>
      <c r="J11" s="3">
        <f>I11-D11</f>
        <v>23707.289499999984</v>
      </c>
      <c r="L11" s="11"/>
      <c r="M11" s="6">
        <v>5.3830999999999998</v>
      </c>
      <c r="N11" s="6">
        <v>0</v>
      </c>
      <c r="O11" s="6">
        <v>0</v>
      </c>
      <c r="P11" s="6">
        <f>M11+N11+O11</f>
        <v>5.3830999999999998</v>
      </c>
    </row>
    <row r="12" spans="1:19" x14ac:dyDescent="0.3">
      <c r="B12" s="1" t="s">
        <v>3</v>
      </c>
      <c r="C12" s="5">
        <v>16557</v>
      </c>
      <c r="D12" s="3">
        <v>104730</v>
      </c>
      <c r="E12" s="6">
        <f>D12/C12</f>
        <v>6.3254212719695593</v>
      </c>
      <c r="F12" s="11"/>
      <c r="G12" s="5">
        <v>15864</v>
      </c>
      <c r="H12" s="12">
        <f>(C12-G12)/C12</f>
        <v>4.1855408588512409E-2</v>
      </c>
      <c r="I12" s="3">
        <f>G12*P12</f>
        <v>85397.498399999997</v>
      </c>
      <c r="J12" s="3">
        <f>I12-D12</f>
        <v>-19332.501600000003</v>
      </c>
      <c r="L12" s="11"/>
      <c r="M12" s="6">
        <v>5.3830999999999998</v>
      </c>
      <c r="N12" s="6">
        <v>0</v>
      </c>
      <c r="O12" s="6">
        <v>0</v>
      </c>
      <c r="P12" s="6">
        <f>M12+N12+O12</f>
        <v>5.3830999999999998</v>
      </c>
    </row>
    <row r="13" spans="1:19" x14ac:dyDescent="0.3">
      <c r="B13" s="1" t="s">
        <v>2</v>
      </c>
      <c r="C13" s="5">
        <f>SUM(C11:C12)</f>
        <v>57647</v>
      </c>
      <c r="D13" s="3">
        <f>SUM(D11:D12)</f>
        <v>272365</v>
      </c>
      <c r="E13" s="6">
        <f>D13/C13</f>
        <v>4.7247038007181636</v>
      </c>
      <c r="F13" s="11"/>
      <c r="G13" s="5">
        <f>SUM(G11:G12)</f>
        <v>51409</v>
      </c>
      <c r="H13" s="12">
        <f>(C13-G13)/C13</f>
        <v>0.10821031450032093</v>
      </c>
      <c r="J13" s="3">
        <f>J11+J12</f>
        <v>4374.7878999999812</v>
      </c>
      <c r="K13" s="4">
        <f>K9+J13</f>
        <v>3751.9482999999163</v>
      </c>
      <c r="L13" s="11"/>
      <c r="M13" s="6"/>
      <c r="N13" s="6"/>
      <c r="O13" s="6"/>
      <c r="P13" s="6"/>
    </row>
    <row r="14" spans="1:19" ht="3" customHeight="1" x14ac:dyDescent="0.3">
      <c r="A14" s="48"/>
      <c r="B14" s="46"/>
      <c r="C14" s="47"/>
      <c r="D14" s="45"/>
      <c r="E14" s="42"/>
      <c r="F14" s="11"/>
      <c r="G14" s="47"/>
      <c r="H14" s="46"/>
      <c r="I14" s="45"/>
      <c r="J14" s="45"/>
      <c r="K14" s="44"/>
      <c r="L14" s="11"/>
      <c r="M14" s="43"/>
      <c r="N14" s="42"/>
      <c r="O14" s="42"/>
      <c r="P14" s="41"/>
    </row>
    <row r="15" spans="1:19" x14ac:dyDescent="0.3">
      <c r="A15" s="7">
        <v>43191</v>
      </c>
      <c r="B15" s="1" t="s">
        <v>0</v>
      </c>
      <c r="C15" s="5">
        <v>25637</v>
      </c>
      <c r="D15" s="3">
        <v>97922</v>
      </c>
      <c r="E15" s="6">
        <f>D15/C15</f>
        <v>3.8195576705542771</v>
      </c>
      <c r="F15" s="11"/>
      <c r="G15" s="5">
        <v>20974</v>
      </c>
      <c r="H15" s="12">
        <f>(C15-G15)/C15</f>
        <v>0.18188555603229706</v>
      </c>
      <c r="I15" s="3">
        <f>G15*P15</f>
        <v>112905.1394</v>
      </c>
      <c r="J15" s="3">
        <f>I15-D15</f>
        <v>14983.1394</v>
      </c>
      <c r="L15" s="11"/>
      <c r="M15" s="6">
        <v>5.3830999999999998</v>
      </c>
      <c r="N15" s="6">
        <v>0</v>
      </c>
      <c r="O15" s="6">
        <v>0</v>
      </c>
      <c r="P15" s="6">
        <f>M15+N15+O15</f>
        <v>5.3830999999999998</v>
      </c>
    </row>
    <row r="16" spans="1:19" x14ac:dyDescent="0.3">
      <c r="B16" s="1" t="s">
        <v>3</v>
      </c>
      <c r="C16" s="5">
        <v>7345</v>
      </c>
      <c r="D16" s="3">
        <v>47233</v>
      </c>
      <c r="E16" s="6">
        <f>D16/C16</f>
        <v>6.4306330837304291</v>
      </c>
      <c r="F16" s="11"/>
      <c r="G16" s="5">
        <v>2025</v>
      </c>
      <c r="H16" s="12">
        <f>(C16-G16)/C16</f>
        <v>0.72430224642614027</v>
      </c>
      <c r="I16" s="3">
        <f>G16*P16</f>
        <v>10900.7775</v>
      </c>
      <c r="J16" s="3">
        <f>I16-D16</f>
        <v>-36332.222500000003</v>
      </c>
      <c r="L16" s="11"/>
      <c r="M16" s="6">
        <v>5.3830999999999998</v>
      </c>
      <c r="N16" s="6">
        <v>0</v>
      </c>
      <c r="O16" s="6">
        <v>0</v>
      </c>
      <c r="P16" s="6">
        <f>M16+N16+O16</f>
        <v>5.3830999999999998</v>
      </c>
    </row>
    <row r="17" spans="1:18" x14ac:dyDescent="0.3">
      <c r="B17" s="1" t="s">
        <v>2</v>
      </c>
      <c r="C17" s="5">
        <f>SUM(C15:C16)</f>
        <v>32982</v>
      </c>
      <c r="D17" s="3">
        <f>SUM(D15:D16)</f>
        <v>145155</v>
      </c>
      <c r="E17" s="6">
        <f>D17/C17</f>
        <v>4.4010369292341274</v>
      </c>
      <c r="F17" s="11"/>
      <c r="G17" s="5">
        <f>SUM(G15:G16)</f>
        <v>22999</v>
      </c>
      <c r="H17" s="12">
        <f>(C17-G17)/C17</f>
        <v>0.30268024983324238</v>
      </c>
      <c r="J17" s="3">
        <f>J15+J16</f>
        <v>-21349.083100000003</v>
      </c>
      <c r="K17" s="4">
        <f>K13+J17</f>
        <v>-17597.134800000087</v>
      </c>
      <c r="L17" s="11"/>
      <c r="M17" s="6"/>
      <c r="N17" s="6"/>
      <c r="O17" s="6"/>
      <c r="P17" s="6"/>
    </row>
    <row r="18" spans="1:18" s="14" customFormat="1" ht="3" customHeight="1" x14ac:dyDescent="0.3">
      <c r="A18" s="24"/>
      <c r="B18" s="21"/>
      <c r="C18" s="22"/>
      <c r="D18" s="20"/>
      <c r="E18" s="23"/>
      <c r="F18" s="18"/>
      <c r="G18" s="22"/>
      <c r="H18" s="21"/>
      <c r="I18" s="20"/>
      <c r="J18" s="20"/>
      <c r="K18" s="19"/>
      <c r="L18" s="18"/>
      <c r="M18" s="55"/>
      <c r="N18" s="23"/>
      <c r="O18" s="23"/>
      <c r="P18" s="54"/>
    </row>
    <row r="19" spans="1:18" x14ac:dyDescent="0.3">
      <c r="A19" s="7">
        <v>43221</v>
      </c>
      <c r="B19" s="1" t="s">
        <v>0</v>
      </c>
      <c r="C19" s="5">
        <v>10288</v>
      </c>
      <c r="D19" s="3">
        <v>41743</v>
      </c>
      <c r="E19" s="6">
        <f>D19/C19</f>
        <v>4.0574455676516328</v>
      </c>
      <c r="F19" s="11"/>
      <c r="G19" s="5">
        <v>12480</v>
      </c>
      <c r="H19" s="12">
        <f>(C19-G19)/C19</f>
        <v>-0.2130637636080871</v>
      </c>
      <c r="I19" s="3">
        <f>G19*P19</f>
        <v>67536.767999999996</v>
      </c>
      <c r="J19" s="3">
        <f>I19-D19</f>
        <v>25793.767999999996</v>
      </c>
      <c r="L19" s="11"/>
      <c r="M19" s="6">
        <v>5.3830999999999998</v>
      </c>
      <c r="N19" s="6">
        <v>0</v>
      </c>
      <c r="O19" s="6">
        <v>2.8500000000000001E-2</v>
      </c>
      <c r="P19" s="6">
        <f>M19+N19+O19</f>
        <v>5.4116</v>
      </c>
    </row>
    <row r="20" spans="1:18" x14ac:dyDescent="0.3">
      <c r="B20" s="1" t="s">
        <v>3</v>
      </c>
      <c r="C20" s="5">
        <v>3940</v>
      </c>
      <c r="D20" s="3">
        <v>25821</v>
      </c>
      <c r="E20" s="6">
        <f>D20/C20</f>
        <v>6.5535532994923855</v>
      </c>
      <c r="F20" s="11"/>
      <c r="G20" s="5">
        <v>7620</v>
      </c>
      <c r="H20" s="12">
        <f>(C20-G20)/C20</f>
        <v>-0.93401015228426398</v>
      </c>
      <c r="I20" s="3">
        <f>G20*P20</f>
        <v>39240.714</v>
      </c>
      <c r="J20" s="3">
        <f>I20-D20</f>
        <v>13419.714</v>
      </c>
      <c r="L20" s="11"/>
      <c r="M20" s="6">
        <v>5.3830999999999998</v>
      </c>
      <c r="N20" s="6">
        <v>0</v>
      </c>
      <c r="O20" s="6">
        <v>-0.2334</v>
      </c>
      <c r="P20" s="6">
        <f>M20+N20+O20</f>
        <v>5.1497000000000002</v>
      </c>
    </row>
    <row r="21" spans="1:18" x14ac:dyDescent="0.3">
      <c r="B21" s="1" t="s">
        <v>2</v>
      </c>
      <c r="C21" s="5">
        <f>SUM(C19:C20)</f>
        <v>14228</v>
      </c>
      <c r="D21" s="3">
        <f>SUM(D19:D20)</f>
        <v>67564</v>
      </c>
      <c r="E21" s="6">
        <f>D21/C21</f>
        <v>4.7486646050042172</v>
      </c>
      <c r="F21" s="11"/>
      <c r="G21" s="5">
        <f>SUM(G19:G20)</f>
        <v>20100</v>
      </c>
      <c r="H21" s="12">
        <f>(C21-G21)/C21</f>
        <v>-0.41270733764408207</v>
      </c>
      <c r="J21" s="3">
        <f>J19+J20</f>
        <v>39213.481999999996</v>
      </c>
      <c r="K21" s="4">
        <f>K17+J21</f>
        <v>21616.347199999909</v>
      </c>
      <c r="L21" s="11"/>
      <c r="M21" s="6"/>
      <c r="N21" s="6"/>
      <c r="O21" s="6"/>
      <c r="P21" s="6"/>
    </row>
    <row r="22" spans="1:18" ht="3" customHeight="1" x14ac:dyDescent="0.3">
      <c r="A22" s="48"/>
      <c r="B22" s="46"/>
      <c r="C22" s="47"/>
      <c r="D22" s="45"/>
      <c r="E22" s="42"/>
      <c r="F22" s="11"/>
      <c r="G22" s="47"/>
      <c r="H22" s="46"/>
      <c r="I22" s="45"/>
      <c r="J22" s="45"/>
      <c r="K22" s="44"/>
      <c r="L22" s="11"/>
      <c r="M22" s="43"/>
      <c r="N22" s="42"/>
      <c r="O22" s="42"/>
      <c r="P22" s="41"/>
    </row>
    <row r="23" spans="1:18" x14ac:dyDescent="0.3">
      <c r="A23" s="7">
        <v>43252</v>
      </c>
      <c r="B23" s="1" t="s">
        <v>0</v>
      </c>
      <c r="C23" s="5">
        <v>8163</v>
      </c>
      <c r="D23" s="3">
        <v>27226</v>
      </c>
      <c r="E23" s="6">
        <f>D23/C23</f>
        <v>3.3352933970354037</v>
      </c>
      <c r="F23" s="11"/>
      <c r="G23" s="5">
        <v>6373</v>
      </c>
      <c r="H23" s="12">
        <f>(C23-G23)/C23</f>
        <v>0.21928212666911676</v>
      </c>
      <c r="I23" s="3">
        <f>G23*P23</f>
        <v>34488.126799999998</v>
      </c>
      <c r="J23" s="3">
        <f>I23-D23</f>
        <v>7262.1267999999982</v>
      </c>
      <c r="L23" s="11"/>
      <c r="M23" s="6">
        <v>5.3830999999999998</v>
      </c>
      <c r="N23" s="6">
        <v>0</v>
      </c>
      <c r="O23" s="6">
        <v>2.8500000000000001E-2</v>
      </c>
      <c r="P23" s="6">
        <f>M23+N23+O23</f>
        <v>5.4116</v>
      </c>
    </row>
    <row r="24" spans="1:18" x14ac:dyDescent="0.3">
      <c r="B24" s="1" t="s">
        <v>3</v>
      </c>
      <c r="C24" s="5">
        <v>1827</v>
      </c>
      <c r="D24" s="3">
        <v>12055</v>
      </c>
      <c r="E24" s="6">
        <f>D24/C24</f>
        <v>6.5982484948002194</v>
      </c>
      <c r="F24" s="11"/>
      <c r="G24" s="5">
        <v>1664</v>
      </c>
      <c r="H24" s="12">
        <f>(C24-G24)/C24</f>
        <v>8.9217296113847835E-2</v>
      </c>
      <c r="I24" s="3">
        <f>G24*P24</f>
        <v>8569.1008000000002</v>
      </c>
      <c r="J24" s="3">
        <f>I24-D24</f>
        <v>-3485.8991999999998</v>
      </c>
      <c r="L24" s="11"/>
      <c r="M24" s="6">
        <v>5.3830999999999998</v>
      </c>
      <c r="N24" s="6">
        <v>0</v>
      </c>
      <c r="O24" s="6">
        <v>-0.2334</v>
      </c>
      <c r="P24" s="6">
        <f>M24+N24+O24</f>
        <v>5.1497000000000002</v>
      </c>
    </row>
    <row r="25" spans="1:18" x14ac:dyDescent="0.3">
      <c r="B25" s="1" t="s">
        <v>2</v>
      </c>
      <c r="C25" s="5">
        <f>SUM(C23:C24)</f>
        <v>9990</v>
      </c>
      <c r="D25" s="3">
        <f>SUM(D23:D24)</f>
        <v>39281</v>
      </c>
      <c r="E25" s="6">
        <f>D25/C25</f>
        <v>3.9320320320320321</v>
      </c>
      <c r="F25" s="11"/>
      <c r="G25" s="5">
        <f>SUM(G23:G24)</f>
        <v>8037</v>
      </c>
      <c r="H25" s="12">
        <f>(C25-G25)/C25</f>
        <v>0.1954954954954955</v>
      </c>
      <c r="J25" s="3">
        <f>J23+J24</f>
        <v>3776.2275999999983</v>
      </c>
      <c r="K25" s="4">
        <f>K21+J25</f>
        <v>25392.574799999908</v>
      </c>
      <c r="L25" s="11"/>
      <c r="M25" s="6"/>
      <c r="N25" s="6"/>
      <c r="O25" s="6"/>
      <c r="P25" s="6"/>
    </row>
    <row r="26" spans="1:18" ht="3" customHeight="1" x14ac:dyDescent="0.3">
      <c r="A26" s="48"/>
      <c r="B26" s="46"/>
      <c r="C26" s="47"/>
      <c r="D26" s="45"/>
      <c r="E26" s="42"/>
      <c r="F26" s="11"/>
      <c r="G26" s="47"/>
      <c r="H26" s="46"/>
      <c r="I26" s="45"/>
      <c r="J26" s="45"/>
      <c r="K26" s="44"/>
      <c r="L26" s="11"/>
      <c r="M26" s="43"/>
      <c r="N26" s="42"/>
      <c r="O26" s="42"/>
      <c r="P26" s="41"/>
    </row>
    <row r="27" spans="1:18" x14ac:dyDescent="0.3">
      <c r="A27" s="7">
        <v>43282</v>
      </c>
      <c r="B27" s="1" t="s">
        <v>0</v>
      </c>
      <c r="C27" s="5">
        <v>8324</v>
      </c>
      <c r="D27" s="3">
        <v>30123</v>
      </c>
      <c r="E27" s="6">
        <f>D27/C27</f>
        <v>3.6188130706391157</v>
      </c>
      <c r="F27" s="11"/>
      <c r="G27" s="5">
        <v>5553</v>
      </c>
      <c r="H27" s="12">
        <f>(C27-G27)/C27</f>
        <v>0.33289283998077845</v>
      </c>
      <c r="I27" s="3">
        <f>G27*P27</f>
        <v>30050.614799999999</v>
      </c>
      <c r="J27" s="3">
        <f>I27-D27</f>
        <v>-72.385200000000623</v>
      </c>
      <c r="L27" s="11"/>
      <c r="M27" s="6">
        <v>5.3830999999999998</v>
      </c>
      <c r="N27" s="6">
        <v>0</v>
      </c>
      <c r="O27" s="6">
        <v>2.8500000000000001E-2</v>
      </c>
      <c r="P27" s="6">
        <f>M27+N27+O27</f>
        <v>5.4116</v>
      </c>
    </row>
    <row r="28" spans="1:18" x14ac:dyDescent="0.3">
      <c r="B28" s="1" t="s">
        <v>3</v>
      </c>
      <c r="C28" s="5">
        <v>1610</v>
      </c>
      <c r="D28" s="3">
        <v>10911</v>
      </c>
      <c r="E28" s="6">
        <f>D28/C28</f>
        <v>6.777018633540373</v>
      </c>
      <c r="F28" s="11"/>
      <c r="G28" s="5">
        <v>1481</v>
      </c>
      <c r="H28" s="12">
        <f>(C28-G28)/C28</f>
        <v>8.0124223602484473E-2</v>
      </c>
      <c r="I28" s="3">
        <f>G28*P28</f>
        <v>7626.7057000000004</v>
      </c>
      <c r="J28" s="3">
        <f>I28-D28</f>
        <v>-3284.2942999999996</v>
      </c>
      <c r="L28" s="11"/>
      <c r="M28" s="6">
        <v>5.3830999999999998</v>
      </c>
      <c r="N28" s="6">
        <v>0</v>
      </c>
      <c r="O28" s="6">
        <v>-0.2334</v>
      </c>
      <c r="P28" s="6">
        <f>M28+N28+O28</f>
        <v>5.1497000000000002</v>
      </c>
    </row>
    <row r="29" spans="1:18" x14ac:dyDescent="0.3">
      <c r="B29" s="1" t="s">
        <v>2</v>
      </c>
      <c r="C29" s="5">
        <f>SUM(C27:C28)</f>
        <v>9934</v>
      </c>
      <c r="D29" s="3">
        <f>SUM(D27:D28)</f>
        <v>41034</v>
      </c>
      <c r="E29" s="6">
        <f>D29/C29</f>
        <v>4.1306623716529094</v>
      </c>
      <c r="F29" s="11"/>
      <c r="G29" s="5">
        <f>SUM(G27:G28)</f>
        <v>7034</v>
      </c>
      <c r="H29" s="12">
        <f>(C29-G29)/C29</f>
        <v>0.29192671632776324</v>
      </c>
      <c r="J29" s="3">
        <f>J27+J28</f>
        <v>-3356.6795000000002</v>
      </c>
      <c r="K29" s="4">
        <f>K25+J29</f>
        <v>22035.895299999909</v>
      </c>
      <c r="L29" s="11"/>
      <c r="M29" s="6"/>
      <c r="N29" s="6"/>
      <c r="O29" s="6"/>
      <c r="P29" s="6"/>
    </row>
    <row r="30" spans="1:18" s="14" customFormat="1" ht="3" customHeight="1" x14ac:dyDescent="0.3">
      <c r="A30" s="24"/>
      <c r="B30" s="21"/>
      <c r="C30" s="22"/>
      <c r="D30" s="20"/>
      <c r="E30" s="23"/>
      <c r="F30" s="18"/>
      <c r="G30" s="22"/>
      <c r="H30" s="21"/>
      <c r="I30" s="20"/>
      <c r="J30" s="20"/>
      <c r="K30" s="19"/>
      <c r="L30" s="18"/>
      <c r="M30" s="55"/>
      <c r="N30" s="23"/>
      <c r="O30" s="23"/>
      <c r="P30" s="54"/>
    </row>
    <row r="31" spans="1:18" x14ac:dyDescent="0.3">
      <c r="A31" s="7">
        <v>43313</v>
      </c>
      <c r="B31" s="1" t="s">
        <v>0</v>
      </c>
      <c r="C31" s="5">
        <v>9466</v>
      </c>
      <c r="D31" s="3">
        <v>29433</v>
      </c>
      <c r="E31" s="6">
        <f>D31/C31</f>
        <v>3.1093386858229453</v>
      </c>
      <c r="F31" s="11"/>
      <c r="G31" s="5">
        <v>7314</v>
      </c>
      <c r="H31" s="12">
        <f>(C31-G31)/C31</f>
        <v>0.22733995351785338</v>
      </c>
      <c r="I31" s="3">
        <f>G31*P31</f>
        <v>42160.090200000006</v>
      </c>
      <c r="J31" s="3">
        <f>I31-D31</f>
        <v>12727.090200000006</v>
      </c>
      <c r="L31" s="11"/>
      <c r="M31" s="6">
        <v>5.6550000000000002</v>
      </c>
      <c r="N31" s="6">
        <v>8.0799999999999997E-2</v>
      </c>
      <c r="O31" s="6">
        <v>2.8500000000000001E-2</v>
      </c>
      <c r="P31" s="6">
        <f>M31+N31+O31</f>
        <v>5.7643000000000004</v>
      </c>
      <c r="R31" s="13" t="s">
        <v>11</v>
      </c>
    </row>
    <row r="32" spans="1:18" x14ac:dyDescent="0.3">
      <c r="B32" s="1" t="s">
        <v>3</v>
      </c>
      <c r="C32" s="5">
        <v>1595</v>
      </c>
      <c r="D32" s="3">
        <v>10463</v>
      </c>
      <c r="E32" s="6">
        <f>D32/C32</f>
        <v>6.5598746081504702</v>
      </c>
      <c r="F32" s="11"/>
      <c r="G32" s="5">
        <v>1404</v>
      </c>
      <c r="H32" s="12">
        <f>(C32-G32)/C32</f>
        <v>0.11974921630094044</v>
      </c>
      <c r="I32" s="3">
        <f>G32*P32</f>
        <v>7725.3696000000009</v>
      </c>
      <c r="J32" s="3">
        <f>I32-D32</f>
        <v>-2737.6303999999991</v>
      </c>
      <c r="L32" s="11"/>
      <c r="M32" s="6">
        <v>5.6550000000000002</v>
      </c>
      <c r="N32" s="6">
        <v>8.0799999999999997E-2</v>
      </c>
      <c r="O32" s="6">
        <v>-0.2334</v>
      </c>
      <c r="P32" s="6">
        <f>M32+N32+O32</f>
        <v>5.5024000000000006</v>
      </c>
      <c r="R32" s="13" t="s">
        <v>10</v>
      </c>
    </row>
    <row r="33" spans="1:24" x14ac:dyDescent="0.3">
      <c r="B33" s="1" t="s">
        <v>2</v>
      </c>
      <c r="C33" s="5">
        <f>SUM(C31:C32)</f>
        <v>11061</v>
      </c>
      <c r="D33" s="3">
        <f>SUM(D31:D32)</f>
        <v>39896</v>
      </c>
      <c r="E33" s="6">
        <f>D33/C33</f>
        <v>3.6069071512521473</v>
      </c>
      <c r="F33" s="11"/>
      <c r="G33" s="5">
        <f>SUM(G31:G32)</f>
        <v>8718</v>
      </c>
      <c r="H33" s="12">
        <f>(C33-G33)/C33</f>
        <v>0.21182533224844047</v>
      </c>
      <c r="J33" s="3">
        <f>J31+J32</f>
        <v>9989.4598000000078</v>
      </c>
      <c r="K33" s="4">
        <f>K29+J33</f>
        <v>32025.355099999917</v>
      </c>
      <c r="L33" s="11"/>
      <c r="M33" s="6"/>
      <c r="N33" s="6"/>
      <c r="O33" s="6"/>
      <c r="P33" s="6"/>
    </row>
    <row r="34" spans="1:24" ht="3" customHeight="1" x14ac:dyDescent="0.3">
      <c r="A34" s="48"/>
      <c r="B34" s="46"/>
      <c r="C34" s="47"/>
      <c r="D34" s="45"/>
      <c r="E34" s="42"/>
      <c r="F34" s="11"/>
      <c r="G34" s="47"/>
      <c r="H34" s="46"/>
      <c r="I34" s="45"/>
      <c r="J34" s="45"/>
      <c r="K34" s="44"/>
      <c r="L34" s="11"/>
      <c r="M34" s="43"/>
      <c r="N34" s="42"/>
      <c r="O34" s="42"/>
      <c r="P34" s="41"/>
    </row>
    <row r="35" spans="1:24" x14ac:dyDescent="0.3">
      <c r="A35" s="7">
        <v>43344</v>
      </c>
      <c r="B35" s="1" t="s">
        <v>0</v>
      </c>
      <c r="C35" s="5">
        <v>9582</v>
      </c>
      <c r="D35" s="3">
        <v>36682</v>
      </c>
      <c r="E35" s="6">
        <f>D35/C35</f>
        <v>3.8282195783761219</v>
      </c>
      <c r="F35" s="11"/>
      <c r="G35" s="5">
        <v>7643</v>
      </c>
      <c r="H35" s="12">
        <f>(C35-G35)/C35</f>
        <v>0.2023585890210812</v>
      </c>
      <c r="I35" s="3">
        <f>G35*P35</f>
        <v>43049.197500000002</v>
      </c>
      <c r="J35" s="3">
        <f>I35-D35</f>
        <v>6367.197500000002</v>
      </c>
      <c r="L35" s="11"/>
      <c r="M35" s="6">
        <v>5.5232000000000001</v>
      </c>
      <c r="N35" s="6">
        <v>8.0799999999999997E-2</v>
      </c>
      <c r="O35" s="6">
        <v>2.8500000000000001E-2</v>
      </c>
      <c r="P35" s="6">
        <f>M35+N35+O35</f>
        <v>5.6325000000000003</v>
      </c>
    </row>
    <row r="36" spans="1:24" x14ac:dyDescent="0.3">
      <c r="B36" s="1" t="s">
        <v>3</v>
      </c>
      <c r="C36" s="5">
        <v>1545</v>
      </c>
      <c r="D36" s="3">
        <v>10228</v>
      </c>
      <c r="E36" s="6">
        <f>D36/C36</f>
        <v>6.6200647249190938</v>
      </c>
      <c r="F36" s="11"/>
      <c r="G36" s="5">
        <v>1541</v>
      </c>
      <c r="H36" s="12">
        <f>(C36-G36)/C36</f>
        <v>2.5889967637540453E-3</v>
      </c>
      <c r="I36" s="3">
        <f>G36*P36</f>
        <v>8276.0946000000004</v>
      </c>
      <c r="J36" s="3">
        <f>I36-D36</f>
        <v>-1951.9053999999996</v>
      </c>
      <c r="L36" s="11"/>
      <c r="M36" s="6">
        <v>5.5232000000000001</v>
      </c>
      <c r="N36" s="6">
        <v>8.0799999999999997E-2</v>
      </c>
      <c r="O36" s="6">
        <v>-0.2334</v>
      </c>
      <c r="P36" s="6">
        <f>M36+N36+O36</f>
        <v>5.3706000000000005</v>
      </c>
    </row>
    <row r="37" spans="1:24" x14ac:dyDescent="0.3">
      <c r="B37" s="1" t="s">
        <v>2</v>
      </c>
      <c r="C37" s="5">
        <f>SUM(C35:C36)</f>
        <v>11127</v>
      </c>
      <c r="D37" s="3">
        <f>SUM(D35:D36)</f>
        <v>46910</v>
      </c>
      <c r="E37" s="6">
        <f>D37/C37</f>
        <v>4.2158713040352298</v>
      </c>
      <c r="F37" s="11"/>
      <c r="G37" s="5">
        <f>SUM(G35:G36)</f>
        <v>9184</v>
      </c>
      <c r="H37" s="12">
        <f>(C37-G37)/C37</f>
        <v>0.17462029298103712</v>
      </c>
      <c r="J37" s="3">
        <f>J35+J36</f>
        <v>4415.2921000000024</v>
      </c>
      <c r="K37" s="4">
        <f>K33+J37</f>
        <v>36440.647199999919</v>
      </c>
      <c r="L37" s="11"/>
      <c r="M37" s="6"/>
      <c r="N37" s="6"/>
      <c r="O37" s="6"/>
      <c r="P37" s="6"/>
    </row>
    <row r="38" spans="1:24" ht="3" customHeight="1" x14ac:dyDescent="0.3">
      <c r="A38" s="48"/>
      <c r="B38" s="46"/>
      <c r="C38" s="47"/>
      <c r="D38" s="45"/>
      <c r="E38" s="42"/>
      <c r="F38" s="11"/>
      <c r="G38" s="47"/>
      <c r="H38" s="46"/>
      <c r="I38" s="45"/>
      <c r="J38" s="45"/>
      <c r="K38" s="44"/>
      <c r="L38" s="11"/>
      <c r="M38" s="43"/>
      <c r="N38" s="42"/>
      <c r="O38" s="42"/>
      <c r="P38" s="41"/>
    </row>
    <row r="39" spans="1:24" x14ac:dyDescent="0.3">
      <c r="A39" s="7">
        <v>43374</v>
      </c>
      <c r="B39" s="1" t="s">
        <v>0</v>
      </c>
      <c r="C39" s="5">
        <v>18112</v>
      </c>
      <c r="D39" s="3">
        <v>81714</v>
      </c>
      <c r="E39" s="6">
        <f>D39/C39</f>
        <v>4.5115945229681982</v>
      </c>
      <c r="F39" s="11"/>
      <c r="G39" s="5">
        <v>14016</v>
      </c>
      <c r="H39" s="12">
        <f>(C39-G39)/C39</f>
        <v>0.22614840989399293</v>
      </c>
      <c r="I39" s="3">
        <f>G39*P39</f>
        <v>78945.12000000001</v>
      </c>
      <c r="J39" s="3">
        <f>I39-D39</f>
        <v>-2768.8799999999901</v>
      </c>
      <c r="L39" s="11"/>
      <c r="M39" s="6">
        <v>5.5232000000000001</v>
      </c>
      <c r="N39" s="6">
        <v>8.0799999999999997E-2</v>
      </c>
      <c r="O39" s="6">
        <v>2.8500000000000001E-2</v>
      </c>
      <c r="P39" s="6">
        <f>M39+N39+O39</f>
        <v>5.6325000000000003</v>
      </c>
      <c r="S39" s="51"/>
    </row>
    <row r="40" spans="1:24" x14ac:dyDescent="0.3">
      <c r="B40" s="1" t="s">
        <v>3</v>
      </c>
      <c r="C40" s="5">
        <v>4976</v>
      </c>
      <c r="D40" s="3">
        <v>33269</v>
      </c>
      <c r="E40" s="6">
        <f>D40/C40</f>
        <v>6.685892282958199</v>
      </c>
      <c r="F40" s="11"/>
      <c r="G40" s="5">
        <v>4429</v>
      </c>
      <c r="H40" s="12">
        <f>(C40-G40)/C40</f>
        <v>0.10992765273311897</v>
      </c>
      <c r="I40" s="3">
        <f>G40*P40</f>
        <v>23786.387400000003</v>
      </c>
      <c r="J40" s="3">
        <f>I40-D40</f>
        <v>-9482.6125999999967</v>
      </c>
      <c r="L40" s="11"/>
      <c r="M40" s="6">
        <v>5.5232000000000001</v>
      </c>
      <c r="N40" s="6">
        <v>8.0799999999999997E-2</v>
      </c>
      <c r="O40" s="6">
        <v>-0.2334</v>
      </c>
      <c r="P40" s="6">
        <f>M40+N40+O40</f>
        <v>5.3706000000000005</v>
      </c>
      <c r="S40" s="51"/>
    </row>
    <row r="41" spans="1:24" x14ac:dyDescent="0.3">
      <c r="B41" s="1" t="s">
        <v>2</v>
      </c>
      <c r="C41" s="5">
        <f>SUM(C39:C40)</f>
        <v>23088</v>
      </c>
      <c r="D41" s="3">
        <f>SUM(D39:D40)</f>
        <v>114983</v>
      </c>
      <c r="E41" s="6">
        <f>D41/C41</f>
        <v>4.980206167706168</v>
      </c>
      <c r="F41" s="11"/>
      <c r="G41" s="5">
        <f>SUM(G39:G40)</f>
        <v>18445</v>
      </c>
      <c r="H41" s="12">
        <f>(C41-G41)/C41</f>
        <v>0.20110013860013859</v>
      </c>
      <c r="J41" s="3">
        <f>J39+J40</f>
        <v>-12251.492599999987</v>
      </c>
      <c r="K41" s="4">
        <f>K37+J41</f>
        <v>24189.154599999933</v>
      </c>
      <c r="L41" s="11"/>
      <c r="M41" s="6"/>
      <c r="N41" s="6"/>
      <c r="O41" s="6"/>
      <c r="P41" s="6"/>
      <c r="S41" s="51"/>
    </row>
    <row r="42" spans="1:24" s="36" customFormat="1" x14ac:dyDescent="0.3">
      <c r="A42" s="7"/>
      <c r="B42" s="1"/>
      <c r="C42" s="5"/>
      <c r="D42" s="3"/>
      <c r="E42" s="6"/>
      <c r="F42" s="11"/>
      <c r="G42" s="5"/>
      <c r="H42" s="12"/>
      <c r="I42" s="3"/>
      <c r="J42" s="3"/>
      <c r="K42" s="4"/>
      <c r="L42" s="11"/>
      <c r="M42" s="1"/>
      <c r="N42" s="1"/>
      <c r="O42" s="2"/>
      <c r="P42" s="2"/>
      <c r="Q42" s="1"/>
      <c r="R42" s="1"/>
      <c r="S42" s="5"/>
    </row>
    <row r="43" spans="1:24" s="36" customFormat="1" x14ac:dyDescent="0.3">
      <c r="A43" s="7"/>
      <c r="B43" s="1"/>
      <c r="C43" s="5"/>
      <c r="D43" s="3"/>
      <c r="E43" s="6"/>
      <c r="F43" s="11"/>
      <c r="G43" s="5"/>
      <c r="H43" s="12"/>
      <c r="I43" s="3"/>
      <c r="K43" s="4"/>
      <c r="L43" s="11"/>
      <c r="O43" s="2"/>
      <c r="P43" s="2"/>
      <c r="Q43" s="1"/>
      <c r="R43" s="13" t="s">
        <v>38</v>
      </c>
      <c r="S43" s="5"/>
      <c r="V43" s="38" t="s">
        <v>6</v>
      </c>
      <c r="W43" s="38" t="s">
        <v>5</v>
      </c>
      <c r="X43" s="39" t="s">
        <v>5</v>
      </c>
    </row>
    <row r="44" spans="1:24" s="36" customFormat="1" x14ac:dyDescent="0.3">
      <c r="A44" s="37" t="s">
        <v>42</v>
      </c>
      <c r="B44" s="26"/>
      <c r="C44" s="26">
        <f t="shared" ref="C44:D46" si="0">SUM(C3,C7,C11,C15,C19,C23,C27,C31,C35,C39)</f>
        <v>231391</v>
      </c>
      <c r="D44" s="32">
        <f t="shared" si="0"/>
        <v>982653</v>
      </c>
      <c r="E44" s="27">
        <f>D44/C44</f>
        <v>4.2467209182725343</v>
      </c>
      <c r="F44" s="11"/>
      <c r="G44" s="26">
        <f>SUM(G3,G7,G11,G15,G19,G23,G27,G31,G35,G39)</f>
        <v>210923</v>
      </c>
      <c r="H44" s="25">
        <f>C44/G44-1</f>
        <v>9.7040152093417875E-2</v>
      </c>
      <c r="I44" s="32">
        <f>SUM(I3,I7,I11,I15,I19,I23,I27,I31,I35,I39)</f>
        <v>1149353.9031999998</v>
      </c>
      <c r="K44" s="4"/>
      <c r="L44" s="11"/>
      <c r="O44" s="2"/>
      <c r="P44" s="2"/>
      <c r="Q44" s="1"/>
      <c r="R44" s="13" t="s">
        <v>39</v>
      </c>
      <c r="S44" s="5"/>
      <c r="V44" s="30">
        <f>G44/0.95</f>
        <v>222024.21052631579</v>
      </c>
      <c r="W44" s="30">
        <f>C44-V44</f>
        <v>9366.7894736842136</v>
      </c>
      <c r="X44" s="32">
        <f>W44*E44</f>
        <v>39778.14079494973</v>
      </c>
    </row>
    <row r="45" spans="1:24" s="36" customFormat="1" x14ac:dyDescent="0.3">
      <c r="A45" s="34"/>
      <c r="B45" s="33" t="s">
        <v>3</v>
      </c>
      <c r="C45" s="26">
        <f t="shared" si="0"/>
        <v>83848</v>
      </c>
      <c r="D45" s="32">
        <f t="shared" si="0"/>
        <v>558294</v>
      </c>
      <c r="E45" s="27">
        <f>D45/C45</f>
        <v>6.6584056864802976</v>
      </c>
      <c r="F45" s="11"/>
      <c r="G45" s="26">
        <f>SUM(G4,G8,G12,G16,G20,G24,G28,G32,G36,G40)</f>
        <v>77272</v>
      </c>
      <c r="H45" s="25">
        <f>C45/G45-1</f>
        <v>8.5101977430375841E-2</v>
      </c>
      <c r="I45" s="32">
        <f>SUM(I4,I8,I12,I16,I20,I24,I28,I32,I36,I40)</f>
        <v>415782.25140000001</v>
      </c>
      <c r="K45" s="4"/>
      <c r="L45" s="11"/>
      <c r="O45" s="2"/>
      <c r="P45" s="2"/>
      <c r="Q45" s="1"/>
      <c r="R45" s="10" t="s">
        <v>37</v>
      </c>
      <c r="S45" s="5"/>
      <c r="V45" s="30">
        <f>G45/0.95</f>
        <v>81338.947368421053</v>
      </c>
      <c r="W45" s="30">
        <f>C45-V45</f>
        <v>2509.0526315789466</v>
      </c>
      <c r="X45" s="32">
        <f>W45*E45</f>
        <v>16706.290309783613</v>
      </c>
    </row>
    <row r="46" spans="1:24" s="36" customFormat="1" x14ac:dyDescent="0.3">
      <c r="A46" s="34"/>
      <c r="B46" s="33" t="s">
        <v>2</v>
      </c>
      <c r="C46" s="26">
        <f t="shared" si="0"/>
        <v>315239</v>
      </c>
      <c r="D46" s="32">
        <f t="shared" si="0"/>
        <v>1540947</v>
      </c>
      <c r="E46" s="27">
        <f>D46/C46</f>
        <v>4.8881864236341315</v>
      </c>
      <c r="F46" s="11"/>
      <c r="G46" s="26">
        <f>SUM(G5,G9,G13,G17,G21,G25,G29,G33,G37,G41)</f>
        <v>288195</v>
      </c>
      <c r="H46" s="25">
        <f>C46/G46-1</f>
        <v>9.3839240791824929E-2</v>
      </c>
      <c r="I46" s="32"/>
      <c r="K46" s="4"/>
      <c r="L46" s="11"/>
      <c r="O46" s="2"/>
      <c r="P46" s="2"/>
      <c r="Q46" s="1"/>
      <c r="R46" s="29">
        <f>W46*E46</f>
        <v>58051.330148169887</v>
      </c>
      <c r="S46" s="28" t="s">
        <v>1</v>
      </c>
      <c r="T46" s="27"/>
      <c r="V46" s="30">
        <f>G46/0.95</f>
        <v>303363.15789473685</v>
      </c>
      <c r="W46" s="30">
        <f>C46-V46</f>
        <v>11875.842105263146</v>
      </c>
      <c r="X46" s="32">
        <f>-SUM(X44:X45)</f>
        <v>-56484.431104733347</v>
      </c>
    </row>
    <row r="47" spans="1:24" s="14" customFormat="1" ht="5.4" customHeight="1" x14ac:dyDescent="0.3">
      <c r="A47" s="24"/>
      <c r="B47" s="21"/>
      <c r="C47" s="22"/>
      <c r="D47" s="20"/>
      <c r="E47" s="23"/>
      <c r="F47" s="18"/>
      <c r="G47" s="22"/>
      <c r="H47" s="21"/>
      <c r="I47" s="20"/>
      <c r="J47" s="20"/>
      <c r="K47" s="19"/>
      <c r="L47" s="18"/>
      <c r="M47" s="17"/>
      <c r="N47" s="16"/>
      <c r="O47" s="16"/>
      <c r="P47" s="15"/>
    </row>
    <row r="48" spans="1:24" x14ac:dyDescent="0.3">
      <c r="A48" s="7">
        <v>43405</v>
      </c>
      <c r="B48" s="1" t="s">
        <v>0</v>
      </c>
      <c r="C48" s="5">
        <v>39068</v>
      </c>
      <c r="D48" s="3">
        <v>169340</v>
      </c>
      <c r="E48" s="6">
        <f>D48/C48</f>
        <v>4.3344937032865776</v>
      </c>
      <c r="F48" s="11"/>
      <c r="G48" s="5">
        <v>34861</v>
      </c>
      <c r="H48" s="12">
        <f>(C48-G48)/C48</f>
        <v>0.10768403808743729</v>
      </c>
      <c r="I48" s="3">
        <f>G48*P48</f>
        <v>193537.8137</v>
      </c>
      <c r="J48" s="3">
        <f>I48-D48</f>
        <v>24197.813699999999</v>
      </c>
      <c r="L48" s="11"/>
      <c r="M48" s="6">
        <v>5.6338999999999997</v>
      </c>
      <c r="N48" s="6">
        <v>-0.11070000000000001</v>
      </c>
      <c r="O48" s="6">
        <v>2.8500000000000001E-2</v>
      </c>
      <c r="P48" s="6">
        <f>M48+N48+O48</f>
        <v>5.5517000000000003</v>
      </c>
    </row>
    <row r="49" spans="1:20" x14ac:dyDescent="0.3">
      <c r="B49" s="1" t="s">
        <v>3</v>
      </c>
      <c r="C49" s="5">
        <v>13908</v>
      </c>
      <c r="D49" s="3">
        <v>96435</v>
      </c>
      <c r="E49" s="6">
        <f>D49/C49</f>
        <v>6.9337791199309748</v>
      </c>
      <c r="F49" s="11"/>
      <c r="G49" s="5">
        <v>14377</v>
      </c>
      <c r="H49" s="12">
        <f>(C49-G49)/C49</f>
        <v>-3.3721599079666376E-2</v>
      </c>
      <c r="I49" s="3">
        <f>G49*P49</f>
        <v>76051.454600000012</v>
      </c>
      <c r="J49" s="3">
        <f>I49-D49</f>
        <v>-20383.545399999988</v>
      </c>
      <c r="L49" s="11"/>
      <c r="M49" s="6">
        <v>5.6338999999999997</v>
      </c>
      <c r="N49" s="6">
        <v>-0.11070000000000001</v>
      </c>
      <c r="O49" s="6">
        <v>-0.2334</v>
      </c>
      <c r="P49" s="6">
        <f>M49+N49+O49</f>
        <v>5.2898000000000005</v>
      </c>
    </row>
    <row r="50" spans="1:20" x14ac:dyDescent="0.3">
      <c r="B50" s="1" t="s">
        <v>2</v>
      </c>
      <c r="C50" s="5">
        <f>SUM(C48:C49)</f>
        <v>52976</v>
      </c>
      <c r="D50" s="3">
        <f>SUM(D48:D49)</f>
        <v>265775</v>
      </c>
      <c r="E50" s="6">
        <f>D50/C50</f>
        <v>5.0168944427665361</v>
      </c>
      <c r="F50" s="11"/>
      <c r="G50" s="5">
        <f>SUM(G48:G49)</f>
        <v>49238</v>
      </c>
      <c r="H50" s="12">
        <f>(C50-G50)/C50</f>
        <v>7.0560253699788578E-2</v>
      </c>
      <c r="J50" s="3">
        <f>J48+J49</f>
        <v>3814.2683000000106</v>
      </c>
      <c r="K50" s="4">
        <f>K41+J50</f>
        <v>28003.422899999943</v>
      </c>
      <c r="L50" s="11"/>
      <c r="M50" s="6"/>
      <c r="N50" s="6"/>
      <c r="O50" s="6"/>
      <c r="P50" s="6"/>
    </row>
    <row r="51" spans="1:20" ht="3" customHeight="1" x14ac:dyDescent="0.3">
      <c r="A51" s="48"/>
      <c r="B51" s="46"/>
      <c r="C51" s="47"/>
      <c r="D51" s="45"/>
      <c r="E51" s="42"/>
      <c r="F51" s="11"/>
      <c r="G51" s="47"/>
      <c r="H51" s="46"/>
      <c r="I51" s="45"/>
      <c r="J51" s="45"/>
      <c r="K51" s="44"/>
      <c r="L51" s="11"/>
      <c r="M51" s="43"/>
      <c r="N51" s="42"/>
      <c r="O51" s="42"/>
      <c r="P51" s="41"/>
    </row>
    <row r="52" spans="1:20" x14ac:dyDescent="0.3">
      <c r="A52" s="7">
        <v>43435</v>
      </c>
      <c r="B52" s="1" t="s">
        <v>0</v>
      </c>
      <c r="C52" s="5">
        <v>44532</v>
      </c>
      <c r="D52" s="3">
        <v>286615</v>
      </c>
      <c r="E52" s="6">
        <f>D52/C52</f>
        <v>6.4361582682116234</v>
      </c>
      <c r="F52" s="11"/>
      <c r="G52" s="5">
        <v>46176</v>
      </c>
      <c r="H52" s="12">
        <f>(C52-G52)/C52</f>
        <v>-3.6917272972244675E-2</v>
      </c>
      <c r="I52" s="3">
        <f>G52*P52</f>
        <v>257329.61280000003</v>
      </c>
      <c r="J52" s="3">
        <f>I52-D52</f>
        <v>-29285.387199999968</v>
      </c>
      <c r="L52" s="11"/>
      <c r="M52" s="6">
        <v>5.6550000000000002</v>
      </c>
      <c r="N52" s="6">
        <v>-0.11070000000000001</v>
      </c>
      <c r="O52" s="6">
        <v>2.8500000000000001E-2</v>
      </c>
      <c r="P52" s="6">
        <f>M52+N52+O52</f>
        <v>5.5728000000000009</v>
      </c>
      <c r="R52" s="35"/>
    </row>
    <row r="53" spans="1:20" x14ac:dyDescent="0.3">
      <c r="B53" s="1" t="s">
        <v>3</v>
      </c>
      <c r="C53" s="5">
        <v>18479</v>
      </c>
      <c r="D53" s="3">
        <v>160784</v>
      </c>
      <c r="E53" s="6">
        <f>D53/C53</f>
        <v>8.7009037285567405</v>
      </c>
      <c r="F53" s="11"/>
      <c r="G53" s="5">
        <v>18390</v>
      </c>
      <c r="H53" s="12">
        <f>(C53-G53)/C53</f>
        <v>4.8162779371178095E-3</v>
      </c>
      <c r="I53" s="3">
        <f>G53*P53</f>
        <v>97667.451000000015</v>
      </c>
      <c r="J53" s="3">
        <f>I53-D53</f>
        <v>-63116.548999999985</v>
      </c>
      <c r="L53" s="11"/>
      <c r="M53" s="6">
        <v>5.6550000000000002</v>
      </c>
      <c r="N53" s="6">
        <v>-0.11070000000000001</v>
      </c>
      <c r="O53" s="6">
        <v>-0.2334</v>
      </c>
      <c r="P53" s="6">
        <f>M53+N53+O53</f>
        <v>5.3109000000000011</v>
      </c>
      <c r="R53" s="35"/>
    </row>
    <row r="54" spans="1:20" x14ac:dyDescent="0.3">
      <c r="B54" s="1" t="s">
        <v>2</v>
      </c>
      <c r="C54" s="5">
        <f>SUM(C52:C53)</f>
        <v>63011</v>
      </c>
      <c r="D54" s="3">
        <f>SUM(D52:D53)</f>
        <v>447399</v>
      </c>
      <c r="E54" s="6">
        <f>D54/C54</f>
        <v>7.1003316881179472</v>
      </c>
      <c r="F54" s="11"/>
      <c r="G54" s="5">
        <f>SUM(G52:G53)</f>
        <v>64566</v>
      </c>
      <c r="H54" s="12">
        <f>(C54-G54)/C54</f>
        <v>-2.4678230785101014E-2</v>
      </c>
      <c r="J54" s="3">
        <f>J52+J53</f>
        <v>-92401.936199999953</v>
      </c>
      <c r="K54" s="4">
        <f>K50+J54</f>
        <v>-64398.513300000006</v>
      </c>
      <c r="L54" s="11"/>
      <c r="M54" s="6"/>
      <c r="N54" s="6"/>
      <c r="O54" s="6"/>
      <c r="P54" s="6"/>
      <c r="R54" s="35"/>
      <c r="S54" s="5"/>
      <c r="T54" s="5"/>
    </row>
    <row r="55" spans="1:20" ht="3" customHeight="1" x14ac:dyDescent="0.3">
      <c r="A55" s="48"/>
      <c r="B55" s="46"/>
      <c r="C55" s="47"/>
      <c r="D55" s="45"/>
      <c r="E55" s="42"/>
      <c r="F55" s="11"/>
      <c r="G55" s="47"/>
      <c r="H55" s="46"/>
      <c r="I55" s="45"/>
      <c r="J55" s="45"/>
      <c r="K55" s="44"/>
      <c r="L55" s="11"/>
      <c r="M55" s="43"/>
      <c r="N55" s="42"/>
      <c r="O55" s="42"/>
      <c r="P55" s="41"/>
    </row>
    <row r="56" spans="1:20" x14ac:dyDescent="0.3">
      <c r="A56" s="65">
        <v>43466</v>
      </c>
      <c r="B56" s="64" t="s">
        <v>0</v>
      </c>
      <c r="C56" s="63">
        <v>47794</v>
      </c>
      <c r="D56" s="61">
        <v>288627</v>
      </c>
      <c r="E56" s="59">
        <f>D56/C56</f>
        <v>6.0389797882579401</v>
      </c>
      <c r="F56" s="11"/>
      <c r="G56" s="63">
        <v>45251</v>
      </c>
      <c r="H56" s="62">
        <f>(C56-G56)/C56</f>
        <v>5.320751558773068E-2</v>
      </c>
      <c r="I56" s="61">
        <f>G56*P56</f>
        <v>252174.77280000004</v>
      </c>
      <c r="J56" s="61">
        <f>I56-D56</f>
        <v>-36452.227199999965</v>
      </c>
      <c r="K56" s="60"/>
      <c r="L56" s="11"/>
      <c r="M56" s="59">
        <v>5.6550000000000002</v>
      </c>
      <c r="N56" s="59">
        <v>-0.11070000000000001</v>
      </c>
      <c r="O56" s="59">
        <v>2.8500000000000001E-2</v>
      </c>
      <c r="P56" s="59">
        <f>M56+N56+O56</f>
        <v>5.5728000000000009</v>
      </c>
    </row>
    <row r="57" spans="1:20" ht="13.8" customHeight="1" x14ac:dyDescent="0.3">
      <c r="B57" s="1" t="s">
        <v>3</v>
      </c>
      <c r="C57" s="5">
        <v>23558</v>
      </c>
      <c r="D57" s="3">
        <v>175203</v>
      </c>
      <c r="E57" s="6">
        <f>D57/C57</f>
        <v>7.4370914339078018</v>
      </c>
      <c r="F57" s="11"/>
      <c r="G57" s="5">
        <v>21066</v>
      </c>
      <c r="H57" s="12">
        <f>(C57-G57)/C57</f>
        <v>0.10578147550725868</v>
      </c>
      <c r="I57" s="3">
        <f>G57*P57</f>
        <v>111879.41940000003</v>
      </c>
      <c r="J57" s="3">
        <f>I57-D57</f>
        <v>-63323.580599999972</v>
      </c>
      <c r="L57" s="11"/>
      <c r="M57" s="6">
        <v>5.6550000000000002</v>
      </c>
      <c r="N57" s="6">
        <v>-0.11070000000000001</v>
      </c>
      <c r="O57" s="6">
        <v>-0.2334</v>
      </c>
      <c r="P57" s="6">
        <f>M57+N57+O57</f>
        <v>5.3109000000000011</v>
      </c>
    </row>
    <row r="58" spans="1:20" x14ac:dyDescent="0.3">
      <c r="B58" s="1" t="s">
        <v>2</v>
      </c>
      <c r="C58" s="5">
        <f>SUM(C56:C57)</f>
        <v>71352</v>
      </c>
      <c r="D58" s="3">
        <f>SUM(D56:D57)</f>
        <v>463830</v>
      </c>
      <c r="E58" s="6">
        <f>D58/C58</f>
        <v>6.5005886310124454</v>
      </c>
      <c r="F58" s="11"/>
      <c r="G58" s="5">
        <f>SUM(G56:G57)</f>
        <v>66317</v>
      </c>
      <c r="H58" s="12">
        <f>(C58-G58)/C58</f>
        <v>7.0565646372911767E-2</v>
      </c>
      <c r="J58" s="3">
        <f>J56+J57</f>
        <v>-99775.807799999937</v>
      </c>
      <c r="K58" s="4">
        <f>K54+J58</f>
        <v>-164174.32109999994</v>
      </c>
      <c r="L58" s="11"/>
      <c r="M58" s="6"/>
      <c r="N58" s="6"/>
      <c r="O58" s="6"/>
      <c r="P58" s="6"/>
    </row>
    <row r="59" spans="1:20" s="14" customFormat="1" ht="3" customHeight="1" x14ac:dyDescent="0.3">
      <c r="A59" s="24"/>
      <c r="B59" s="21"/>
      <c r="C59" s="22"/>
      <c r="D59" s="20"/>
      <c r="E59" s="23"/>
      <c r="F59" s="18"/>
      <c r="G59" s="22"/>
      <c r="H59" s="21"/>
      <c r="I59" s="20"/>
      <c r="J59" s="20"/>
      <c r="K59" s="19"/>
      <c r="L59" s="18"/>
      <c r="M59" s="55"/>
      <c r="N59" s="23"/>
      <c r="O59" s="23"/>
      <c r="P59" s="54"/>
    </row>
    <row r="60" spans="1:20" ht="13.8" customHeight="1" x14ac:dyDescent="0.3">
      <c r="A60" s="7">
        <v>43497</v>
      </c>
      <c r="B60" s="1" t="s">
        <v>0</v>
      </c>
      <c r="C60" s="5">
        <v>39964</v>
      </c>
      <c r="D60" s="3">
        <v>173388</v>
      </c>
      <c r="E60" s="6">
        <f>D60/C60</f>
        <v>4.3386047442698432</v>
      </c>
      <c r="F60" s="11"/>
      <c r="G60" s="5">
        <v>39075</v>
      </c>
      <c r="H60" s="12">
        <f>(C60-G60)/C60</f>
        <v>2.2245020518466621E-2</v>
      </c>
      <c r="I60" s="3">
        <f>G60*P60</f>
        <v>220906.60499999998</v>
      </c>
      <c r="J60" s="3">
        <f>I60-D60</f>
        <v>47518.604999999981</v>
      </c>
      <c r="L60" s="11"/>
      <c r="M60" s="6">
        <v>5.8244999999999996</v>
      </c>
      <c r="N60" s="6">
        <v>-0.1996</v>
      </c>
      <c r="O60" s="6">
        <v>2.8500000000000001E-2</v>
      </c>
      <c r="P60" s="6">
        <f>M60+N60+O60</f>
        <v>5.6533999999999995</v>
      </c>
    </row>
    <row r="61" spans="1:20" ht="13.8" customHeight="1" x14ac:dyDescent="0.3">
      <c r="B61" s="1" t="s">
        <v>3</v>
      </c>
      <c r="C61" s="5">
        <v>17208</v>
      </c>
      <c r="D61" s="3">
        <v>115276</v>
      </c>
      <c r="E61" s="6">
        <f>D61/C61</f>
        <v>6.6989772198977215</v>
      </c>
      <c r="F61" s="11"/>
      <c r="G61" s="5">
        <v>17934</v>
      </c>
      <c r="H61" s="12">
        <f>(C61-G61)/C61</f>
        <v>-4.2189679218967921E-2</v>
      </c>
      <c r="I61" s="3">
        <f>G61*P61</f>
        <v>96691.160999999993</v>
      </c>
      <c r="J61" s="3">
        <f>I61-D61</f>
        <v>-18584.839000000007</v>
      </c>
      <c r="L61" s="11"/>
      <c r="M61" s="6">
        <v>5.8244999999999996</v>
      </c>
      <c r="N61" s="6">
        <v>-0.1996</v>
      </c>
      <c r="O61" s="6">
        <v>-0.2334</v>
      </c>
      <c r="P61" s="6">
        <f>M61+N61+O61</f>
        <v>5.3914999999999997</v>
      </c>
    </row>
    <row r="62" spans="1:20" x14ac:dyDescent="0.3">
      <c r="B62" s="1" t="s">
        <v>2</v>
      </c>
      <c r="C62" s="5">
        <f>SUM(C60:C61)</f>
        <v>57172</v>
      </c>
      <c r="D62" s="3">
        <f>SUM(D60:D61)</f>
        <v>288664</v>
      </c>
      <c r="E62" s="6">
        <f>D62/C62</f>
        <v>5.0490449870566012</v>
      </c>
      <c r="F62" s="11"/>
      <c r="G62" s="5">
        <f>SUM(G60:G61)</f>
        <v>57009</v>
      </c>
      <c r="H62" s="12">
        <f>(C62-G62)/C62</f>
        <v>2.8510459665570557E-3</v>
      </c>
      <c r="J62" s="3">
        <f>J60+J61</f>
        <v>28933.765999999974</v>
      </c>
      <c r="K62" s="4">
        <f>K58+J62</f>
        <v>-135240.55509999997</v>
      </c>
      <c r="L62" s="11"/>
      <c r="M62" s="6"/>
      <c r="N62" s="6"/>
      <c r="O62" s="6"/>
      <c r="P62" s="6"/>
    </row>
    <row r="63" spans="1:20" ht="3" customHeight="1" x14ac:dyDescent="0.3">
      <c r="A63" s="48"/>
      <c r="B63" s="46"/>
      <c r="C63" s="47"/>
      <c r="D63" s="45"/>
      <c r="E63" s="42"/>
      <c r="F63" s="11"/>
      <c r="G63" s="47"/>
      <c r="H63" s="46"/>
      <c r="I63" s="45"/>
      <c r="J63" s="45"/>
      <c r="K63" s="44"/>
      <c r="L63" s="11"/>
      <c r="M63" s="43"/>
      <c r="N63" s="42"/>
      <c r="O63" s="42"/>
      <c r="P63" s="41"/>
    </row>
    <row r="64" spans="1:20" x14ac:dyDescent="0.3">
      <c r="A64" s="7">
        <v>43525</v>
      </c>
      <c r="B64" s="1" t="s">
        <v>0</v>
      </c>
      <c r="C64" s="5">
        <v>40449</v>
      </c>
      <c r="D64" s="3">
        <v>178913</v>
      </c>
      <c r="E64" s="6">
        <f>D64/C64</f>
        <v>4.4231748621721181</v>
      </c>
      <c r="F64" s="11"/>
      <c r="G64" s="5">
        <v>38116</v>
      </c>
      <c r="H64" s="12">
        <f>(C64-G64)/C64</f>
        <v>5.7677569284778366E-2</v>
      </c>
      <c r="I64" s="3">
        <f>G64*P64</f>
        <v>215484.9944</v>
      </c>
      <c r="J64" s="3">
        <f>I64-D64</f>
        <v>36571.994399999996</v>
      </c>
      <c r="L64" s="11"/>
      <c r="M64" s="6">
        <v>5.8244999999999996</v>
      </c>
      <c r="N64" s="6">
        <v>-0.1996</v>
      </c>
      <c r="O64" s="6">
        <v>2.8500000000000001E-2</v>
      </c>
      <c r="P64" s="6">
        <f>M64+N64+O64</f>
        <v>5.6533999999999995</v>
      </c>
    </row>
    <row r="65" spans="1:16" ht="13.8" customHeight="1" x14ac:dyDescent="0.3">
      <c r="B65" s="1" t="s">
        <v>3</v>
      </c>
      <c r="C65" s="5">
        <v>16307</v>
      </c>
      <c r="D65" s="3">
        <v>107600</v>
      </c>
      <c r="E65" s="6">
        <f>D65/C65</f>
        <v>6.5983933280186422</v>
      </c>
      <c r="F65" s="11"/>
      <c r="G65" s="5">
        <v>16181</v>
      </c>
      <c r="H65" s="12">
        <f>(C65-G65)/C65</f>
        <v>7.7267431164530567E-3</v>
      </c>
      <c r="I65" s="3">
        <f>G65*P65</f>
        <v>87239.861499999999</v>
      </c>
      <c r="J65" s="3">
        <f>I65-D65</f>
        <v>-20360.138500000001</v>
      </c>
      <c r="L65" s="11"/>
      <c r="M65" s="6">
        <v>5.8244999999999996</v>
      </c>
      <c r="N65" s="6">
        <v>-0.1996</v>
      </c>
      <c r="O65" s="6">
        <v>-0.2334</v>
      </c>
      <c r="P65" s="6">
        <f>M65+N65+O65</f>
        <v>5.3914999999999997</v>
      </c>
    </row>
    <row r="66" spans="1:16" x14ac:dyDescent="0.3">
      <c r="B66" s="1" t="s">
        <v>2</v>
      </c>
      <c r="C66" s="5">
        <f>SUM(C64:C65)</f>
        <v>56756</v>
      </c>
      <c r="D66" s="3">
        <f>SUM(D64:D65)</f>
        <v>286513</v>
      </c>
      <c r="E66" s="6">
        <f>D66/C66</f>
        <v>5.0481534991895129</v>
      </c>
      <c r="F66" s="11"/>
      <c r="G66" s="5">
        <f>SUM(G64:G65)</f>
        <v>54297</v>
      </c>
      <c r="H66" s="12">
        <f>(C66-G66)/C66</f>
        <v>4.3325815772781731E-2</v>
      </c>
      <c r="J66" s="3">
        <f>J64+J65</f>
        <v>16211.855899999995</v>
      </c>
      <c r="K66" s="4">
        <f>K62+J66</f>
        <v>-119028.69919999997</v>
      </c>
      <c r="L66" s="11"/>
      <c r="M66" s="6"/>
      <c r="N66" s="6"/>
      <c r="O66" s="6"/>
      <c r="P66" s="6"/>
    </row>
    <row r="67" spans="1:16" ht="3" customHeight="1" x14ac:dyDescent="0.3">
      <c r="A67" s="48"/>
      <c r="B67" s="46"/>
      <c r="C67" s="47"/>
      <c r="D67" s="45"/>
      <c r="E67" s="42"/>
      <c r="F67" s="11"/>
      <c r="G67" s="47"/>
      <c r="H67" s="46"/>
      <c r="I67" s="45"/>
      <c r="J67" s="45"/>
      <c r="K67" s="44"/>
      <c r="L67" s="11"/>
      <c r="M67" s="43"/>
      <c r="N67" s="42"/>
      <c r="O67" s="42"/>
      <c r="P67" s="41"/>
    </row>
    <row r="68" spans="1:16" x14ac:dyDescent="0.3">
      <c r="A68" s="7">
        <v>43556</v>
      </c>
      <c r="B68" s="1" t="s">
        <v>0</v>
      </c>
      <c r="C68" s="5">
        <v>17950</v>
      </c>
      <c r="D68" s="3">
        <v>63002</v>
      </c>
      <c r="E68" s="6">
        <f>D68/C68</f>
        <v>3.5098607242339832</v>
      </c>
      <c r="F68" s="11"/>
      <c r="G68" s="5">
        <v>18674</v>
      </c>
      <c r="H68" s="12">
        <f>(C68-G68)/C68</f>
        <v>-4.0334261838440112E-2</v>
      </c>
      <c r="I68" s="3">
        <f>G68*P68</f>
        <v>105571.59159999999</v>
      </c>
      <c r="J68" s="3">
        <f>I68-D68</f>
        <v>42569.591599999985</v>
      </c>
      <c r="L68" s="11"/>
      <c r="M68" s="6">
        <v>5.8244999999999996</v>
      </c>
      <c r="N68" s="6">
        <v>-0.1996</v>
      </c>
      <c r="O68" s="6">
        <v>2.8500000000000001E-2</v>
      </c>
      <c r="P68" s="6">
        <f>M68+N68+O68</f>
        <v>5.6533999999999995</v>
      </c>
    </row>
    <row r="69" spans="1:16" ht="13.8" customHeight="1" x14ac:dyDescent="0.3">
      <c r="B69" s="1" t="s">
        <v>3</v>
      </c>
      <c r="C69" s="5">
        <v>6652</v>
      </c>
      <c r="D69" s="3">
        <v>42627</v>
      </c>
      <c r="E69" s="6">
        <f>D69/C69</f>
        <v>6.4081479254359595</v>
      </c>
      <c r="F69" s="11"/>
      <c r="G69" s="5">
        <v>6669</v>
      </c>
      <c r="H69" s="12">
        <f>(C69-G69)/C69</f>
        <v>-2.5556223692122671E-3</v>
      </c>
      <c r="I69" s="3">
        <f>G69*P69</f>
        <v>35955.913499999995</v>
      </c>
      <c r="J69" s="3">
        <f>I69-D69</f>
        <v>-6671.0865000000049</v>
      </c>
      <c r="L69" s="11"/>
      <c r="M69" s="6">
        <v>5.8244999999999996</v>
      </c>
      <c r="N69" s="6">
        <v>-0.1996</v>
      </c>
      <c r="O69" s="6">
        <v>-0.2334</v>
      </c>
      <c r="P69" s="6">
        <f>M69+N69+O69</f>
        <v>5.3914999999999997</v>
      </c>
    </row>
    <row r="70" spans="1:16" x14ac:dyDescent="0.3">
      <c r="B70" s="1" t="s">
        <v>2</v>
      </c>
      <c r="C70" s="5">
        <f>SUM(C68:C69)</f>
        <v>24602</v>
      </c>
      <c r="D70" s="3">
        <f>SUM(D68:D69)</f>
        <v>105629</v>
      </c>
      <c r="E70" s="6">
        <f>D70/C70</f>
        <v>4.2935127225428831</v>
      </c>
      <c r="F70" s="11"/>
      <c r="G70" s="5">
        <f>SUM(G68:G69)</f>
        <v>25343</v>
      </c>
      <c r="H70" s="12">
        <f>(C70-G70)/C70</f>
        <v>-3.0119502479473214E-2</v>
      </c>
      <c r="J70" s="3">
        <f>J68+J69</f>
        <v>35898.50509999998</v>
      </c>
      <c r="K70" s="4">
        <f>K66+J70</f>
        <v>-83130.194099999993</v>
      </c>
      <c r="L70" s="11"/>
      <c r="M70" s="6"/>
      <c r="N70" s="6"/>
      <c r="O70" s="6"/>
      <c r="P70" s="6"/>
    </row>
    <row r="71" spans="1:16" s="14" customFormat="1" ht="3" customHeight="1" x14ac:dyDescent="0.3">
      <c r="A71" s="24"/>
      <c r="B71" s="21"/>
      <c r="C71" s="22"/>
      <c r="D71" s="20"/>
      <c r="E71" s="23"/>
      <c r="F71" s="18"/>
      <c r="G71" s="22"/>
      <c r="H71" s="21"/>
      <c r="I71" s="20"/>
      <c r="J71" s="20"/>
      <c r="K71" s="19"/>
      <c r="L71" s="18"/>
      <c r="M71" s="55"/>
      <c r="N71" s="23"/>
      <c r="O71" s="23"/>
      <c r="P71" s="54"/>
    </row>
    <row r="72" spans="1:16" x14ac:dyDescent="0.3">
      <c r="A72" s="7">
        <v>43586</v>
      </c>
      <c r="B72" s="1" t="s">
        <v>0</v>
      </c>
      <c r="C72" s="5">
        <v>2126</v>
      </c>
      <c r="D72" s="3">
        <v>13196</v>
      </c>
      <c r="E72" s="6">
        <f>D72/C72</f>
        <v>6.2069614299153342</v>
      </c>
      <c r="F72" s="11"/>
      <c r="G72" s="5">
        <v>2450</v>
      </c>
      <c r="H72" s="12">
        <f>(C72-G72)/C72</f>
        <v>-0.1523988711194732</v>
      </c>
      <c r="I72" s="3">
        <f>G72*P72</f>
        <v>13126.119999999999</v>
      </c>
      <c r="J72" s="3">
        <f>I72-D72</f>
        <v>-69.880000000001019</v>
      </c>
      <c r="L72" s="11"/>
      <c r="M72" s="6">
        <v>5.0693000000000001</v>
      </c>
      <c r="N72" s="6">
        <v>0.2883</v>
      </c>
      <c r="O72" s="6">
        <v>0</v>
      </c>
      <c r="P72" s="6">
        <f>M72+N72+O72</f>
        <v>5.3575999999999997</v>
      </c>
    </row>
    <row r="73" spans="1:16" ht="13.8" customHeight="1" x14ac:dyDescent="0.3">
      <c r="B73" s="1" t="s">
        <v>3</v>
      </c>
      <c r="C73" s="5">
        <v>847</v>
      </c>
      <c r="D73" s="3">
        <v>8620</v>
      </c>
      <c r="E73" s="6">
        <f>D73/C73</f>
        <v>10.177095631641086</v>
      </c>
      <c r="F73" s="11"/>
      <c r="G73" s="5">
        <v>849</v>
      </c>
      <c r="H73" s="12">
        <f>(C73-G73)/C73</f>
        <v>-2.3612750885478157E-3</v>
      </c>
      <c r="I73" s="3">
        <f>G73*P73</f>
        <v>4548.6023999999998</v>
      </c>
      <c r="J73" s="3">
        <f>I73-D73</f>
        <v>-4071.3976000000002</v>
      </c>
      <c r="L73" s="11"/>
      <c r="M73" s="6">
        <v>5.0693000000000001</v>
      </c>
      <c r="N73" s="6">
        <v>0.2883</v>
      </c>
      <c r="O73" s="6">
        <v>0</v>
      </c>
      <c r="P73" s="6">
        <f>M73+N73+O73</f>
        <v>5.3575999999999997</v>
      </c>
    </row>
    <row r="74" spans="1:16" x14ac:dyDescent="0.3">
      <c r="B74" s="1" t="s">
        <v>2</v>
      </c>
      <c r="C74" s="5">
        <f>SUM(C72:C73)</f>
        <v>2973</v>
      </c>
      <c r="D74" s="3">
        <f>SUM(D72:D73)</f>
        <v>21816</v>
      </c>
      <c r="E74" s="6">
        <f>D74/C74</f>
        <v>7.3380423814328957</v>
      </c>
      <c r="F74" s="11"/>
      <c r="G74" s="5">
        <f>SUM(G72:G73)</f>
        <v>3299</v>
      </c>
      <c r="H74" s="12">
        <f>(C74-G74)/C74</f>
        <v>-0.1096535486041036</v>
      </c>
      <c r="J74" s="3">
        <f>J72+J73</f>
        <v>-4141.2776000000013</v>
      </c>
      <c r="K74" s="4">
        <f>K70+J74</f>
        <v>-87271.471699999995</v>
      </c>
      <c r="L74" s="11"/>
      <c r="M74" s="6"/>
      <c r="N74" s="6"/>
      <c r="O74" s="6"/>
      <c r="P74" s="6"/>
    </row>
    <row r="75" spans="1:16" ht="3" customHeight="1" x14ac:dyDescent="0.3">
      <c r="A75" s="48"/>
      <c r="B75" s="46"/>
      <c r="C75" s="47"/>
      <c r="D75" s="45"/>
      <c r="E75" s="42"/>
      <c r="F75" s="11"/>
      <c r="G75" s="47"/>
      <c r="H75" s="46"/>
      <c r="I75" s="45"/>
      <c r="J75" s="45"/>
      <c r="K75" s="44"/>
      <c r="L75" s="11"/>
      <c r="M75" s="43"/>
      <c r="N75" s="42"/>
      <c r="O75" s="42"/>
      <c r="P75" s="41"/>
    </row>
    <row r="76" spans="1:16" x14ac:dyDescent="0.3">
      <c r="A76" s="7">
        <v>43617</v>
      </c>
      <c r="B76" s="1" t="s">
        <v>0</v>
      </c>
      <c r="C76" s="5">
        <v>8506</v>
      </c>
      <c r="D76" s="3">
        <v>35088</v>
      </c>
      <c r="E76" s="6">
        <f>D76/C76</f>
        <v>4.1250881730543147</v>
      </c>
      <c r="F76" s="11"/>
      <c r="G76" s="5">
        <v>7004</v>
      </c>
      <c r="H76" s="12">
        <f>(C76-G76)/C76</f>
        <v>0.17658123677404186</v>
      </c>
      <c r="I76" s="3">
        <f>G76*P76</f>
        <v>37524.630399999995</v>
      </c>
      <c r="J76" s="3">
        <f>I76-D76</f>
        <v>2436.6303999999946</v>
      </c>
      <c r="L76" s="11"/>
      <c r="M76" s="6">
        <v>5.0693000000000001</v>
      </c>
      <c r="N76" s="6">
        <v>0.2883</v>
      </c>
      <c r="O76" s="6">
        <v>0</v>
      </c>
      <c r="P76" s="6">
        <f>M76+N76+O76</f>
        <v>5.3575999999999997</v>
      </c>
    </row>
    <row r="77" spans="1:16" ht="13.8" customHeight="1" x14ac:dyDescent="0.3">
      <c r="B77" s="1" t="s">
        <v>3</v>
      </c>
      <c r="C77" s="5">
        <v>1727</v>
      </c>
      <c r="D77" s="3">
        <v>10758</v>
      </c>
      <c r="E77" s="6">
        <f>D77/C77</f>
        <v>6.2292993630573248</v>
      </c>
      <c r="F77" s="11"/>
      <c r="G77" s="5">
        <v>1638</v>
      </c>
      <c r="H77" s="12">
        <f>(C77-G77)/C77</f>
        <v>5.1534452808338162E-2</v>
      </c>
      <c r="I77" s="3">
        <f>G77*P77</f>
        <v>8775.7487999999994</v>
      </c>
      <c r="J77" s="3">
        <f>I77-D77</f>
        <v>-1982.2512000000006</v>
      </c>
      <c r="L77" s="11"/>
      <c r="M77" s="6">
        <v>5.0693000000000001</v>
      </c>
      <c r="N77" s="6">
        <v>0.2883</v>
      </c>
      <c r="O77" s="6">
        <v>0</v>
      </c>
      <c r="P77" s="6">
        <f>M77+N77+O77</f>
        <v>5.3575999999999997</v>
      </c>
    </row>
    <row r="78" spans="1:16" x14ac:dyDescent="0.3">
      <c r="B78" s="1" t="s">
        <v>2</v>
      </c>
      <c r="C78" s="5">
        <f>SUM(C76:C77)</f>
        <v>10233</v>
      </c>
      <c r="D78" s="3">
        <f>SUM(D76:D77)</f>
        <v>45846</v>
      </c>
      <c r="E78" s="6">
        <f>D78/C78</f>
        <v>4.4802110817941951</v>
      </c>
      <c r="F78" s="11"/>
      <c r="G78" s="5">
        <f>SUM(G76:G77)</f>
        <v>8642</v>
      </c>
      <c r="H78" s="12">
        <f>(C78-G78)/C78</f>
        <v>0.15547737711326101</v>
      </c>
      <c r="J78" s="3">
        <f>J76+J77</f>
        <v>454.37919999999394</v>
      </c>
      <c r="K78" s="4">
        <f>K74+J78</f>
        <v>-86817.092499999999</v>
      </c>
      <c r="L78" s="11"/>
      <c r="M78" s="6"/>
      <c r="N78" s="6"/>
      <c r="O78" s="6"/>
      <c r="P78" s="6"/>
    </row>
    <row r="79" spans="1:16" ht="3" customHeight="1" x14ac:dyDescent="0.3">
      <c r="A79" s="48"/>
      <c r="B79" s="46"/>
      <c r="C79" s="47"/>
      <c r="D79" s="45"/>
      <c r="E79" s="42"/>
      <c r="F79" s="11"/>
      <c r="G79" s="47"/>
      <c r="H79" s="46"/>
      <c r="I79" s="45"/>
      <c r="J79" s="45"/>
      <c r="K79" s="44"/>
      <c r="L79" s="11"/>
      <c r="M79" s="43"/>
      <c r="N79" s="42"/>
      <c r="O79" s="42"/>
      <c r="P79" s="41"/>
    </row>
    <row r="80" spans="1:16" x14ac:dyDescent="0.3">
      <c r="A80" s="7">
        <v>43647</v>
      </c>
      <c r="B80" s="1" t="s">
        <v>0</v>
      </c>
      <c r="C80" s="5">
        <v>6826</v>
      </c>
      <c r="D80" s="3">
        <v>37418</v>
      </c>
      <c r="E80" s="6">
        <f>D80/C80</f>
        <v>5.4816876648110169</v>
      </c>
      <c r="F80" s="11"/>
      <c r="G80" s="5">
        <v>5697</v>
      </c>
      <c r="H80" s="12">
        <f>(C80-G80)/C80</f>
        <v>0.16539701142689717</v>
      </c>
      <c r="I80" s="3">
        <f>G80*P80</f>
        <v>30522.247199999998</v>
      </c>
      <c r="J80" s="3">
        <f>I80-D80</f>
        <v>-6895.752800000002</v>
      </c>
      <c r="L80" s="11"/>
      <c r="M80" s="6">
        <v>5.0693000000000001</v>
      </c>
      <c r="N80" s="6">
        <v>0.2883</v>
      </c>
      <c r="O80" s="6">
        <v>0</v>
      </c>
      <c r="P80" s="6">
        <f>M80+N80+O80</f>
        <v>5.3575999999999997</v>
      </c>
    </row>
    <row r="81" spans="1:19" ht="13.8" customHeight="1" x14ac:dyDescent="0.3">
      <c r="B81" s="1" t="s">
        <v>3</v>
      </c>
      <c r="C81" s="5">
        <v>1473</v>
      </c>
      <c r="D81" s="3">
        <v>8632</v>
      </c>
      <c r="E81" s="6">
        <f>D81/C81</f>
        <v>5.8601493550577057</v>
      </c>
      <c r="F81" s="11"/>
      <c r="G81" s="5">
        <v>1461</v>
      </c>
      <c r="H81" s="12">
        <f>(C81-G81)/C81</f>
        <v>8.1466395112016286E-3</v>
      </c>
      <c r="I81" s="3">
        <f>G81*P81</f>
        <v>7827.4535999999998</v>
      </c>
      <c r="J81" s="3">
        <f>I81-D81</f>
        <v>-804.54640000000018</v>
      </c>
      <c r="L81" s="11"/>
      <c r="M81" s="6">
        <v>5.0693000000000001</v>
      </c>
      <c r="N81" s="6">
        <v>0.2883</v>
      </c>
      <c r="O81" s="6">
        <v>0</v>
      </c>
      <c r="P81" s="6">
        <f>M81+N81+O81</f>
        <v>5.3575999999999997</v>
      </c>
    </row>
    <row r="82" spans="1:19" x14ac:dyDescent="0.3">
      <c r="B82" s="1" t="s">
        <v>2</v>
      </c>
      <c r="C82" s="5">
        <f>SUM(C80:C81)</f>
        <v>8299</v>
      </c>
      <c r="D82" s="3">
        <f>SUM(D80:D81)</f>
        <v>46050</v>
      </c>
      <c r="E82" s="6">
        <f>D82/C82</f>
        <v>5.5488613085913965</v>
      </c>
      <c r="F82" s="11"/>
      <c r="G82" s="5">
        <f>SUM(G80:G81)</f>
        <v>7158</v>
      </c>
      <c r="H82" s="12">
        <f>(C82-G82)/C82</f>
        <v>0.13748644414989758</v>
      </c>
      <c r="J82" s="3">
        <f>J80+J81</f>
        <v>-7700.2992000000022</v>
      </c>
      <c r="K82" s="4">
        <f>K78+J82</f>
        <v>-94517.391700000007</v>
      </c>
      <c r="L82" s="11"/>
      <c r="M82" s="6"/>
      <c r="N82" s="6"/>
      <c r="O82" s="6"/>
      <c r="P82" s="6"/>
    </row>
    <row r="83" spans="1:19" s="14" customFormat="1" ht="3" customHeight="1" x14ac:dyDescent="0.3">
      <c r="A83" s="24"/>
      <c r="B83" s="21"/>
      <c r="C83" s="22"/>
      <c r="D83" s="20"/>
      <c r="E83" s="23"/>
      <c r="F83" s="18"/>
      <c r="G83" s="22"/>
      <c r="H83" s="21"/>
      <c r="I83" s="20"/>
      <c r="J83" s="20"/>
      <c r="K83" s="19"/>
      <c r="L83" s="18"/>
      <c r="M83" s="55"/>
      <c r="N83" s="23"/>
      <c r="O83" s="23"/>
      <c r="P83" s="54"/>
    </row>
    <row r="84" spans="1:19" x14ac:dyDescent="0.3">
      <c r="A84" s="7">
        <v>43678</v>
      </c>
      <c r="B84" s="1" t="s">
        <v>0</v>
      </c>
      <c r="C84" s="5">
        <v>7093</v>
      </c>
      <c r="D84" s="3">
        <v>29508</v>
      </c>
      <c r="E84" s="6">
        <f>D84/C84</f>
        <v>4.1601579021570565</v>
      </c>
      <c r="F84" s="11"/>
      <c r="G84" s="5">
        <v>6150</v>
      </c>
      <c r="H84" s="12">
        <f>(C84-G84)/C84</f>
        <v>0.13294797687861271</v>
      </c>
      <c r="I84" s="3">
        <f>G84*P84</f>
        <v>30245.084999999995</v>
      </c>
      <c r="J84" s="3">
        <f>I84-D84</f>
        <v>737.08499999999549</v>
      </c>
      <c r="L84" s="11"/>
      <c r="M84" s="6">
        <v>5.0595999999999997</v>
      </c>
      <c r="N84" s="6">
        <v>-0.14169999999999999</v>
      </c>
      <c r="O84" s="6">
        <v>0</v>
      </c>
      <c r="P84" s="6">
        <f>M84+N84+O84</f>
        <v>4.9178999999999995</v>
      </c>
    </row>
    <row r="85" spans="1:19" ht="13.8" customHeight="1" x14ac:dyDescent="0.3">
      <c r="B85" s="1" t="s">
        <v>3</v>
      </c>
      <c r="C85" s="5">
        <v>1575</v>
      </c>
      <c r="D85" s="3">
        <v>9019</v>
      </c>
      <c r="E85" s="6">
        <f>D85/C85</f>
        <v>5.7263492063492061</v>
      </c>
      <c r="F85" s="11"/>
      <c r="G85" s="5">
        <v>1463</v>
      </c>
      <c r="H85" s="12">
        <f>(C85-G85)/C85</f>
        <v>7.1111111111111111E-2</v>
      </c>
      <c r="I85" s="3">
        <f>G85*P85</f>
        <v>7194.8876999999993</v>
      </c>
      <c r="J85" s="3">
        <f>I85-D85</f>
        <v>-1824.1123000000007</v>
      </c>
      <c r="L85" s="11"/>
      <c r="M85" s="6">
        <v>5.0595999999999997</v>
      </c>
      <c r="N85" s="6">
        <v>-0.14169999999999999</v>
      </c>
      <c r="O85" s="6">
        <v>0</v>
      </c>
      <c r="P85" s="6">
        <f>M85+N85+O85</f>
        <v>4.9178999999999995</v>
      </c>
    </row>
    <row r="86" spans="1:19" x14ac:dyDescent="0.3">
      <c r="B86" s="1" t="s">
        <v>2</v>
      </c>
      <c r="C86" s="5">
        <f>SUM(C84:C85)</f>
        <v>8668</v>
      </c>
      <c r="D86" s="3">
        <f>SUM(D84:D85)</f>
        <v>38527</v>
      </c>
      <c r="E86" s="6">
        <f>D86/C86</f>
        <v>4.4447392708814029</v>
      </c>
      <c r="F86" s="11"/>
      <c r="G86" s="5">
        <f>SUM(G84:G85)</f>
        <v>7613</v>
      </c>
      <c r="H86" s="12">
        <f>(C86-G86)/C86</f>
        <v>0.12171204430087679</v>
      </c>
      <c r="J86" s="3">
        <f>J84+J85</f>
        <v>-1087.0273000000052</v>
      </c>
      <c r="K86" s="4">
        <f>K82+J86</f>
        <v>-95604.419000000009</v>
      </c>
      <c r="L86" s="11"/>
      <c r="M86" s="6"/>
      <c r="N86" s="6"/>
      <c r="O86" s="6"/>
      <c r="P86" s="6"/>
    </row>
    <row r="87" spans="1:19" ht="3" customHeight="1" x14ac:dyDescent="0.3">
      <c r="A87" s="48"/>
      <c r="B87" s="46"/>
      <c r="C87" s="47"/>
      <c r="D87" s="45"/>
      <c r="E87" s="42"/>
      <c r="F87" s="11"/>
      <c r="G87" s="47"/>
      <c r="H87" s="46"/>
      <c r="I87" s="45"/>
      <c r="J87" s="45"/>
      <c r="K87" s="44"/>
      <c r="L87" s="11"/>
      <c r="M87" s="43"/>
      <c r="N87" s="42"/>
      <c r="O87" s="42"/>
      <c r="P87" s="41"/>
    </row>
    <row r="88" spans="1:19" x14ac:dyDescent="0.3">
      <c r="A88" s="7">
        <v>43709</v>
      </c>
      <c r="B88" s="1" t="s">
        <v>0</v>
      </c>
      <c r="C88" s="5">
        <v>7082</v>
      </c>
      <c r="D88" s="3">
        <v>25580</v>
      </c>
      <c r="E88" s="6">
        <f>D88/C88</f>
        <v>3.6119740186388025</v>
      </c>
      <c r="F88" s="11"/>
      <c r="G88" s="5">
        <v>5890</v>
      </c>
      <c r="H88" s="12">
        <f>(C88-G88)/C88</f>
        <v>0.1683140355831686</v>
      </c>
      <c r="I88" s="3">
        <f>G88*P88</f>
        <v>28966.430999999997</v>
      </c>
      <c r="J88" s="3">
        <f>I88-D88</f>
        <v>3386.4309999999969</v>
      </c>
      <c r="L88" s="11"/>
      <c r="M88" s="6">
        <v>5.0595999999999997</v>
      </c>
      <c r="N88" s="6">
        <v>-0.14169999999999999</v>
      </c>
      <c r="O88" s="6">
        <v>0</v>
      </c>
      <c r="P88" s="6">
        <f>M88+N88+O88</f>
        <v>4.9178999999999995</v>
      </c>
    </row>
    <row r="89" spans="1:19" ht="13.8" customHeight="1" x14ac:dyDescent="0.3">
      <c r="B89" s="1" t="s">
        <v>3</v>
      </c>
      <c r="C89" s="5">
        <v>1031</v>
      </c>
      <c r="D89" s="3">
        <v>5927</v>
      </c>
      <c r="E89" s="6">
        <f>D89/C89</f>
        <v>5.7487875848690591</v>
      </c>
      <c r="F89" s="11"/>
      <c r="G89" s="5">
        <v>1397</v>
      </c>
      <c r="H89" s="12">
        <f>(C89-G89)/C89</f>
        <v>-0.35499515033947626</v>
      </c>
      <c r="I89" s="3">
        <f>G89*P89</f>
        <v>6870.3062999999993</v>
      </c>
      <c r="J89" s="3">
        <f>I89-D89</f>
        <v>943.30629999999928</v>
      </c>
      <c r="L89" s="11"/>
      <c r="M89" s="6">
        <v>5.0595999999999997</v>
      </c>
      <c r="N89" s="6">
        <v>-0.14169999999999999</v>
      </c>
      <c r="O89" s="6">
        <v>0</v>
      </c>
      <c r="P89" s="6">
        <f>M89+N89+O89</f>
        <v>4.9178999999999995</v>
      </c>
    </row>
    <row r="90" spans="1:19" x14ac:dyDescent="0.3">
      <c r="B90" s="1" t="s">
        <v>2</v>
      </c>
      <c r="C90" s="5">
        <f>SUM(C88:C89)</f>
        <v>8113</v>
      </c>
      <c r="D90" s="3">
        <f>SUM(D88:D89)</f>
        <v>31507</v>
      </c>
      <c r="E90" s="6">
        <f>D90/C90</f>
        <v>3.8835202761000862</v>
      </c>
      <c r="F90" s="11"/>
      <c r="G90" s="5">
        <f>SUM(G88:G89)</f>
        <v>7287</v>
      </c>
      <c r="H90" s="12">
        <f>(C90-G90)/C90</f>
        <v>0.10181190681622088</v>
      </c>
      <c r="J90" s="3">
        <f>J88+J89</f>
        <v>4329.7372999999961</v>
      </c>
      <c r="K90" s="4">
        <f>K86+J90</f>
        <v>-91274.681700000016</v>
      </c>
      <c r="L90" s="11"/>
      <c r="M90" s="6"/>
      <c r="N90" s="6"/>
      <c r="O90" s="6"/>
      <c r="P90" s="6"/>
    </row>
    <row r="91" spans="1:19" ht="3" customHeight="1" x14ac:dyDescent="0.3">
      <c r="A91" s="48"/>
      <c r="B91" s="46"/>
      <c r="C91" s="47"/>
      <c r="D91" s="45"/>
      <c r="E91" s="42"/>
      <c r="F91" s="11"/>
      <c r="G91" s="47"/>
      <c r="H91" s="46"/>
      <c r="I91" s="45"/>
      <c r="J91" s="45"/>
      <c r="K91" s="44"/>
      <c r="L91" s="11"/>
      <c r="M91" s="43"/>
      <c r="N91" s="42"/>
      <c r="O91" s="42"/>
      <c r="P91" s="41"/>
    </row>
    <row r="92" spans="1:19" x14ac:dyDescent="0.3">
      <c r="A92" s="7">
        <v>43739</v>
      </c>
      <c r="B92" s="1" t="s">
        <v>0</v>
      </c>
      <c r="C92" s="5">
        <v>13453</v>
      </c>
      <c r="D92" s="3">
        <v>41833</v>
      </c>
      <c r="E92" s="6">
        <f>D92/C92</f>
        <v>3.1095666394112835</v>
      </c>
      <c r="F92" s="11"/>
      <c r="G92" s="5">
        <v>10901</v>
      </c>
      <c r="H92" s="12">
        <f>(C92-G92)/C92</f>
        <v>0.18969746524938674</v>
      </c>
      <c r="I92" s="3">
        <f>G92*P92</f>
        <v>53610.027899999994</v>
      </c>
      <c r="J92" s="3">
        <f>I92-D92</f>
        <v>11777.027899999994</v>
      </c>
      <c r="L92" s="11"/>
      <c r="M92" s="6">
        <v>5.0595999999999997</v>
      </c>
      <c r="N92" s="6">
        <v>-0.14169999999999999</v>
      </c>
      <c r="O92" s="6">
        <v>0</v>
      </c>
      <c r="P92" s="6">
        <f>M92+N92+O92</f>
        <v>4.9178999999999995</v>
      </c>
    </row>
    <row r="93" spans="1:19" ht="13.8" customHeight="1" x14ac:dyDescent="0.3">
      <c r="B93" s="1" t="s">
        <v>3</v>
      </c>
      <c r="C93" s="5">
        <v>4168</v>
      </c>
      <c r="D93" s="3">
        <v>23214</v>
      </c>
      <c r="E93" s="6">
        <f>D93/C93</f>
        <v>5.56957773512476</v>
      </c>
      <c r="F93" s="11"/>
      <c r="G93" s="5">
        <v>3912</v>
      </c>
      <c r="H93" s="12">
        <f>(C93-G93)/C93</f>
        <v>6.1420345489443376E-2</v>
      </c>
      <c r="I93" s="3">
        <f>G93*P93</f>
        <v>19238.824799999999</v>
      </c>
      <c r="J93" s="3">
        <f>I93-D93</f>
        <v>-3975.1752000000015</v>
      </c>
      <c r="L93" s="11"/>
      <c r="M93" s="6">
        <v>5.0595999999999997</v>
      </c>
      <c r="N93" s="6">
        <v>-0.14169999999999999</v>
      </c>
      <c r="O93" s="6">
        <v>0</v>
      </c>
      <c r="P93" s="6">
        <f>M93+N93+O93</f>
        <v>4.9178999999999995</v>
      </c>
    </row>
    <row r="94" spans="1:19" x14ac:dyDescent="0.3">
      <c r="B94" s="1" t="s">
        <v>2</v>
      </c>
      <c r="C94" s="5">
        <f>SUM(C92:C93)</f>
        <v>17621</v>
      </c>
      <c r="D94" s="3">
        <f>SUM(D92:D93)</f>
        <v>65047</v>
      </c>
      <c r="E94" s="6">
        <f>D94/C94</f>
        <v>3.6914477044435619</v>
      </c>
      <c r="F94" s="11"/>
      <c r="G94" s="5">
        <f>SUM(G92:G93)</f>
        <v>14813</v>
      </c>
      <c r="H94" s="12">
        <f>(C94-G94)/C94</f>
        <v>0.15935531468134612</v>
      </c>
      <c r="J94" s="3">
        <f>J92+J93</f>
        <v>7801.8526999999922</v>
      </c>
      <c r="K94" s="4">
        <f>K90+J94</f>
        <v>-83472.829000000027</v>
      </c>
      <c r="L94" s="11"/>
      <c r="M94" s="6"/>
      <c r="N94" s="6"/>
      <c r="O94" s="6"/>
      <c r="P94" s="6"/>
    </row>
    <row r="95" spans="1:19" s="36" customFormat="1" x14ac:dyDescent="0.3">
      <c r="A95" s="7"/>
      <c r="B95" s="1"/>
      <c r="C95" s="5"/>
      <c r="D95" s="3"/>
      <c r="E95" s="6"/>
      <c r="F95" s="11"/>
      <c r="G95" s="5"/>
      <c r="H95" s="12"/>
      <c r="I95" s="3"/>
      <c r="J95" s="3"/>
      <c r="K95" s="4"/>
      <c r="L95" s="11"/>
      <c r="M95" s="1"/>
      <c r="N95" s="1"/>
      <c r="O95" s="2"/>
      <c r="P95" s="2"/>
      <c r="Q95" s="1"/>
      <c r="R95" s="1"/>
      <c r="S95" s="5"/>
    </row>
    <row r="96" spans="1:19" s="36" customFormat="1" x14ac:dyDescent="0.3">
      <c r="A96" s="7"/>
      <c r="B96" s="1"/>
      <c r="C96" s="5"/>
      <c r="D96" s="3"/>
      <c r="E96" s="6"/>
      <c r="F96" s="11"/>
      <c r="G96" s="5"/>
      <c r="H96" s="12"/>
      <c r="I96" s="3"/>
      <c r="J96" s="39" t="s">
        <v>5</v>
      </c>
      <c r="K96" s="4"/>
      <c r="L96" s="11"/>
      <c r="M96" s="38" t="s">
        <v>6</v>
      </c>
      <c r="N96" s="38" t="s">
        <v>5</v>
      </c>
      <c r="O96" s="2"/>
      <c r="P96" s="2"/>
      <c r="Q96" s="1"/>
      <c r="R96" s="1"/>
      <c r="S96" s="5"/>
    </row>
    <row r="97" spans="1:20" x14ac:dyDescent="0.3">
      <c r="A97" s="37" t="s">
        <v>4</v>
      </c>
      <c r="B97" s="26"/>
      <c r="C97" s="26">
        <f t="shared" ref="C97:D99" si="1">SUM(C48,C52,C56,C60,C64,C68,C72,C76,C80,C84,C88,C92)</f>
        <v>274843</v>
      </c>
      <c r="D97" s="32">
        <f t="shared" si="1"/>
        <v>1342508</v>
      </c>
      <c r="E97" s="27">
        <f>D97/C97</f>
        <v>4.8846359558002206</v>
      </c>
      <c r="F97" s="11"/>
      <c r="G97" s="26">
        <f>SUM(G48,G52,G56,G60,G64,G68,G72,G76,G80,G84,G88,G92)</f>
        <v>260245</v>
      </c>
      <c r="H97" s="25">
        <f>C97/G97-1</f>
        <v>5.6093296701185347E-2</v>
      </c>
      <c r="I97" s="32">
        <f>SUM(I56,I60,I64,I68,I72,I76,I80,I84,I88,I92)</f>
        <v>988132.50529999996</v>
      </c>
      <c r="J97" s="32">
        <f>E97*(N97+N98)</f>
        <v>-14884.257015632214</v>
      </c>
      <c r="L97" s="11"/>
      <c r="M97" s="30">
        <f>G97/0.95</f>
        <v>273942.10526315792</v>
      </c>
      <c r="N97" s="30">
        <f>C97-M97</f>
        <v>900.89473684207769</v>
      </c>
      <c r="R97" s="13" t="s">
        <v>9</v>
      </c>
      <c r="S97" s="5"/>
      <c r="T97" s="36"/>
    </row>
    <row r="98" spans="1:20" x14ac:dyDescent="0.3">
      <c r="A98" s="34"/>
      <c r="B98" s="33" t="s">
        <v>3</v>
      </c>
      <c r="C98" s="26">
        <f t="shared" si="1"/>
        <v>106933</v>
      </c>
      <c r="D98" s="32">
        <f t="shared" si="1"/>
        <v>764095</v>
      </c>
      <c r="E98" s="27">
        <f>D98/C98</f>
        <v>7.1455490821355427</v>
      </c>
      <c r="F98" s="11"/>
      <c r="G98" s="26">
        <f>SUM(G49,G53,G57,G61,G65,G69,G73,G77,G81,G85,G89,G93)</f>
        <v>105337</v>
      </c>
      <c r="H98" s="25">
        <f>C98/G98-1</f>
        <v>1.515137131302402E-2</v>
      </c>
      <c r="I98" s="32">
        <f>SUM(I57,I61,I65,I69,I73,I77,I81,I85,I89,I93)</f>
        <v>386222.179</v>
      </c>
      <c r="J98" s="32"/>
      <c r="L98" s="11"/>
      <c r="M98" s="30">
        <f>G98/0.95</f>
        <v>110881.05263157895</v>
      </c>
      <c r="N98" s="30">
        <f>C98-M98</f>
        <v>-3948.0526315789466</v>
      </c>
      <c r="R98" s="10" t="s">
        <v>40</v>
      </c>
      <c r="S98" s="5"/>
      <c r="T98" s="36"/>
    </row>
    <row r="99" spans="1:20" x14ac:dyDescent="0.3">
      <c r="A99" s="34"/>
      <c r="B99" s="33" t="s">
        <v>2</v>
      </c>
      <c r="C99" s="26">
        <f t="shared" si="1"/>
        <v>381776</v>
      </c>
      <c r="D99" s="32">
        <f t="shared" si="1"/>
        <v>2106603</v>
      </c>
      <c r="E99" s="27">
        <f>D99/C99</f>
        <v>5.5179031683500268</v>
      </c>
      <c r="F99" s="11"/>
      <c r="G99" s="26">
        <f>SUM(G50,G54,G58,G62,G66,G70,G74,G78,G82,G86,G90,G94)</f>
        <v>365582</v>
      </c>
      <c r="H99" s="25">
        <f>C99/G99-1</f>
        <v>4.4296491621578671E-2</v>
      </c>
      <c r="I99" s="32"/>
      <c r="J99" s="32">
        <f>SUM(J97:J98)</f>
        <v>-14884.257015632214</v>
      </c>
      <c r="K99" s="31">
        <f>K94+J99</f>
        <v>-98357.086015632245</v>
      </c>
      <c r="L99" s="11"/>
      <c r="M99" s="30">
        <f>G99/0.95</f>
        <v>384823.15789473685</v>
      </c>
      <c r="N99" s="30">
        <f>C99-M99</f>
        <v>-3047.1578947368544</v>
      </c>
      <c r="R99" s="29">
        <f>N99*E99</f>
        <v>-16813.922201831287</v>
      </c>
      <c r="S99" s="28" t="s">
        <v>1</v>
      </c>
      <c r="T99" s="27"/>
    </row>
    <row r="100" spans="1:20" s="14" customFormat="1" ht="5.4" customHeight="1" x14ac:dyDescent="0.3">
      <c r="A100" s="24"/>
      <c r="B100" s="21"/>
      <c r="C100" s="22"/>
      <c r="D100" s="20"/>
      <c r="E100" s="23"/>
      <c r="F100" s="18"/>
      <c r="G100" s="22"/>
      <c r="H100" s="21"/>
      <c r="I100" s="20"/>
      <c r="J100" s="20"/>
      <c r="K100" s="19"/>
      <c r="L100" s="18"/>
      <c r="M100" s="17"/>
      <c r="N100" s="16"/>
      <c r="O100" s="16"/>
      <c r="P100" s="15"/>
    </row>
    <row r="101" spans="1:20" x14ac:dyDescent="0.3">
      <c r="A101" s="7">
        <v>43770</v>
      </c>
      <c r="B101" s="1" t="s">
        <v>0</v>
      </c>
      <c r="C101" s="5">
        <v>37517</v>
      </c>
      <c r="D101" s="3">
        <v>124098</v>
      </c>
      <c r="E101" s="6">
        <f>D101/C101</f>
        <v>3.3077804728523068</v>
      </c>
      <c r="F101" s="11"/>
      <c r="G101" s="5">
        <v>29031</v>
      </c>
      <c r="H101" s="12">
        <f>(C101-G101)/C101</f>
        <v>0.22619079350694352</v>
      </c>
      <c r="I101" s="3">
        <f>G101*P101</f>
        <v>139432.98990000002</v>
      </c>
      <c r="J101" s="3">
        <f>I101-D101</f>
        <v>15334.989900000015</v>
      </c>
      <c r="L101" s="11"/>
      <c r="M101" s="6">
        <v>4.7664</v>
      </c>
      <c r="N101" s="6">
        <v>3.6499999999999998E-2</v>
      </c>
      <c r="O101" s="6">
        <v>0</v>
      </c>
      <c r="P101" s="6">
        <f>M101+N101+O101</f>
        <v>4.8029000000000002</v>
      </c>
    </row>
    <row r="102" spans="1:20" ht="13.8" customHeight="1" x14ac:dyDescent="0.3">
      <c r="B102" s="1" t="s">
        <v>3</v>
      </c>
      <c r="C102" s="5">
        <v>14918</v>
      </c>
      <c r="D102" s="3">
        <v>91294</v>
      </c>
      <c r="E102" s="6">
        <f>D102/C102</f>
        <v>6.119721142244269</v>
      </c>
      <c r="F102" s="11"/>
      <c r="G102" s="5">
        <v>13274</v>
      </c>
      <c r="H102" s="12">
        <f>(C102-G102)/C102</f>
        <v>0.11020244000536265</v>
      </c>
      <c r="I102" s="3">
        <f>G102*P102</f>
        <v>63753.694600000003</v>
      </c>
      <c r="J102" s="3">
        <f>I102-D102</f>
        <v>-27540.305399999997</v>
      </c>
      <c r="L102" s="11"/>
      <c r="M102" s="6">
        <v>4.7664</v>
      </c>
      <c r="N102" s="6">
        <v>3.6499999999999998E-2</v>
      </c>
      <c r="O102" s="6">
        <v>0</v>
      </c>
      <c r="P102" s="6">
        <f>M102+N102+O102</f>
        <v>4.8029000000000002</v>
      </c>
    </row>
    <row r="103" spans="1:20" x14ac:dyDescent="0.3">
      <c r="B103" s="1" t="s">
        <v>2</v>
      </c>
      <c r="C103" s="5">
        <f>SUM(C101:C102)</f>
        <v>52435</v>
      </c>
      <c r="D103" s="3">
        <f>SUM(D101:D102)</f>
        <v>215392</v>
      </c>
      <c r="E103" s="6">
        <f>D103/C103</f>
        <v>4.1077905978830938</v>
      </c>
      <c r="F103" s="11"/>
      <c r="G103" s="5">
        <f>SUM(G101:G102)</f>
        <v>42305</v>
      </c>
      <c r="H103" s="12">
        <f>(C103-G103)/C103</f>
        <v>0.19319157051587679</v>
      </c>
      <c r="J103" s="3">
        <f>J101+J102</f>
        <v>-12205.315499999982</v>
      </c>
      <c r="K103" s="4">
        <f>K99+J103</f>
        <v>-110562.40151563223</v>
      </c>
      <c r="L103" s="11"/>
      <c r="M103" s="6"/>
      <c r="N103" s="6"/>
      <c r="O103" s="6"/>
      <c r="P103" s="6"/>
    </row>
    <row r="104" spans="1:20" ht="3" customHeight="1" x14ac:dyDescent="0.3">
      <c r="A104" s="48"/>
      <c r="B104" s="46"/>
      <c r="C104" s="47"/>
      <c r="D104" s="45"/>
      <c r="E104" s="42"/>
      <c r="F104" s="70"/>
      <c r="G104" s="47"/>
      <c r="H104" s="46"/>
      <c r="I104" s="45"/>
      <c r="J104" s="45"/>
      <c r="K104" s="44"/>
      <c r="L104" s="70"/>
      <c r="M104" s="43"/>
      <c r="N104" s="42"/>
      <c r="O104" s="42"/>
      <c r="P104" s="41"/>
    </row>
    <row r="105" spans="1:20" x14ac:dyDescent="0.3">
      <c r="A105" s="7">
        <v>43800</v>
      </c>
      <c r="B105" s="1" t="s">
        <v>0</v>
      </c>
      <c r="C105" s="5">
        <v>42985</v>
      </c>
      <c r="D105" s="3">
        <v>136704</v>
      </c>
      <c r="E105" s="6">
        <f>D105/C105</f>
        <v>3.1802721879725486</v>
      </c>
      <c r="F105" s="11"/>
      <c r="G105" s="5">
        <v>43235</v>
      </c>
      <c r="H105" s="12">
        <f>(C105-G105)/C105</f>
        <v>-5.8159823194137488E-3</v>
      </c>
      <c r="I105" s="3">
        <f>G105*P105</f>
        <v>207653.38150000002</v>
      </c>
      <c r="J105" s="3">
        <f>I105-D105</f>
        <v>70949.381500000018</v>
      </c>
      <c r="L105" s="11"/>
      <c r="M105" s="6">
        <v>4.7664</v>
      </c>
      <c r="N105" s="6">
        <v>3.6499999999999998E-2</v>
      </c>
      <c r="O105" s="6">
        <v>0</v>
      </c>
      <c r="P105" s="6">
        <f>M105+N105+O105</f>
        <v>4.8029000000000002</v>
      </c>
      <c r="R105" s="35"/>
    </row>
    <row r="106" spans="1:20" ht="13.8" customHeight="1" x14ac:dyDescent="0.3">
      <c r="B106" s="1" t="s">
        <v>3</v>
      </c>
      <c r="C106" s="5">
        <v>18941</v>
      </c>
      <c r="D106" s="3">
        <v>108664</v>
      </c>
      <c r="E106" s="6">
        <f>D106/C106</f>
        <v>5.7369727047146402</v>
      </c>
      <c r="F106" s="11"/>
      <c r="G106" s="5">
        <v>19248</v>
      </c>
      <c r="H106" s="12">
        <f>(C106-G106)/C106</f>
        <v>-1.6208225542473999E-2</v>
      </c>
      <c r="I106" s="3">
        <f>G106*P106</f>
        <v>92446.219200000007</v>
      </c>
      <c r="J106" s="3">
        <f>I106-D106</f>
        <v>-16217.780799999993</v>
      </c>
      <c r="L106" s="11"/>
      <c r="M106" s="6">
        <v>4.7664</v>
      </c>
      <c r="N106" s="6">
        <v>3.6499999999999998E-2</v>
      </c>
      <c r="O106" s="6">
        <v>0</v>
      </c>
      <c r="P106" s="6">
        <f>M106+N106+O106</f>
        <v>4.8029000000000002</v>
      </c>
      <c r="R106" s="35"/>
    </row>
    <row r="107" spans="1:20" s="79" customFormat="1" x14ac:dyDescent="0.3">
      <c r="A107" s="7"/>
      <c r="B107" s="1" t="s">
        <v>2</v>
      </c>
      <c r="C107" s="5">
        <f>SUM(C105:C106)</f>
        <v>61926</v>
      </c>
      <c r="D107" s="3">
        <f>SUM(D105:D106)</f>
        <v>245368</v>
      </c>
      <c r="E107" s="6">
        <f>D107/C107</f>
        <v>3.9622775570842617</v>
      </c>
      <c r="F107" s="11"/>
      <c r="G107" s="5">
        <f>SUM(G105:G106)</f>
        <v>62483</v>
      </c>
      <c r="H107" s="12">
        <f>(C107-G107)/C107</f>
        <v>-8.99460646578174E-3</v>
      </c>
      <c r="I107" s="3"/>
      <c r="J107" s="3">
        <f>J105+J106</f>
        <v>54731.600700000025</v>
      </c>
      <c r="K107" s="4">
        <f>K103+J107</f>
        <v>-55830.800815632203</v>
      </c>
      <c r="L107" s="11"/>
      <c r="M107" s="6"/>
      <c r="N107" s="6"/>
      <c r="O107" s="6"/>
      <c r="P107" s="6"/>
      <c r="Q107" s="1"/>
      <c r="R107" s="35"/>
      <c r="S107" s="5"/>
      <c r="T107" s="5"/>
    </row>
    <row r="108" spans="1:20" ht="3" customHeight="1" x14ac:dyDescent="0.3">
      <c r="A108" s="78"/>
      <c r="B108" s="77"/>
      <c r="C108" s="75"/>
      <c r="D108" s="73"/>
      <c r="E108" s="76"/>
      <c r="F108" s="11"/>
      <c r="G108" s="75"/>
      <c r="H108" s="74"/>
      <c r="I108" s="73"/>
      <c r="J108" s="73"/>
      <c r="K108" s="72"/>
      <c r="L108" s="11"/>
      <c r="M108" s="43"/>
      <c r="N108" s="42"/>
      <c r="O108" s="42"/>
      <c r="P108" s="41"/>
    </row>
    <row r="109" spans="1:20" x14ac:dyDescent="0.3">
      <c r="A109" s="65">
        <v>43831</v>
      </c>
      <c r="B109" s="64" t="s">
        <v>0</v>
      </c>
      <c r="C109" s="63">
        <v>45464</v>
      </c>
      <c r="D109" s="61">
        <v>162157</v>
      </c>
      <c r="E109" s="59">
        <v>3.5667</v>
      </c>
      <c r="F109" s="11"/>
      <c r="G109" s="63">
        <v>42378</v>
      </c>
      <c r="H109" s="62">
        <f>(C109-G109)/C109</f>
        <v>6.7877881400668666E-2</v>
      </c>
      <c r="I109" s="61">
        <f>G109*P109</f>
        <v>203537.29620000001</v>
      </c>
      <c r="J109" s="61">
        <f>I109-D109</f>
        <v>41380.296200000012</v>
      </c>
      <c r="K109" s="60"/>
      <c r="L109" s="11"/>
      <c r="M109" s="59">
        <v>4.7664</v>
      </c>
      <c r="N109" s="59">
        <v>3.6499999999999998E-2</v>
      </c>
      <c r="O109" s="59">
        <v>0</v>
      </c>
      <c r="P109" s="59">
        <f>M109+N109+O109</f>
        <v>4.8029000000000002</v>
      </c>
    </row>
    <row r="110" spans="1:20" ht="13.8" customHeight="1" x14ac:dyDescent="0.3">
      <c r="B110" s="1" t="s">
        <v>3</v>
      </c>
      <c r="C110" s="5">
        <v>20236</v>
      </c>
      <c r="D110" s="3">
        <v>114738</v>
      </c>
      <c r="E110" s="6">
        <f>D110/C110</f>
        <v>5.6699940699743037</v>
      </c>
      <c r="F110" s="11"/>
      <c r="G110" s="5">
        <v>19700</v>
      </c>
      <c r="H110" s="12">
        <f>(C110-G110)/C110</f>
        <v>2.6487448112275155E-2</v>
      </c>
      <c r="I110" s="3">
        <f>G110*P110</f>
        <v>94617.13</v>
      </c>
      <c r="J110" s="3">
        <f>I110-D110</f>
        <v>-20120.869999999995</v>
      </c>
      <c r="L110" s="11"/>
      <c r="M110" s="6">
        <v>4.7664</v>
      </c>
      <c r="N110" s="6">
        <v>3.6499999999999998E-2</v>
      </c>
      <c r="O110" s="6">
        <v>0</v>
      </c>
      <c r="P110" s="6">
        <f>M110+N110+O110</f>
        <v>4.8029000000000002</v>
      </c>
    </row>
    <row r="111" spans="1:20" x14ac:dyDescent="0.3">
      <c r="B111" s="1" t="s">
        <v>2</v>
      </c>
      <c r="C111" s="5">
        <f>SUM(C109:C110)</f>
        <v>65700</v>
      </c>
      <c r="D111" s="3">
        <f>SUM(D109:D110)</f>
        <v>276895</v>
      </c>
      <c r="E111" s="6">
        <f>D111/C111</f>
        <v>4.2145357686453577</v>
      </c>
      <c r="F111" s="11"/>
      <c r="G111" s="5">
        <f>SUM(G109:G110)</f>
        <v>62078</v>
      </c>
      <c r="H111" s="12">
        <f>(C111-G111)/C111</f>
        <v>5.512937595129376E-2</v>
      </c>
      <c r="J111" s="3">
        <f>J109+J110</f>
        <v>21259.426200000016</v>
      </c>
      <c r="K111" s="4">
        <f>K107+J111</f>
        <v>-34571.374615632187</v>
      </c>
      <c r="L111" s="11"/>
      <c r="M111" s="6"/>
      <c r="N111" s="6"/>
      <c r="O111" s="6"/>
      <c r="P111" s="6"/>
    </row>
    <row r="112" spans="1:20" s="14" customFormat="1" ht="3" customHeight="1" x14ac:dyDescent="0.3">
      <c r="A112" s="24"/>
      <c r="B112" s="21"/>
      <c r="C112" s="22"/>
      <c r="D112" s="20"/>
      <c r="E112" s="23"/>
      <c r="F112" s="18"/>
      <c r="G112" s="22"/>
      <c r="H112" s="21"/>
      <c r="I112" s="20"/>
      <c r="J112" s="20"/>
      <c r="K112" s="19"/>
      <c r="L112" s="18"/>
      <c r="M112" s="55"/>
      <c r="N112" s="23"/>
      <c r="O112" s="23"/>
      <c r="P112" s="54"/>
    </row>
    <row r="113" spans="1:19" x14ac:dyDescent="0.3">
      <c r="A113" s="7">
        <v>43862</v>
      </c>
      <c r="B113" s="1" t="s">
        <v>0</v>
      </c>
      <c r="C113" s="5">
        <v>43784</v>
      </c>
      <c r="D113" s="3">
        <v>124549</v>
      </c>
      <c r="E113" s="6">
        <f>D113/C113</f>
        <v>2.8446236067970037</v>
      </c>
      <c r="F113" s="11"/>
      <c r="G113" s="5">
        <v>38041</v>
      </c>
      <c r="H113" s="12">
        <f>(C113-G113)/C113</f>
        <v>0.13116663621414215</v>
      </c>
      <c r="I113" s="3">
        <f>G113*P113</f>
        <v>171971.94869999998</v>
      </c>
      <c r="J113" s="3">
        <f>I113-D113</f>
        <v>47422.948699999979</v>
      </c>
      <c r="L113" s="11"/>
      <c r="M113" s="6">
        <v>4.4863999999999997</v>
      </c>
      <c r="N113" s="6">
        <v>3.4299999999999997E-2</v>
      </c>
      <c r="O113" s="6">
        <v>0</v>
      </c>
      <c r="P113" s="6">
        <f>M113+N113+O113</f>
        <v>4.5206999999999997</v>
      </c>
    </row>
    <row r="114" spans="1:19" ht="13.8" customHeight="1" x14ac:dyDescent="0.3">
      <c r="B114" s="1" t="s">
        <v>3</v>
      </c>
      <c r="C114" s="5">
        <v>18969</v>
      </c>
      <c r="D114" s="3">
        <v>101404</v>
      </c>
      <c r="E114" s="6">
        <f>D114/C114</f>
        <v>5.3457746850123886</v>
      </c>
      <c r="F114" s="11"/>
      <c r="G114" s="5">
        <v>18892</v>
      </c>
      <c r="H114" s="12">
        <f>(C114-G114)/C114</f>
        <v>4.0592545732510942E-3</v>
      </c>
      <c r="I114" s="3">
        <f>G114*P114</f>
        <v>85405.064399999988</v>
      </c>
      <c r="J114" s="3">
        <f>I114-D114</f>
        <v>-15998.935600000012</v>
      </c>
      <c r="L114" s="11"/>
      <c r="M114" s="6">
        <v>4.4863999999999997</v>
      </c>
      <c r="N114" s="6">
        <v>3.4299999999999997E-2</v>
      </c>
      <c r="O114" s="6">
        <v>0</v>
      </c>
      <c r="P114" s="6">
        <f>M114+N114+O114</f>
        <v>4.5206999999999997</v>
      </c>
    </row>
    <row r="115" spans="1:19" x14ac:dyDescent="0.3">
      <c r="B115" s="1" t="s">
        <v>2</v>
      </c>
      <c r="C115" s="5">
        <f>SUM(C113:C114)</f>
        <v>62753</v>
      </c>
      <c r="D115" s="3">
        <f>SUM(D113:D114)</f>
        <v>225953</v>
      </c>
      <c r="E115" s="6">
        <f>D115/C115</f>
        <v>3.6006724778098258</v>
      </c>
      <c r="F115" s="11"/>
      <c r="G115" s="5">
        <f>SUM(G113:G114)</f>
        <v>56933</v>
      </c>
      <c r="H115" s="12">
        <f>(C115-G115)/C115</f>
        <v>9.2744569980718047E-2</v>
      </c>
      <c r="J115" s="3">
        <f>J113+J114</f>
        <v>31424.013099999967</v>
      </c>
      <c r="K115" s="4">
        <f>K111+J115</f>
        <v>-3147.3615156322194</v>
      </c>
      <c r="L115" s="11"/>
      <c r="M115" s="6"/>
      <c r="N115" s="6"/>
      <c r="O115" s="6"/>
      <c r="P115" s="6"/>
    </row>
    <row r="116" spans="1:19" ht="3" customHeight="1" x14ac:dyDescent="0.3">
      <c r="A116" s="48"/>
      <c r="B116" s="46"/>
      <c r="C116" s="47"/>
      <c r="D116" s="45"/>
      <c r="E116" s="42"/>
      <c r="F116" s="70"/>
      <c r="G116" s="47"/>
      <c r="H116" s="46"/>
      <c r="I116" s="45"/>
      <c r="J116" s="45"/>
      <c r="K116" s="44"/>
      <c r="L116" s="70"/>
      <c r="M116" s="43"/>
      <c r="N116" s="42"/>
      <c r="O116" s="42"/>
      <c r="P116" s="41"/>
    </row>
    <row r="117" spans="1:19" x14ac:dyDescent="0.3">
      <c r="A117" s="7">
        <v>43891</v>
      </c>
      <c r="B117" s="1" t="s">
        <v>0</v>
      </c>
      <c r="C117" s="5">
        <v>28890</v>
      </c>
      <c r="D117" s="3">
        <v>95845</v>
      </c>
      <c r="E117" s="6">
        <f>D117/C117</f>
        <v>3.3175839390792663</v>
      </c>
      <c r="F117" s="11"/>
      <c r="G117" s="5">
        <v>28863</v>
      </c>
      <c r="H117" s="12">
        <f>(C117-G117)/C117</f>
        <v>9.3457943925233649E-4</v>
      </c>
      <c r="I117" s="3">
        <f>G117*P117</f>
        <v>130480.9641</v>
      </c>
      <c r="J117" s="3">
        <f>I117-D117</f>
        <v>34635.964099999997</v>
      </c>
      <c r="L117" s="11"/>
      <c r="M117" s="6">
        <v>4.4863999999999997</v>
      </c>
      <c r="N117" s="6">
        <v>3.4299999999999997E-2</v>
      </c>
      <c r="O117" s="6">
        <v>0</v>
      </c>
      <c r="P117" s="6">
        <f>M117+N117+O117</f>
        <v>4.5206999999999997</v>
      </c>
    </row>
    <row r="118" spans="1:19" ht="13.8" customHeight="1" x14ac:dyDescent="0.3">
      <c r="B118" s="1" t="s">
        <v>3</v>
      </c>
      <c r="C118" s="5">
        <v>14733</v>
      </c>
      <c r="D118" s="3">
        <v>79088</v>
      </c>
      <c r="E118" s="6">
        <f>D118/C118</f>
        <v>5.3680852507975292</v>
      </c>
      <c r="F118" s="11"/>
      <c r="G118" s="5">
        <v>13405</v>
      </c>
      <c r="H118" s="12">
        <f>(C118-G118)/C118</f>
        <v>9.0137785922758437E-2</v>
      </c>
      <c r="I118" s="3">
        <f>G118*P118</f>
        <v>60599.983499999995</v>
      </c>
      <c r="J118" s="3">
        <f>I118-D118</f>
        <v>-18488.016500000005</v>
      </c>
      <c r="L118" s="11"/>
      <c r="M118" s="6">
        <v>4.4863999999999997</v>
      </c>
      <c r="N118" s="6">
        <v>3.4299999999999997E-2</v>
      </c>
      <c r="O118" s="6">
        <v>0</v>
      </c>
      <c r="P118" s="6">
        <f>M118+N118+O118</f>
        <v>4.5206999999999997</v>
      </c>
    </row>
    <row r="119" spans="1:19" x14ac:dyDescent="0.3">
      <c r="B119" s="1" t="s">
        <v>2</v>
      </c>
      <c r="C119" s="5">
        <f>SUM(C117:C118)</f>
        <v>43623</v>
      </c>
      <c r="D119" s="3">
        <f>SUM(D117:D118)</f>
        <v>174933</v>
      </c>
      <c r="E119" s="6">
        <f>D119/C119</f>
        <v>4.0101093459872086</v>
      </c>
      <c r="F119" s="11"/>
      <c r="G119" s="5">
        <f>SUM(G117:G118)</f>
        <v>42268</v>
      </c>
      <c r="H119" s="12">
        <f>(C119-G119)/C119</f>
        <v>3.1061595947092131E-2</v>
      </c>
      <c r="J119" s="3">
        <f>J117+J118</f>
        <v>16147.947599999992</v>
      </c>
      <c r="K119" s="4">
        <f>K115+J119</f>
        <v>13000.586084367773</v>
      </c>
      <c r="L119" s="11"/>
      <c r="M119" s="6"/>
      <c r="N119" s="6"/>
      <c r="O119" s="6"/>
      <c r="P119" s="6"/>
    </row>
    <row r="120" spans="1:19" ht="3" customHeight="1" x14ac:dyDescent="0.3">
      <c r="A120" s="48"/>
      <c r="B120" s="46"/>
      <c r="C120" s="47"/>
      <c r="D120" s="45"/>
      <c r="E120" s="42"/>
      <c r="F120" s="70"/>
      <c r="G120" s="47"/>
      <c r="H120" s="46"/>
      <c r="I120" s="45"/>
      <c r="J120" s="45"/>
      <c r="K120" s="44"/>
      <c r="L120" s="70"/>
      <c r="M120" s="43"/>
      <c r="N120" s="42"/>
      <c r="O120" s="42"/>
      <c r="P120" s="41"/>
    </row>
    <row r="121" spans="1:19" x14ac:dyDescent="0.3">
      <c r="A121" s="7">
        <v>43922</v>
      </c>
      <c r="B121" s="1" t="s">
        <v>0</v>
      </c>
      <c r="C121" s="5">
        <v>23069</v>
      </c>
      <c r="D121" s="3">
        <v>62790</v>
      </c>
      <c r="E121" s="6">
        <f>D121/C121</f>
        <v>2.7218344965104686</v>
      </c>
      <c r="F121" s="11"/>
      <c r="G121" s="5">
        <v>19246</v>
      </c>
      <c r="H121" s="12">
        <f>(C121-G121)/C121</f>
        <v>0.16572023061251029</v>
      </c>
      <c r="I121" s="3">
        <f>G121*P121</f>
        <v>87005.392199999987</v>
      </c>
      <c r="J121" s="3">
        <f>I121-D121</f>
        <v>24215.392199999987</v>
      </c>
      <c r="L121" s="11"/>
      <c r="M121" s="6">
        <v>4.4863999999999997</v>
      </c>
      <c r="N121" s="6">
        <v>3.4299999999999997E-2</v>
      </c>
      <c r="O121" s="6">
        <v>0</v>
      </c>
      <c r="P121" s="6">
        <f>M121+N121+O121</f>
        <v>4.5206999999999997</v>
      </c>
      <c r="R121" s="35"/>
    </row>
    <row r="122" spans="1:19" ht="13.8" customHeight="1" x14ac:dyDescent="0.3">
      <c r="B122" s="1" t="s">
        <v>3</v>
      </c>
      <c r="C122" s="5">
        <v>8076</v>
      </c>
      <c r="D122" s="3">
        <v>41456</v>
      </c>
      <c r="E122" s="6">
        <f>D122/C122</f>
        <v>5.1332342743932644</v>
      </c>
      <c r="F122" s="11"/>
      <c r="G122" s="5">
        <v>8609</v>
      </c>
      <c r="H122" s="12">
        <f>(C122-G122)/C122</f>
        <v>-6.5998018821198615E-2</v>
      </c>
      <c r="I122" s="3">
        <f>G122*P122</f>
        <v>38918.706299999998</v>
      </c>
      <c r="J122" s="3">
        <f>I122-D122</f>
        <v>-2537.293700000002</v>
      </c>
      <c r="L122" s="11"/>
      <c r="M122" s="6">
        <v>4.4863999999999997</v>
      </c>
      <c r="N122" s="6">
        <v>3.4299999999999997E-2</v>
      </c>
      <c r="O122" s="6">
        <v>0</v>
      </c>
      <c r="P122" s="6">
        <f>M122+N122+O122</f>
        <v>4.5206999999999997</v>
      </c>
      <c r="R122" s="35"/>
    </row>
    <row r="123" spans="1:19" x14ac:dyDescent="0.3">
      <c r="B123" s="1" t="s">
        <v>2</v>
      </c>
      <c r="C123" s="5">
        <f>SUM(C121:C122)</f>
        <v>31145</v>
      </c>
      <c r="D123" s="3">
        <f>SUM(D121:D122)</f>
        <v>104246</v>
      </c>
      <c r="E123" s="6">
        <f>D123/C123</f>
        <v>3.3471183175469577</v>
      </c>
      <c r="F123" s="11"/>
      <c r="G123" s="5">
        <f>SUM(G121:G122)</f>
        <v>27855</v>
      </c>
      <c r="H123" s="12">
        <f>(C123-G123)/C123</f>
        <v>0.10563493337614384</v>
      </c>
      <c r="J123" s="3">
        <f>J121+J122</f>
        <v>21678.098499999986</v>
      </c>
      <c r="K123" s="4">
        <f>K119+J123</f>
        <v>34678.684584367758</v>
      </c>
      <c r="L123" s="11"/>
      <c r="M123" s="6"/>
      <c r="N123" s="6"/>
      <c r="O123" s="6"/>
      <c r="P123" s="6"/>
      <c r="R123" s="35"/>
    </row>
    <row r="124" spans="1:19" ht="3" customHeight="1" x14ac:dyDescent="0.3">
      <c r="A124" s="48"/>
      <c r="B124" s="46"/>
      <c r="C124" s="47"/>
      <c r="D124" s="45"/>
      <c r="E124" s="42"/>
      <c r="F124" s="70"/>
      <c r="G124" s="47"/>
      <c r="H124" s="46"/>
      <c r="I124" s="45"/>
      <c r="J124" s="45"/>
      <c r="K124" s="44"/>
      <c r="L124" s="70"/>
      <c r="M124" s="43"/>
      <c r="N124" s="42"/>
      <c r="O124" s="42"/>
      <c r="P124" s="41"/>
    </row>
    <row r="125" spans="1:19" x14ac:dyDescent="0.3">
      <c r="A125" s="7">
        <v>43952</v>
      </c>
      <c r="B125" s="1" t="s">
        <v>0</v>
      </c>
      <c r="C125" s="5">
        <v>16487</v>
      </c>
      <c r="D125" s="3">
        <v>47074</v>
      </c>
      <c r="E125" s="6">
        <f>D125/C125</f>
        <v>2.8552192636622795</v>
      </c>
      <c r="F125" s="11"/>
      <c r="G125" s="5">
        <v>14604</v>
      </c>
      <c r="H125" s="12">
        <f>(C125-G125)/C125</f>
        <v>0.11421119670043064</v>
      </c>
      <c r="I125" s="3">
        <f>G125*P125</f>
        <v>66020.30279999999</v>
      </c>
      <c r="J125" s="3">
        <f>I125-D125</f>
        <v>18946.30279999999</v>
      </c>
      <c r="L125" s="11"/>
      <c r="M125" s="6">
        <v>4.4863999999999997</v>
      </c>
      <c r="N125" s="6">
        <v>3.4299999999999997E-2</v>
      </c>
      <c r="O125" s="6">
        <v>0</v>
      </c>
      <c r="P125" s="6">
        <f>M125+N125+O125</f>
        <v>4.5206999999999997</v>
      </c>
    </row>
    <row r="126" spans="1:19" ht="13.8" customHeight="1" x14ac:dyDescent="0.3">
      <c r="B126" s="1" t="s">
        <v>3</v>
      </c>
      <c r="C126" s="5">
        <v>5041</v>
      </c>
      <c r="D126" s="3">
        <v>27286</v>
      </c>
      <c r="E126" s="6">
        <f>D126/C126</f>
        <v>5.4128149176750648</v>
      </c>
      <c r="F126" s="11"/>
      <c r="G126" s="5">
        <v>5167</v>
      </c>
      <c r="H126" s="12">
        <f>(C126-G126)/C126</f>
        <v>-2.4995040666534418E-2</v>
      </c>
      <c r="I126" s="3">
        <f>G126*P126</f>
        <v>23358.456899999997</v>
      </c>
      <c r="J126" s="3">
        <f>I126-D126</f>
        <v>-3927.5431000000026</v>
      </c>
      <c r="L126" s="11"/>
      <c r="M126" s="6">
        <v>4.4863999999999997</v>
      </c>
      <c r="N126" s="6">
        <v>3.4299999999999997E-2</v>
      </c>
      <c r="O126" s="6">
        <v>0</v>
      </c>
      <c r="P126" s="6">
        <f>M126+N126+O126</f>
        <v>4.5206999999999997</v>
      </c>
    </row>
    <row r="127" spans="1:19" ht="13.8" customHeight="1" x14ac:dyDescent="0.3">
      <c r="B127" s="1" t="s">
        <v>8</v>
      </c>
      <c r="C127" s="5">
        <v>161</v>
      </c>
      <c r="D127" s="3">
        <v>871</v>
      </c>
      <c r="E127" s="6">
        <f>D127/C127</f>
        <v>5.4099378881987574</v>
      </c>
      <c r="F127" s="11"/>
      <c r="G127" s="5">
        <v>122</v>
      </c>
      <c r="H127" s="12">
        <f>(C127-G127)/C127</f>
        <v>0.24223602484472051</v>
      </c>
      <c r="I127" s="3">
        <f>G127*P127</f>
        <v>634.4</v>
      </c>
      <c r="J127" s="3">
        <f>I127-D127</f>
        <v>-236.60000000000002</v>
      </c>
      <c r="L127" s="11"/>
      <c r="M127" s="107" t="s">
        <v>7</v>
      </c>
      <c r="N127" s="108"/>
      <c r="O127" s="108"/>
      <c r="P127" s="6">
        <v>5.2</v>
      </c>
      <c r="S127" s="71"/>
    </row>
    <row r="128" spans="1:19" x14ac:dyDescent="0.3">
      <c r="B128" s="1" t="s">
        <v>2</v>
      </c>
      <c r="C128" s="5">
        <f>SUM(C125:C127)</f>
        <v>21689</v>
      </c>
      <c r="D128" s="3">
        <f>SUM(D125:D127)</f>
        <v>75231</v>
      </c>
      <c r="E128" s="6">
        <f>D128/C128</f>
        <v>3.4686246484393011</v>
      </c>
      <c r="F128" s="11"/>
      <c r="G128" s="5">
        <f>SUM(G125:G127)</f>
        <v>19893</v>
      </c>
      <c r="H128" s="12">
        <f>(C128-G128)/C128</f>
        <v>8.280695283323343E-2</v>
      </c>
      <c r="J128" s="3">
        <f>J125+J126+J127</f>
        <v>14782.159699999987</v>
      </c>
      <c r="K128" s="4">
        <f>K123+J128</f>
        <v>49460.844284367748</v>
      </c>
      <c r="L128" s="11"/>
      <c r="M128" s="6"/>
      <c r="N128" s="6"/>
      <c r="O128" s="6"/>
      <c r="P128" s="6"/>
    </row>
    <row r="129" spans="1:16" ht="3" customHeight="1" x14ac:dyDescent="0.3">
      <c r="A129" s="48"/>
      <c r="B129" s="46"/>
      <c r="C129" s="47"/>
      <c r="D129" s="45"/>
      <c r="E129" s="42"/>
      <c r="F129" s="70"/>
      <c r="G129" s="47"/>
      <c r="H129" s="46"/>
      <c r="I129" s="45"/>
      <c r="J129" s="45"/>
      <c r="K129" s="44"/>
      <c r="L129" s="70"/>
      <c r="M129" s="43"/>
      <c r="N129" s="42"/>
      <c r="O129" s="42"/>
      <c r="P129" s="41"/>
    </row>
    <row r="130" spans="1:16" x14ac:dyDescent="0.3">
      <c r="A130" s="7">
        <v>43983</v>
      </c>
      <c r="B130" s="1" t="s">
        <v>0</v>
      </c>
      <c r="C130" s="5">
        <v>9003</v>
      </c>
      <c r="D130" s="3">
        <v>30400</v>
      </c>
      <c r="E130" s="6">
        <f>D130/C130</f>
        <v>3.3766522270354327</v>
      </c>
      <c r="F130" s="11"/>
      <c r="G130" s="5">
        <v>6931</v>
      </c>
      <c r="H130" s="12">
        <f>(C130-G130)/C130</f>
        <v>0.2301455070532045</v>
      </c>
      <c r="I130" s="3">
        <f>G130*P130</f>
        <v>31332.971699999998</v>
      </c>
      <c r="J130" s="3">
        <f>I130-D130</f>
        <v>932.97169999999824</v>
      </c>
      <c r="L130" s="11"/>
      <c r="M130" s="6">
        <v>4.4863999999999997</v>
      </c>
      <c r="N130" s="6">
        <v>3.4299999999999997E-2</v>
      </c>
      <c r="O130" s="6">
        <v>0</v>
      </c>
      <c r="P130" s="6">
        <f>M130+N130+O130</f>
        <v>4.5206999999999997</v>
      </c>
    </row>
    <row r="131" spans="1:16" ht="13.8" customHeight="1" x14ac:dyDescent="0.3">
      <c r="B131" s="1" t="s">
        <v>3</v>
      </c>
      <c r="C131" s="5">
        <v>2540</v>
      </c>
      <c r="D131" s="3">
        <v>13408</v>
      </c>
      <c r="E131" s="6">
        <f>D131/C131</f>
        <v>5.278740157480315</v>
      </c>
      <c r="F131" s="11"/>
      <c r="G131" s="5">
        <v>1880</v>
      </c>
      <c r="H131" s="12">
        <f>(C131-G131)/C131</f>
        <v>0.25984251968503935</v>
      </c>
      <c r="I131" s="3">
        <f>G131*P131</f>
        <v>8498.9159999999993</v>
      </c>
      <c r="J131" s="3">
        <f>I131-D131</f>
        <v>-4909.0840000000007</v>
      </c>
      <c r="L131" s="11"/>
      <c r="M131" s="6">
        <v>4.4863999999999997</v>
      </c>
      <c r="N131" s="6">
        <v>3.4299999999999997E-2</v>
      </c>
      <c r="O131" s="6">
        <v>0</v>
      </c>
      <c r="P131" s="6">
        <f>M131+N131+O131</f>
        <v>4.5206999999999997</v>
      </c>
    </row>
    <row r="132" spans="1:16" ht="13.8" customHeight="1" x14ac:dyDescent="0.3">
      <c r="B132" s="1" t="s">
        <v>8</v>
      </c>
      <c r="C132" s="5">
        <v>35</v>
      </c>
      <c r="D132" s="3">
        <v>185</v>
      </c>
      <c r="E132" s="6">
        <f>D132/C132</f>
        <v>5.2857142857142856</v>
      </c>
      <c r="F132" s="11"/>
      <c r="G132" s="5">
        <v>11</v>
      </c>
      <c r="H132" s="12">
        <f>(C132-G132)/C132</f>
        <v>0.68571428571428572</v>
      </c>
      <c r="I132" s="3">
        <f>G132*P132</f>
        <v>57.2</v>
      </c>
      <c r="J132" s="3">
        <f>I132-D132</f>
        <v>-127.8</v>
      </c>
      <c r="L132" s="11"/>
      <c r="M132" s="107" t="s">
        <v>7</v>
      </c>
      <c r="N132" s="108"/>
      <c r="O132" s="108"/>
      <c r="P132" s="6">
        <v>5.2</v>
      </c>
    </row>
    <row r="133" spans="1:16" x14ac:dyDescent="0.3">
      <c r="B133" s="1" t="s">
        <v>2</v>
      </c>
      <c r="C133" s="5">
        <f>SUM(C130:C132)</f>
        <v>11578</v>
      </c>
      <c r="D133" s="5">
        <f>SUM(D130:D132)</f>
        <v>43993</v>
      </c>
      <c r="E133" s="6">
        <f>D133/C133</f>
        <v>3.7997063396096045</v>
      </c>
      <c r="F133" s="11"/>
      <c r="G133" s="5">
        <f>SUM(G130:G132)</f>
        <v>8822</v>
      </c>
      <c r="H133" s="12">
        <f>(C133-G133)/C133</f>
        <v>0.23803765762653309</v>
      </c>
      <c r="J133" s="69">
        <f>SUM(J130:J132)</f>
        <v>-4103.9123000000027</v>
      </c>
      <c r="K133" s="4">
        <f>K128+J133</f>
        <v>45356.931984367744</v>
      </c>
      <c r="L133" s="11"/>
      <c r="M133" s="6"/>
      <c r="N133" s="6"/>
      <c r="O133" s="6"/>
      <c r="P133" s="6"/>
    </row>
    <row r="134" spans="1:16" ht="3" customHeight="1" x14ac:dyDescent="0.3">
      <c r="A134" s="48"/>
      <c r="B134" s="46"/>
      <c r="C134" s="47"/>
      <c r="D134" s="45"/>
      <c r="E134" s="42"/>
      <c r="F134" s="11"/>
      <c r="G134" s="47"/>
      <c r="H134" s="46"/>
      <c r="I134" s="45"/>
      <c r="J134" s="45"/>
      <c r="K134" s="44"/>
      <c r="L134" s="11"/>
      <c r="M134" s="43"/>
      <c r="N134" s="42"/>
      <c r="O134" s="42"/>
      <c r="P134" s="41"/>
    </row>
    <row r="135" spans="1:16" x14ac:dyDescent="0.3">
      <c r="A135" s="7">
        <v>44013</v>
      </c>
      <c r="B135" s="1" t="s">
        <v>0</v>
      </c>
      <c r="C135" s="5">
        <v>7026</v>
      </c>
      <c r="D135" s="3">
        <v>20947</v>
      </c>
      <c r="E135" s="6">
        <f>D135/C135</f>
        <v>2.9813549672644464</v>
      </c>
      <c r="F135" s="11"/>
      <c r="G135" s="5">
        <v>5519</v>
      </c>
      <c r="H135" s="12">
        <f>(C135-G135)/C135</f>
        <v>0.21448904070594932</v>
      </c>
      <c r="I135" s="3">
        <f>G135*P135</f>
        <v>18411.384000000002</v>
      </c>
      <c r="J135" s="3">
        <f>I135-D135</f>
        <v>-2535.6159999999982</v>
      </c>
      <c r="L135" s="11"/>
      <c r="M135" s="6">
        <v>3.9988000000000001</v>
      </c>
      <c r="N135" s="6">
        <v>-0.66279999999999994</v>
      </c>
      <c r="O135" s="6">
        <v>0</v>
      </c>
      <c r="P135" s="6">
        <f>M135+N135+O135</f>
        <v>3.3360000000000003</v>
      </c>
    </row>
    <row r="136" spans="1:16" ht="13.8" customHeight="1" x14ac:dyDescent="0.3">
      <c r="B136" s="1" t="s">
        <v>3</v>
      </c>
      <c r="C136" s="5">
        <v>2398</v>
      </c>
      <c r="D136" s="3">
        <v>12095</v>
      </c>
      <c r="E136" s="6">
        <f>D136/C136</f>
        <v>5.0437864887406167</v>
      </c>
      <c r="F136" s="11"/>
      <c r="G136" s="5">
        <v>1511</v>
      </c>
      <c r="H136" s="12">
        <f>(C136-G136)/C136</f>
        <v>0.36989157631359465</v>
      </c>
      <c r="I136" s="3">
        <f>G136*P136</f>
        <v>5040.6960000000008</v>
      </c>
      <c r="J136" s="3">
        <f>I136-D136</f>
        <v>-7054.3039999999992</v>
      </c>
      <c r="L136" s="11"/>
      <c r="M136" s="6">
        <v>3.9988000000000001</v>
      </c>
      <c r="N136" s="6">
        <v>-0.66279999999999994</v>
      </c>
      <c r="O136" s="6">
        <v>0</v>
      </c>
      <c r="P136" s="6">
        <f>M136+N136+O136</f>
        <v>3.3360000000000003</v>
      </c>
    </row>
    <row r="137" spans="1:16" x14ac:dyDescent="0.3">
      <c r="B137" s="1" t="s">
        <v>2</v>
      </c>
      <c r="C137" s="5">
        <f>SUM(C135:C136)</f>
        <v>9424</v>
      </c>
      <c r="D137" s="3">
        <f>SUM(D135:D136)</f>
        <v>33042</v>
      </c>
      <c r="E137" s="6">
        <f>D137/C137</f>
        <v>3.5061544991511036</v>
      </c>
      <c r="F137" s="11"/>
      <c r="G137" s="5">
        <f>SUM(G135:G136)</f>
        <v>7030</v>
      </c>
      <c r="H137" s="12">
        <f>(C137-G137)/C137</f>
        <v>0.25403225806451613</v>
      </c>
      <c r="J137" s="3">
        <f>J135+J136</f>
        <v>-9589.9199999999983</v>
      </c>
      <c r="K137" s="4">
        <f>K133+J137</f>
        <v>35767.011984367746</v>
      </c>
      <c r="L137" s="11"/>
      <c r="M137" s="6"/>
      <c r="N137" s="6"/>
      <c r="O137" s="6"/>
      <c r="P137" s="6"/>
    </row>
    <row r="138" spans="1:16" s="14" customFormat="1" ht="3" customHeight="1" x14ac:dyDescent="0.3">
      <c r="A138" s="24"/>
      <c r="B138" s="21"/>
      <c r="C138" s="22"/>
      <c r="D138" s="20"/>
      <c r="E138" s="23"/>
      <c r="F138" s="18"/>
      <c r="G138" s="22"/>
      <c r="H138" s="21"/>
      <c r="I138" s="20"/>
      <c r="J138" s="20"/>
      <c r="K138" s="19"/>
      <c r="L138" s="18"/>
      <c r="M138" s="55"/>
      <c r="N138" s="23"/>
      <c r="O138" s="23"/>
      <c r="P138" s="54"/>
    </row>
    <row r="139" spans="1:16" x14ac:dyDescent="0.3">
      <c r="A139" s="7">
        <v>44044</v>
      </c>
      <c r="B139" s="1" t="s">
        <v>0</v>
      </c>
      <c r="C139" s="5">
        <v>7241</v>
      </c>
      <c r="D139" s="3">
        <v>23874</v>
      </c>
      <c r="E139" s="6">
        <f>D139/C139</f>
        <v>3.2970584173456703</v>
      </c>
      <c r="F139" s="11"/>
      <c r="G139" s="5">
        <v>5117</v>
      </c>
      <c r="H139" s="12">
        <f>(C139-G139)/C139</f>
        <v>0.29332965060074573</v>
      </c>
      <c r="I139" s="3">
        <f>G139*P139</f>
        <v>17419.291399999998</v>
      </c>
      <c r="J139" s="3">
        <f>I139-D139</f>
        <v>-6454.7086000000018</v>
      </c>
      <c r="L139" s="11"/>
      <c r="M139" s="6">
        <v>3.9198</v>
      </c>
      <c r="N139" s="6">
        <v>-0.51559999999999995</v>
      </c>
      <c r="O139" s="6">
        <v>0</v>
      </c>
      <c r="P139" s="6">
        <f>M139+N139+O139</f>
        <v>3.4041999999999999</v>
      </c>
    </row>
    <row r="140" spans="1:16" ht="13.8" customHeight="1" x14ac:dyDescent="0.3">
      <c r="B140" s="1" t="s">
        <v>3</v>
      </c>
      <c r="C140" s="5">
        <v>1664</v>
      </c>
      <c r="D140" s="3">
        <v>9015</v>
      </c>
      <c r="E140" s="6">
        <f>D140/C140</f>
        <v>5.4176682692307692</v>
      </c>
      <c r="F140" s="11"/>
      <c r="G140" s="5">
        <v>1457</v>
      </c>
      <c r="H140" s="12">
        <f>(C140-G140)/C140</f>
        <v>0.12439903846153846</v>
      </c>
      <c r="I140" s="3">
        <f>G140*P140</f>
        <v>4959.9193999999998</v>
      </c>
      <c r="J140" s="3">
        <f>I140-D140</f>
        <v>-4055.0806000000002</v>
      </c>
      <c r="L140" s="11"/>
      <c r="M140" s="6">
        <v>3.9198</v>
      </c>
      <c r="N140" s="6">
        <v>-0.51559999999999995</v>
      </c>
      <c r="O140" s="6">
        <v>0</v>
      </c>
      <c r="P140" s="6">
        <f>M140+N140+O140</f>
        <v>3.4041999999999999</v>
      </c>
    </row>
    <row r="141" spans="1:16" x14ac:dyDescent="0.3">
      <c r="B141" s="1" t="s">
        <v>2</v>
      </c>
      <c r="C141" s="5">
        <f>SUM(C139:C140)</f>
        <v>8905</v>
      </c>
      <c r="D141" s="3">
        <f>SUM(D139:D140)</f>
        <v>32889</v>
      </c>
      <c r="E141" s="6">
        <f>D141/C141</f>
        <v>3.6933183604716451</v>
      </c>
      <c r="F141" s="11"/>
      <c r="G141" s="5">
        <f>SUM(G139:G140)</f>
        <v>6574</v>
      </c>
      <c r="H141" s="12">
        <f>(C141-G141)/C141</f>
        <v>0.26176305446378439</v>
      </c>
      <c r="J141" s="3">
        <f>J139+J140</f>
        <v>-10509.789200000003</v>
      </c>
      <c r="K141" s="4">
        <f>K137+J141</f>
        <v>25257.222784367743</v>
      </c>
      <c r="L141" s="11"/>
      <c r="M141" s="6"/>
      <c r="N141" s="6"/>
      <c r="O141" s="6"/>
      <c r="P141" s="6"/>
    </row>
    <row r="142" spans="1:16" ht="3" customHeight="1" x14ac:dyDescent="0.3">
      <c r="A142" s="48"/>
      <c r="B142" s="46"/>
      <c r="C142" s="47"/>
      <c r="D142" s="45"/>
      <c r="E142" s="42"/>
      <c r="F142" s="11"/>
      <c r="G142" s="47"/>
      <c r="H142" s="46"/>
      <c r="I142" s="45"/>
      <c r="J142" s="45"/>
      <c r="K142" s="44"/>
      <c r="L142" s="11"/>
      <c r="M142" s="43"/>
      <c r="N142" s="42"/>
      <c r="O142" s="42"/>
      <c r="P142" s="41"/>
    </row>
    <row r="143" spans="1:16" x14ac:dyDescent="0.3">
      <c r="A143" s="7">
        <v>44075</v>
      </c>
      <c r="B143" s="1" t="s">
        <v>0</v>
      </c>
      <c r="C143" s="5">
        <v>8567</v>
      </c>
      <c r="D143" s="3">
        <v>24277</v>
      </c>
      <c r="E143" s="6">
        <f>D143/C143</f>
        <v>2.8337807867398155</v>
      </c>
      <c r="F143" s="11"/>
      <c r="G143" s="5">
        <v>6310</v>
      </c>
      <c r="H143" s="12">
        <f>(C143-G143)/C143</f>
        <v>0.26345278393836813</v>
      </c>
      <c r="I143" s="3">
        <f>G143*P143</f>
        <v>21480.502</v>
      </c>
      <c r="J143" s="3">
        <f>I143-D143</f>
        <v>-2796.4979999999996</v>
      </c>
      <c r="L143" s="11"/>
      <c r="M143" s="6">
        <v>3.9198</v>
      </c>
      <c r="N143" s="6">
        <v>-0.51559999999999995</v>
      </c>
      <c r="O143" s="6">
        <v>0</v>
      </c>
      <c r="P143" s="6">
        <f>M143+N143+O143</f>
        <v>3.4041999999999999</v>
      </c>
    </row>
    <row r="144" spans="1:16" ht="13.8" customHeight="1" x14ac:dyDescent="0.3">
      <c r="B144" s="1" t="s">
        <v>3</v>
      </c>
      <c r="C144" s="5">
        <v>1831</v>
      </c>
      <c r="D144" s="3">
        <v>10136</v>
      </c>
      <c r="E144" s="6">
        <f>D144/C144</f>
        <v>5.5357728017476786</v>
      </c>
      <c r="F144" s="11"/>
      <c r="G144" s="5">
        <v>1625</v>
      </c>
      <c r="H144" s="12">
        <f>(C144-G144)/C144</f>
        <v>0.11250682687056253</v>
      </c>
      <c r="I144" s="3">
        <f>G144*P144</f>
        <v>5531.8249999999998</v>
      </c>
      <c r="J144" s="3">
        <f>I144-D144</f>
        <v>-4604.1750000000002</v>
      </c>
      <c r="L144" s="11"/>
      <c r="M144" s="6">
        <v>3.9198</v>
      </c>
      <c r="N144" s="6">
        <v>-0.51559999999999995</v>
      </c>
      <c r="O144" s="6">
        <v>0</v>
      </c>
      <c r="P144" s="6">
        <f>M144+N144+O144</f>
        <v>3.4041999999999999</v>
      </c>
    </row>
    <row r="145" spans="1:20" x14ac:dyDescent="0.3">
      <c r="B145" s="1" t="s">
        <v>2</v>
      </c>
      <c r="C145" s="5">
        <f>SUM(C143:C144)</f>
        <v>10398</v>
      </c>
      <c r="D145" s="3">
        <f>SUM(D143:D144)</f>
        <v>34413</v>
      </c>
      <c r="E145" s="6">
        <f>D145/C145</f>
        <v>3.3095787651471436</v>
      </c>
      <c r="F145" s="11"/>
      <c r="G145" s="5">
        <f>SUM(G143:G144)</f>
        <v>7935</v>
      </c>
      <c r="H145" s="12">
        <f>(C145-G145)/C145</f>
        <v>0.23687247547605308</v>
      </c>
      <c r="J145" s="3">
        <f>J143+J144</f>
        <v>-7400.6729999999998</v>
      </c>
      <c r="K145" s="4">
        <f>K141+J145</f>
        <v>17856.549784367744</v>
      </c>
      <c r="L145" s="11"/>
      <c r="M145" s="6"/>
      <c r="N145" s="6"/>
      <c r="O145" s="6"/>
      <c r="P145" s="6"/>
    </row>
    <row r="146" spans="1:20" ht="3" customHeight="1" x14ac:dyDescent="0.3">
      <c r="A146" s="48"/>
      <c r="B146" s="46"/>
      <c r="C146" s="47"/>
      <c r="D146" s="45"/>
      <c r="E146" s="42"/>
      <c r="F146" s="11"/>
      <c r="G146" s="47"/>
      <c r="H146" s="46"/>
      <c r="I146" s="45"/>
      <c r="J146" s="45"/>
      <c r="K146" s="44"/>
      <c r="L146" s="11"/>
      <c r="M146" s="43"/>
      <c r="N146" s="42"/>
      <c r="O146" s="42"/>
      <c r="P146" s="41"/>
    </row>
    <row r="147" spans="1:20" x14ac:dyDescent="0.3">
      <c r="A147" s="7">
        <v>44105</v>
      </c>
      <c r="B147" s="1" t="s">
        <v>0</v>
      </c>
      <c r="C147" s="5">
        <v>14527</v>
      </c>
      <c r="D147" s="3">
        <v>35710</v>
      </c>
      <c r="E147" s="6">
        <f>D147/C147</f>
        <v>2.4581813175466372</v>
      </c>
      <c r="F147" s="11"/>
      <c r="G147" s="5">
        <v>11437</v>
      </c>
      <c r="H147" s="12">
        <f>(C147-G147)/C147</f>
        <v>0.21270737247883251</v>
      </c>
      <c r="I147" s="3">
        <f>G147*P147</f>
        <v>38933.835399999996</v>
      </c>
      <c r="J147" s="3">
        <f>I147-D147</f>
        <v>3223.8353999999963</v>
      </c>
      <c r="L147" s="11"/>
      <c r="M147" s="6">
        <v>3.9198</v>
      </c>
      <c r="N147" s="6">
        <v>-0.51559999999999995</v>
      </c>
      <c r="O147" s="6">
        <v>0</v>
      </c>
      <c r="P147" s="6">
        <f>M147+N147+O147</f>
        <v>3.4041999999999999</v>
      </c>
    </row>
    <row r="148" spans="1:20" ht="13.8" customHeight="1" x14ac:dyDescent="0.3">
      <c r="B148" s="1" t="s">
        <v>3</v>
      </c>
      <c r="C148" s="5">
        <v>4013</v>
      </c>
      <c r="D148" s="3">
        <v>19972</v>
      </c>
      <c r="E148" s="6">
        <f>D148/C148</f>
        <v>4.9768253177174184</v>
      </c>
      <c r="F148" s="11"/>
      <c r="G148" s="5">
        <v>3855</v>
      </c>
      <c r="H148" s="12">
        <f>(C148-G148)/C148</f>
        <v>3.9372040867181657E-2</v>
      </c>
      <c r="I148" s="3">
        <f>G148*P148</f>
        <v>13123.190999999999</v>
      </c>
      <c r="J148" s="3">
        <f>I148-D148</f>
        <v>-6848.8090000000011</v>
      </c>
      <c r="L148" s="11"/>
      <c r="M148" s="6">
        <v>3.9198</v>
      </c>
      <c r="N148" s="6">
        <v>-0.51559999999999995</v>
      </c>
      <c r="O148" s="6">
        <v>0</v>
      </c>
      <c r="P148" s="6">
        <f>M148+N148+O148</f>
        <v>3.4041999999999999</v>
      </c>
    </row>
    <row r="149" spans="1:20" x14ac:dyDescent="0.3">
      <c r="B149" s="1" t="s">
        <v>2</v>
      </c>
      <c r="C149" s="5">
        <f>SUM(C147:C148)</f>
        <v>18540</v>
      </c>
      <c r="D149" s="3">
        <f>SUM(D147:D148)</f>
        <v>55682</v>
      </c>
      <c r="E149" s="6">
        <f>D149/C149</f>
        <v>3.003344120819849</v>
      </c>
      <c r="F149" s="11"/>
      <c r="G149" s="5">
        <f>SUM(G147:G148)</f>
        <v>15292</v>
      </c>
      <c r="H149" s="12">
        <f>(C149-G149)/C149</f>
        <v>0.17518878101402374</v>
      </c>
      <c r="J149" s="3">
        <f>J147+J148</f>
        <v>-3624.9736000000048</v>
      </c>
      <c r="K149" s="4">
        <f>K145+J149</f>
        <v>14231.576184367739</v>
      </c>
      <c r="L149" s="11"/>
      <c r="M149" s="6"/>
      <c r="N149" s="6"/>
      <c r="O149" s="6"/>
      <c r="P149" s="6"/>
    </row>
    <row r="150" spans="1:20" x14ac:dyDescent="0.3">
      <c r="F150" s="11"/>
      <c r="H150" s="12"/>
      <c r="L150" s="11"/>
      <c r="M150" s="1"/>
      <c r="N150" s="1"/>
    </row>
    <row r="151" spans="1:20" x14ac:dyDescent="0.3">
      <c r="F151" s="11"/>
      <c r="H151" s="12"/>
      <c r="J151" s="39" t="s">
        <v>5</v>
      </c>
      <c r="L151" s="11"/>
      <c r="M151" s="38" t="s">
        <v>6</v>
      </c>
      <c r="N151" s="38" t="s">
        <v>5</v>
      </c>
    </row>
    <row r="152" spans="1:20" x14ac:dyDescent="0.3">
      <c r="A152" s="37" t="s">
        <v>4</v>
      </c>
      <c r="B152" s="26"/>
      <c r="C152" s="26">
        <f t="shared" ref="C152:D154" si="2">SUM(C101,C105,C109,C113,C117,C121,C125,C130,C135,C139,C143,C147)</f>
        <v>284560</v>
      </c>
      <c r="D152" s="32">
        <f t="shared" si="2"/>
        <v>888425</v>
      </c>
      <c r="E152" s="27">
        <f>D152/C152</f>
        <v>3.1221007871802082</v>
      </c>
      <c r="F152" s="11"/>
      <c r="G152" s="26">
        <f>SUM(G101,G105,G109,G113,G117,G121,G125,G130,G135,G139,G143,G147)</f>
        <v>250712</v>
      </c>
      <c r="H152" s="25">
        <f>C152/G152-1</f>
        <v>0.1350074986438623</v>
      </c>
      <c r="I152" s="32">
        <f>SUM(I101,I105,I109,I113,I117,I121,I125,I130,I135,I139,I143,I147)</f>
        <v>1133680.2598999999</v>
      </c>
      <c r="J152" s="32">
        <f>E152*(N152+N153)</f>
        <v>61419.938538537775</v>
      </c>
      <c r="L152" s="11"/>
      <c r="M152" s="30">
        <f>G152/0.95</f>
        <v>263907.36842105264</v>
      </c>
      <c r="N152" s="30">
        <f>C152-M152</f>
        <v>20652.631578947359</v>
      </c>
      <c r="R152" s="13" t="s">
        <v>41</v>
      </c>
      <c r="S152" s="5"/>
      <c r="T152" s="36"/>
    </row>
    <row r="153" spans="1:20" x14ac:dyDescent="0.3">
      <c r="A153" s="34"/>
      <c r="B153" s="33" t="s">
        <v>3</v>
      </c>
      <c r="C153" s="26">
        <f t="shared" si="2"/>
        <v>113360</v>
      </c>
      <c r="D153" s="32">
        <f t="shared" si="2"/>
        <v>628556</v>
      </c>
      <c r="E153" s="27">
        <f>D153/C153</f>
        <v>5.5447776993648556</v>
      </c>
      <c r="F153" s="11"/>
      <c r="G153" s="26">
        <f>SUM(G102,G106,G110,G114,G118,G122,G126,G131,G136,G140,G144,G148)</f>
        <v>108623</v>
      </c>
      <c r="H153" s="25">
        <f>C153/G153-1</f>
        <v>4.3609548622299155E-2</v>
      </c>
      <c r="I153" s="32">
        <f>SUM(I102,I106,I110,I114,I118,I122,I126,I131,I136,I140,I144,I148)</f>
        <v>496253.80230000004</v>
      </c>
      <c r="J153" s="32"/>
      <c r="L153" s="11"/>
      <c r="M153" s="30">
        <f>G153/0.95</f>
        <v>114340</v>
      </c>
      <c r="N153" s="30">
        <f>C153-M153</f>
        <v>-980</v>
      </c>
      <c r="R153" s="35"/>
      <c r="S153" s="5"/>
      <c r="T153" s="36"/>
    </row>
    <row r="154" spans="1:20" x14ac:dyDescent="0.3">
      <c r="A154" s="34"/>
      <c r="B154" s="33" t="s">
        <v>2</v>
      </c>
      <c r="C154" s="26">
        <f t="shared" si="2"/>
        <v>365045</v>
      </c>
      <c r="D154" s="32">
        <f t="shared" si="2"/>
        <v>1399869</v>
      </c>
      <c r="E154" s="27">
        <f>D154/C154</f>
        <v>3.8347847525647523</v>
      </c>
      <c r="F154" s="11"/>
      <c r="G154" s="26">
        <f>SUM(G103,G107,G111,G115,G119,G123,G127,G132,G137,G141,G145,G149)</f>
        <v>330886</v>
      </c>
      <c r="H154" s="25">
        <f>C154/G154-1</f>
        <v>0.10323495101031765</v>
      </c>
      <c r="I154" s="32">
        <f>SUM(I103,I107,I111,I115,I119,I123,I127,I132,I137,I141,I145,I149)</f>
        <v>691.6</v>
      </c>
      <c r="J154" s="32">
        <f>SUM(J152:J153)</f>
        <v>61419.938538537775</v>
      </c>
      <c r="K154" s="31">
        <f>K149+J154</f>
        <v>75651.514722905515</v>
      </c>
      <c r="L154" s="11"/>
      <c r="M154" s="30">
        <f>G154/0.95</f>
        <v>348301.05263157899</v>
      </c>
      <c r="N154" s="30">
        <f>C154-M154</f>
        <v>16743.94736842101</v>
      </c>
      <c r="R154" s="29">
        <f>N154*E154</f>
        <v>64209.434066167596</v>
      </c>
      <c r="S154" s="28" t="s">
        <v>1</v>
      </c>
      <c r="T154" s="27"/>
    </row>
    <row r="155" spans="1:20" s="14" customFormat="1" ht="6" customHeight="1" x14ac:dyDescent="0.3">
      <c r="A155" s="24"/>
      <c r="B155" s="21"/>
      <c r="C155" s="22"/>
      <c r="D155" s="20"/>
      <c r="E155" s="23"/>
      <c r="F155" s="18"/>
      <c r="G155" s="22"/>
      <c r="H155" s="21"/>
      <c r="I155" s="20"/>
      <c r="J155" s="20"/>
      <c r="K155" s="19"/>
      <c r="L155" s="18"/>
      <c r="M155" s="17"/>
      <c r="N155" s="16"/>
      <c r="O155" s="16"/>
      <c r="P155" s="15"/>
    </row>
    <row r="156" spans="1:20" x14ac:dyDescent="0.3">
      <c r="A156" s="7">
        <v>44136</v>
      </c>
      <c r="B156" s="1" t="s">
        <v>0</v>
      </c>
      <c r="C156" s="5">
        <v>29545</v>
      </c>
      <c r="D156" s="3">
        <v>105289</v>
      </c>
      <c r="E156" s="6">
        <f>D156/C156</f>
        <v>3.5636825181925875</v>
      </c>
      <c r="F156" s="11"/>
      <c r="G156" s="5">
        <v>20509</v>
      </c>
      <c r="H156" s="12">
        <f>(C156-G156)/C156</f>
        <v>0.30583855136232863</v>
      </c>
      <c r="I156" s="3">
        <f>G156*P156</f>
        <v>102481.4221</v>
      </c>
      <c r="J156" s="3">
        <f>I156-D156</f>
        <v>-2807.5779000000039</v>
      </c>
      <c r="L156" s="11"/>
      <c r="M156" s="6">
        <v>5.4423000000000004</v>
      </c>
      <c r="N156" s="6">
        <v>-0.44540000000000002</v>
      </c>
      <c r="O156" s="6">
        <v>0</v>
      </c>
      <c r="P156" s="6">
        <f>M156+N156+O156</f>
        <v>4.9969000000000001</v>
      </c>
    </row>
    <row r="157" spans="1:20" ht="13.8" customHeight="1" x14ac:dyDescent="0.3">
      <c r="B157" s="1" t="s">
        <v>3</v>
      </c>
      <c r="C157" s="5">
        <v>9674</v>
      </c>
      <c r="D157" s="3">
        <v>86553</v>
      </c>
      <c r="E157" s="6">
        <f>D157/C157</f>
        <v>8.9469712631796572</v>
      </c>
      <c r="F157" s="11"/>
      <c r="G157" s="5">
        <v>8590</v>
      </c>
      <c r="H157" s="12">
        <f>(C157-G157)/C157</f>
        <v>0.112052925366963</v>
      </c>
      <c r="I157" s="3">
        <f>G157*P157</f>
        <v>42923.370999999999</v>
      </c>
      <c r="J157" s="3">
        <f>I157-D157</f>
        <v>-43629.629000000001</v>
      </c>
      <c r="L157" s="11"/>
      <c r="M157" s="6">
        <v>5.4423000000000004</v>
      </c>
      <c r="N157" s="6">
        <v>-0.44540000000000002</v>
      </c>
      <c r="O157" s="6">
        <v>0</v>
      </c>
      <c r="P157" s="6">
        <f>M157+N157+O157</f>
        <v>4.9969000000000001</v>
      </c>
    </row>
    <row r="158" spans="1:20" x14ac:dyDescent="0.3">
      <c r="B158" s="1" t="s">
        <v>2</v>
      </c>
      <c r="C158" s="5">
        <f>SUM(C156:C157)</f>
        <v>39219</v>
      </c>
      <c r="D158" s="3">
        <f>SUM(D156:D157)</f>
        <v>191842</v>
      </c>
      <c r="E158" s="6">
        <f>D158/C158</f>
        <v>4.8915576633774442</v>
      </c>
      <c r="F158" s="11"/>
      <c r="G158" s="5">
        <f>SUM(G156:G157)</f>
        <v>29099</v>
      </c>
      <c r="H158" s="12">
        <f>(C158-G158)/C158</f>
        <v>0.25803819577245724</v>
      </c>
      <c r="J158" s="3">
        <f>J156+J157</f>
        <v>-46437.206900000005</v>
      </c>
      <c r="K158" s="4">
        <f>K154+J158</f>
        <v>29214.30782290551</v>
      </c>
      <c r="L158" s="11"/>
      <c r="M158" s="6"/>
      <c r="N158" s="6"/>
      <c r="O158" s="6"/>
      <c r="P158" s="6"/>
    </row>
    <row r="159" spans="1:20" ht="3" customHeight="1" x14ac:dyDescent="0.3">
      <c r="A159" s="48"/>
      <c r="B159" s="46"/>
      <c r="C159" s="47"/>
      <c r="D159" s="45"/>
      <c r="E159" s="42"/>
      <c r="F159" s="11"/>
      <c r="G159" s="47"/>
      <c r="H159" s="46"/>
      <c r="I159" s="45"/>
      <c r="J159" s="45"/>
      <c r="K159" s="44"/>
      <c r="L159" s="11"/>
      <c r="M159" s="43"/>
      <c r="N159" s="42"/>
      <c r="O159" s="42"/>
      <c r="P159" s="41"/>
    </row>
    <row r="160" spans="1:20" x14ac:dyDescent="0.3">
      <c r="A160" s="7">
        <v>44166</v>
      </c>
      <c r="B160" s="1" t="s">
        <v>0</v>
      </c>
      <c r="C160" s="5">
        <v>48493</v>
      </c>
      <c r="D160" s="3">
        <v>169717</v>
      </c>
      <c r="E160" s="6">
        <f>D160/C160</f>
        <v>3.4998247169694596</v>
      </c>
      <c r="F160" s="11"/>
      <c r="G160" s="5">
        <v>44603</v>
      </c>
      <c r="H160" s="12">
        <f>(C160-G160)/C160</f>
        <v>8.0217763388530303E-2</v>
      </c>
      <c r="I160" s="3">
        <f>G160*P160</f>
        <v>222876.73070000001</v>
      </c>
      <c r="J160" s="3">
        <f>I160-D160</f>
        <v>53159.730700000015</v>
      </c>
      <c r="L160" s="11"/>
      <c r="M160" s="6">
        <v>5.4423000000000004</v>
      </c>
      <c r="N160" s="6">
        <v>-0.44540000000000002</v>
      </c>
      <c r="O160" s="6">
        <v>0</v>
      </c>
      <c r="P160" s="6">
        <f>M160+N160+O160</f>
        <v>4.9969000000000001</v>
      </c>
      <c r="R160" s="35"/>
    </row>
    <row r="161" spans="1:20" ht="13.8" customHeight="1" x14ac:dyDescent="0.3">
      <c r="B161" s="1" t="s">
        <v>3</v>
      </c>
      <c r="C161" s="5">
        <v>22609</v>
      </c>
      <c r="D161" s="3">
        <v>197225</v>
      </c>
      <c r="E161" s="6">
        <f>D161/C161</f>
        <v>8.7232960325534084</v>
      </c>
      <c r="F161" s="11"/>
      <c r="G161" s="5">
        <v>22622</v>
      </c>
      <c r="H161" s="12">
        <f>(C161-G161)/C161</f>
        <v>-5.7499225971958067E-4</v>
      </c>
      <c r="I161" s="3">
        <f>G161*P161</f>
        <v>113039.87180000001</v>
      </c>
      <c r="J161" s="3">
        <f>I161-D161</f>
        <v>-84185.128199999992</v>
      </c>
      <c r="L161" s="11"/>
      <c r="M161" s="6">
        <v>5.4423000000000004</v>
      </c>
      <c r="N161" s="6">
        <v>-0.44540000000000002</v>
      </c>
      <c r="O161" s="6">
        <v>0</v>
      </c>
      <c r="P161" s="6">
        <f>M161+N161+O161</f>
        <v>4.9969000000000001</v>
      </c>
      <c r="R161" s="35"/>
    </row>
    <row r="162" spans="1:20" x14ac:dyDescent="0.3">
      <c r="B162" s="1" t="s">
        <v>2</v>
      </c>
      <c r="C162" s="5">
        <f>SUM(C160:C161)</f>
        <v>71102</v>
      </c>
      <c r="D162" s="3">
        <f>SUM(D160:D161)</f>
        <v>366942</v>
      </c>
      <c r="E162" s="6">
        <f>D162/C162</f>
        <v>5.1607831003347302</v>
      </c>
      <c r="F162" s="11"/>
      <c r="G162" s="5">
        <f>SUM(G160:G161)</f>
        <v>67225</v>
      </c>
      <c r="H162" s="12">
        <f>(C162-G162)/C162</f>
        <v>5.4527298810160052E-2</v>
      </c>
      <c r="J162" s="3">
        <f>J160+J161</f>
        <v>-31025.397499999977</v>
      </c>
      <c r="K162" s="4">
        <f>K158+J162</f>
        <v>-1811.0896770944673</v>
      </c>
      <c r="L162" s="11"/>
      <c r="M162" s="6"/>
      <c r="N162" s="6"/>
      <c r="O162" s="6"/>
      <c r="P162" s="6"/>
      <c r="R162" s="35"/>
      <c r="S162" s="5"/>
      <c r="T162" s="5"/>
    </row>
    <row r="163" spans="1:20" ht="3" customHeight="1" x14ac:dyDescent="0.3">
      <c r="A163" s="48"/>
      <c r="B163" s="46"/>
      <c r="C163" s="47"/>
      <c r="D163" s="45"/>
      <c r="E163" s="42"/>
      <c r="F163" s="11"/>
      <c r="G163" s="47"/>
      <c r="H163" s="46"/>
      <c r="I163" s="45"/>
      <c r="J163" s="45"/>
      <c r="K163" s="44"/>
      <c r="L163" s="11"/>
      <c r="M163" s="43"/>
      <c r="N163" s="42"/>
      <c r="O163" s="42"/>
      <c r="P163" s="41"/>
    </row>
    <row r="164" spans="1:20" x14ac:dyDescent="0.3">
      <c r="A164" s="65">
        <v>44217</v>
      </c>
      <c r="B164" s="64" t="s">
        <v>0</v>
      </c>
      <c r="C164" s="63">
        <v>52693.5</v>
      </c>
      <c r="D164" s="61">
        <v>179379</v>
      </c>
      <c r="E164" s="59">
        <f>D164/C164</f>
        <v>3.4041959634490024</v>
      </c>
      <c r="F164" s="11"/>
      <c r="G164" s="63">
        <v>49939</v>
      </c>
      <c r="H164" s="62">
        <f>(C164-G164)/C164</f>
        <v>5.2273999639424217E-2</v>
      </c>
      <c r="I164" s="61">
        <f>G164*P164</f>
        <v>249540.18910000002</v>
      </c>
      <c r="J164" s="61">
        <f>I164-D164</f>
        <v>70161.189100000018</v>
      </c>
      <c r="K164" s="60"/>
      <c r="L164" s="11"/>
      <c r="M164" s="59">
        <v>5.4423000000000004</v>
      </c>
      <c r="N164" s="59">
        <v>-0.44540000000000002</v>
      </c>
      <c r="O164" s="59">
        <v>0</v>
      </c>
      <c r="P164" s="59">
        <f>M164+N164+O164</f>
        <v>4.9969000000000001</v>
      </c>
    </row>
    <row r="165" spans="1:20" ht="13.8" customHeight="1" x14ac:dyDescent="0.3">
      <c r="B165" s="1" t="s">
        <v>3</v>
      </c>
      <c r="C165" s="5">
        <v>22378</v>
      </c>
      <c r="D165" s="3">
        <v>194959</v>
      </c>
      <c r="E165" s="6">
        <f>D165/C165</f>
        <v>8.712083296094379</v>
      </c>
      <c r="F165" s="11"/>
      <c r="G165" s="5">
        <v>22055</v>
      </c>
      <c r="H165" s="12">
        <f>(C165-G165)/C165</f>
        <v>1.4433818929305568E-2</v>
      </c>
      <c r="I165" s="3">
        <f>G165*P165</f>
        <v>110206.6295</v>
      </c>
      <c r="J165" s="3">
        <f>I165-D165</f>
        <v>-84752.370500000005</v>
      </c>
      <c r="L165" s="11"/>
      <c r="M165" s="6">
        <v>5.4423000000000004</v>
      </c>
      <c r="N165" s="6">
        <v>-0.44540000000000002</v>
      </c>
      <c r="O165" s="6">
        <v>0</v>
      </c>
      <c r="P165" s="6">
        <f>M165+N165+O165</f>
        <v>4.9969000000000001</v>
      </c>
    </row>
    <row r="166" spans="1:20" x14ac:dyDescent="0.3">
      <c r="B166" s="1" t="s">
        <v>2</v>
      </c>
      <c r="C166" s="5">
        <f>SUM(C164:C165)</f>
        <v>75071.5</v>
      </c>
      <c r="D166" s="3">
        <f>SUM(D164:D165)</f>
        <v>374338</v>
      </c>
      <c r="E166" s="6">
        <f>D166/C166</f>
        <v>4.9864196133019858</v>
      </c>
      <c r="F166" s="11"/>
      <c r="G166" s="5">
        <f>SUM(G164:G165)</f>
        <v>71994</v>
      </c>
      <c r="H166" s="12">
        <f>(C166-G166)/C166</f>
        <v>4.0994252146287206E-2</v>
      </c>
      <c r="J166" s="3">
        <f>J164+J165</f>
        <v>-14591.181399999987</v>
      </c>
      <c r="K166" s="4">
        <f>K162+J166</f>
        <v>-16402.271077094454</v>
      </c>
      <c r="L166" s="11"/>
      <c r="M166" s="6"/>
      <c r="N166" s="6"/>
      <c r="O166" s="6"/>
      <c r="P166" s="6"/>
    </row>
    <row r="167" spans="1:20" s="14" customFormat="1" ht="3" customHeight="1" x14ac:dyDescent="0.3">
      <c r="A167" s="24"/>
      <c r="B167" s="21"/>
      <c r="C167" s="22"/>
      <c r="D167" s="20"/>
      <c r="E167" s="23"/>
      <c r="F167" s="18"/>
      <c r="G167" s="22"/>
      <c r="H167" s="21"/>
      <c r="I167" s="20"/>
      <c r="J167" s="20"/>
      <c r="K167" s="19"/>
      <c r="L167" s="18"/>
      <c r="M167" s="55"/>
      <c r="N167" s="23"/>
      <c r="O167" s="23"/>
      <c r="P167" s="54"/>
    </row>
    <row r="168" spans="1:20" x14ac:dyDescent="0.3">
      <c r="A168" s="7">
        <v>44228</v>
      </c>
      <c r="B168" s="1" t="s">
        <v>0</v>
      </c>
      <c r="C168" s="5">
        <v>51355.9</v>
      </c>
      <c r="D168" s="3">
        <v>211230</v>
      </c>
      <c r="E168" s="6">
        <f>D168/C168</f>
        <v>4.1130619850883736</v>
      </c>
      <c r="F168" s="11"/>
      <c r="G168" s="5">
        <v>51733</v>
      </c>
      <c r="H168" s="12">
        <f>(C168-G168)/C168</f>
        <v>-7.3428758915723129E-3</v>
      </c>
      <c r="I168" s="3">
        <f>G168*P168</f>
        <v>254153.88240000003</v>
      </c>
      <c r="J168" s="3">
        <f>I168-D168</f>
        <v>42923.882400000031</v>
      </c>
      <c r="L168" s="11"/>
      <c r="M168" s="6">
        <v>5.3089000000000004</v>
      </c>
      <c r="N168" s="6">
        <v>-0.39610000000000001</v>
      </c>
      <c r="O168" s="6">
        <v>0</v>
      </c>
      <c r="P168" s="6">
        <f>M168+N168+O168</f>
        <v>4.9128000000000007</v>
      </c>
    </row>
    <row r="169" spans="1:20" ht="13.8" customHeight="1" x14ac:dyDescent="0.3">
      <c r="B169" s="1" t="s">
        <v>3</v>
      </c>
      <c r="C169" s="5">
        <v>27523</v>
      </c>
      <c r="D169" s="3">
        <v>252711</v>
      </c>
      <c r="E169" s="6">
        <f>D169/C169</f>
        <v>9.1818115757729899</v>
      </c>
      <c r="F169" s="11"/>
      <c r="G169" s="5">
        <v>25666.400000000001</v>
      </c>
      <c r="H169" s="12">
        <f>(C169-G169)/C169</f>
        <v>6.7456309268611653E-2</v>
      </c>
      <c r="I169" s="3">
        <f>G169*P169</f>
        <v>126093.88992000003</v>
      </c>
      <c r="J169" s="3">
        <f>I169-D169</f>
        <v>-126617.11007999997</v>
      </c>
      <c r="L169" s="11"/>
      <c r="M169" s="6">
        <v>5.3089000000000004</v>
      </c>
      <c r="N169" s="6">
        <v>-0.39610000000000001</v>
      </c>
      <c r="O169" s="6">
        <v>0</v>
      </c>
      <c r="P169" s="6">
        <f>M169+N169+O169</f>
        <v>4.9128000000000007</v>
      </c>
    </row>
    <row r="170" spans="1:20" x14ac:dyDescent="0.3">
      <c r="B170" s="1" t="s">
        <v>2</v>
      </c>
      <c r="C170" s="5">
        <f>SUM(C168:C169)</f>
        <v>78878.899999999994</v>
      </c>
      <c r="D170" s="3">
        <f>SUM(D168:D169)</f>
        <v>463941</v>
      </c>
      <c r="E170" s="6">
        <f>D170/C170</f>
        <v>5.8816869910711231</v>
      </c>
      <c r="F170" s="11"/>
      <c r="G170" s="5">
        <f>SUM(G168:G169)</f>
        <v>77399.399999999994</v>
      </c>
      <c r="H170" s="12">
        <f>(C170-G170)/C170</f>
        <v>1.8756600307560073E-2</v>
      </c>
      <c r="J170" s="3">
        <f>J168+J169</f>
        <v>-83693.227679999938</v>
      </c>
      <c r="K170" s="4">
        <f>K166+J170</f>
        <v>-100095.49875709439</v>
      </c>
      <c r="L170" s="11"/>
      <c r="M170" s="6"/>
      <c r="N170" s="6"/>
      <c r="O170" s="6"/>
      <c r="P170" s="6"/>
    </row>
    <row r="171" spans="1:20" ht="3" customHeight="1" x14ac:dyDescent="0.3">
      <c r="A171" s="48"/>
      <c r="B171" s="46"/>
      <c r="C171" s="47"/>
      <c r="D171" s="45"/>
      <c r="E171" s="42"/>
      <c r="F171" s="11"/>
      <c r="G171" s="47"/>
      <c r="H171" s="46"/>
      <c r="I171" s="45"/>
      <c r="J171" s="45"/>
      <c r="K171" s="44"/>
      <c r="L171" s="11"/>
      <c r="M171" s="43"/>
      <c r="N171" s="42"/>
      <c r="O171" s="42"/>
      <c r="P171" s="41"/>
    </row>
    <row r="172" spans="1:20" x14ac:dyDescent="0.3">
      <c r="A172" s="7">
        <v>44256</v>
      </c>
      <c r="B172" s="1" t="s">
        <v>0</v>
      </c>
      <c r="C172" s="5">
        <v>31995.1</v>
      </c>
      <c r="D172" s="3">
        <v>120767</v>
      </c>
      <c r="E172" s="6">
        <f>D172/C172</f>
        <v>3.7745467274676439</v>
      </c>
      <c r="F172" s="11"/>
      <c r="G172" s="5">
        <v>31563</v>
      </c>
      <c r="H172" s="12">
        <f>(C172-G172)/C172</f>
        <v>1.3505192982675428E-2</v>
      </c>
      <c r="I172" s="3">
        <f>G172*P172</f>
        <v>155062.70640000002</v>
      </c>
      <c r="J172" s="3">
        <f>I172-D172</f>
        <v>34295.706400000025</v>
      </c>
      <c r="L172" s="11"/>
      <c r="M172" s="6">
        <v>5.3089000000000004</v>
      </c>
      <c r="N172" s="6">
        <v>-0.39610000000000001</v>
      </c>
      <c r="O172" s="6">
        <v>0</v>
      </c>
      <c r="P172" s="6">
        <f>M172+N172+O172</f>
        <v>4.9128000000000007</v>
      </c>
    </row>
    <row r="173" spans="1:20" ht="13.8" customHeight="1" x14ac:dyDescent="0.3">
      <c r="B173" s="1" t="s">
        <v>3</v>
      </c>
      <c r="C173" s="5">
        <v>13893</v>
      </c>
      <c r="D173" s="3">
        <v>128340</v>
      </c>
      <c r="E173" s="6">
        <f>D173/C173</f>
        <v>9.2377456272943217</v>
      </c>
      <c r="F173" s="11"/>
      <c r="G173" s="5">
        <v>13571.6</v>
      </c>
      <c r="H173" s="12">
        <f>(C173-G173)/C173</f>
        <v>2.3133952350104344E-2</v>
      </c>
      <c r="I173" s="3">
        <f>G173*P173</f>
        <v>66674.556480000014</v>
      </c>
      <c r="J173" s="3">
        <f>I173-D173</f>
        <v>-61665.443519999986</v>
      </c>
      <c r="L173" s="11"/>
      <c r="M173" s="6">
        <v>5.3089000000000004</v>
      </c>
      <c r="N173" s="6">
        <v>-0.39610000000000001</v>
      </c>
      <c r="O173" s="6">
        <v>0</v>
      </c>
      <c r="P173" s="6">
        <f>M173+N173+O173</f>
        <v>4.9128000000000007</v>
      </c>
    </row>
    <row r="174" spans="1:20" x14ac:dyDescent="0.3">
      <c r="B174" s="1" t="s">
        <v>2</v>
      </c>
      <c r="C174" s="5">
        <f>SUM(C172:C173)</f>
        <v>45888.1</v>
      </c>
      <c r="D174" s="3">
        <f>SUM(D172:D173)</f>
        <v>249107</v>
      </c>
      <c r="E174" s="6">
        <f>D174/C174</f>
        <v>5.4285751643672322</v>
      </c>
      <c r="F174" s="11"/>
      <c r="G174" s="5">
        <f>SUM(G172:G173)</f>
        <v>45134.6</v>
      </c>
      <c r="H174" s="12">
        <f>(C174-G174)/C174</f>
        <v>1.6420379139689811E-2</v>
      </c>
      <c r="J174" s="3">
        <f>J172+J173</f>
        <v>-27369.737119999962</v>
      </c>
      <c r="K174" s="4">
        <f>K170+J174</f>
        <v>-127465.23587709435</v>
      </c>
      <c r="L174" s="11"/>
      <c r="M174" s="6"/>
      <c r="N174" s="6"/>
      <c r="O174" s="6"/>
      <c r="P174" s="6"/>
    </row>
    <row r="175" spans="1:20" ht="3" customHeight="1" x14ac:dyDescent="0.3">
      <c r="A175" s="48"/>
      <c r="B175" s="46"/>
      <c r="C175" s="47"/>
      <c r="D175" s="45"/>
      <c r="E175" s="42"/>
      <c r="F175" s="11"/>
      <c r="G175" s="47"/>
      <c r="H175" s="46"/>
      <c r="I175" s="45"/>
      <c r="J175" s="45"/>
      <c r="K175" s="44"/>
      <c r="L175" s="11"/>
      <c r="M175" s="43"/>
      <c r="N175" s="42"/>
      <c r="O175" s="42"/>
      <c r="P175" s="41"/>
    </row>
    <row r="176" spans="1:20" x14ac:dyDescent="0.3">
      <c r="A176" s="7">
        <v>44287</v>
      </c>
      <c r="B176" s="1" t="s">
        <v>0</v>
      </c>
      <c r="C176" s="5">
        <v>23097</v>
      </c>
      <c r="D176" s="3">
        <v>72299</v>
      </c>
      <c r="E176" s="6">
        <f>D176/C176</f>
        <v>3.1302333636402997</v>
      </c>
      <c r="F176" s="11"/>
      <c r="G176" s="5">
        <v>22735</v>
      </c>
      <c r="H176" s="12">
        <f>(C176-G176)/C176</f>
        <v>1.5673031129583927E-2</v>
      </c>
      <c r="I176" s="3">
        <f>G176*P176</f>
        <v>111692.50800000002</v>
      </c>
      <c r="J176" s="3">
        <f>I176-D176</f>
        <v>39393.508000000016</v>
      </c>
      <c r="L176" s="11"/>
      <c r="M176" s="6">
        <v>5.3089000000000004</v>
      </c>
      <c r="N176" s="6">
        <v>-0.39610000000000001</v>
      </c>
      <c r="O176" s="6">
        <v>0</v>
      </c>
      <c r="P176" s="6">
        <f>M176+N176+O176</f>
        <v>4.9128000000000007</v>
      </c>
      <c r="R176" s="35"/>
    </row>
    <row r="177" spans="1:20" x14ac:dyDescent="0.3">
      <c r="B177" s="1" t="s">
        <v>3</v>
      </c>
      <c r="C177" s="5">
        <v>9247</v>
      </c>
      <c r="D177" s="3">
        <v>95076</v>
      </c>
      <c r="E177" s="6">
        <f>D177/C177</f>
        <v>10.281821131177679</v>
      </c>
      <c r="F177" s="11"/>
      <c r="G177" s="5">
        <v>8986</v>
      </c>
      <c r="H177" s="12">
        <f>(C177-G177)/C177</f>
        <v>2.8225370390396885E-2</v>
      </c>
      <c r="I177" s="3">
        <f>G177*P177</f>
        <v>44146.420800000007</v>
      </c>
      <c r="J177" s="3">
        <f>I177-D177</f>
        <v>-50929.579199999993</v>
      </c>
      <c r="L177" s="11"/>
      <c r="M177" s="6">
        <v>5.3089000000000004</v>
      </c>
      <c r="N177" s="6">
        <v>-0.39610000000000001</v>
      </c>
      <c r="O177" s="6">
        <v>0</v>
      </c>
      <c r="P177" s="6">
        <f>M177+N177+O177</f>
        <v>4.9128000000000007</v>
      </c>
      <c r="R177" s="35"/>
    </row>
    <row r="178" spans="1:20" x14ac:dyDescent="0.3">
      <c r="B178" s="1" t="s">
        <v>2</v>
      </c>
      <c r="C178" s="5">
        <f>SUM(C176:C177)</f>
        <v>32344</v>
      </c>
      <c r="D178" s="3">
        <f>SUM(D176:D177)</f>
        <v>167375</v>
      </c>
      <c r="E178" s="6">
        <f>D178/C178</f>
        <v>5.17483922829582</v>
      </c>
      <c r="F178" s="11"/>
      <c r="G178" s="5">
        <f>SUM(G176:G177)</f>
        <v>31721</v>
      </c>
      <c r="H178" s="12">
        <f>(C178-G178)/C178</f>
        <v>1.9261686866188475E-2</v>
      </c>
      <c r="J178" s="3">
        <f>J176+J177</f>
        <v>-11536.071199999977</v>
      </c>
      <c r="K178" s="4">
        <f>K174+J178</f>
        <v>-139001.30707709433</v>
      </c>
      <c r="L178" s="11"/>
      <c r="M178" s="6"/>
      <c r="N178" s="6"/>
      <c r="O178" s="6"/>
      <c r="P178" s="6"/>
      <c r="R178" s="35"/>
      <c r="S178" s="5"/>
      <c r="T178" s="5"/>
    </row>
    <row r="179" spans="1:20" s="14" customFormat="1" ht="3" customHeight="1" x14ac:dyDescent="0.3">
      <c r="A179" s="24"/>
      <c r="B179" s="21"/>
      <c r="C179" s="22"/>
      <c r="D179" s="20"/>
      <c r="E179" s="23"/>
      <c r="F179" s="18"/>
      <c r="G179" s="22"/>
      <c r="H179" s="21"/>
      <c r="I179" s="20"/>
      <c r="J179" s="20"/>
      <c r="K179" s="19"/>
      <c r="L179" s="18"/>
      <c r="M179" s="55"/>
      <c r="N179" s="23"/>
      <c r="O179" s="23"/>
      <c r="P179" s="54"/>
    </row>
    <row r="180" spans="1:20" x14ac:dyDescent="0.3">
      <c r="A180" s="7">
        <v>44317</v>
      </c>
      <c r="B180" s="1" t="s">
        <v>0</v>
      </c>
      <c r="C180" s="5">
        <v>14410</v>
      </c>
      <c r="D180" s="3">
        <v>63361</v>
      </c>
      <c r="E180" s="6">
        <f>D180/C180</f>
        <v>4.3970159611380986</v>
      </c>
      <c r="F180" s="11"/>
      <c r="G180" s="5">
        <v>10473.299999999999</v>
      </c>
      <c r="H180" s="12">
        <f>(C180-G180)/C180</f>
        <v>0.27319222761970857</v>
      </c>
      <c r="I180" s="3">
        <f>G180*P180</f>
        <v>56657.411009999996</v>
      </c>
      <c r="J180" s="3">
        <f>I180-D180</f>
        <v>-6703.5889900000038</v>
      </c>
      <c r="L180" s="11"/>
      <c r="M180" s="6">
        <v>5.6539000000000001</v>
      </c>
      <c r="N180" s="6">
        <v>-0.2442</v>
      </c>
      <c r="O180" s="6">
        <v>0</v>
      </c>
      <c r="P180" s="6">
        <f>M180+N180+O180</f>
        <v>5.4097</v>
      </c>
    </row>
    <row r="181" spans="1:20" x14ac:dyDescent="0.3">
      <c r="B181" s="1" t="s">
        <v>3</v>
      </c>
      <c r="C181" s="5">
        <v>3360</v>
      </c>
      <c r="D181" s="3">
        <v>34193</v>
      </c>
      <c r="E181" s="6">
        <f>D181/C181</f>
        <v>10.176488095238096</v>
      </c>
      <c r="F181" s="11"/>
      <c r="G181" s="5">
        <v>3263</v>
      </c>
      <c r="H181" s="12">
        <f>(C181-G181)/C181</f>
        <v>2.8869047619047621E-2</v>
      </c>
      <c r="I181" s="3">
        <f>G181*P181</f>
        <v>17651.8511</v>
      </c>
      <c r="J181" s="3">
        <f>I181-D181</f>
        <v>-16541.1489</v>
      </c>
      <c r="L181" s="11"/>
      <c r="M181" s="6">
        <v>5.6539000000000001</v>
      </c>
      <c r="N181" s="6">
        <v>-0.2442</v>
      </c>
      <c r="O181" s="6">
        <v>0</v>
      </c>
      <c r="P181" s="6">
        <f>M181+N181+O181</f>
        <v>5.4097</v>
      </c>
    </row>
    <row r="182" spans="1:20" x14ac:dyDescent="0.3">
      <c r="B182" s="1" t="s">
        <v>2</v>
      </c>
      <c r="C182" s="5">
        <f>SUM(C180:C181)</f>
        <v>17770</v>
      </c>
      <c r="D182" s="3">
        <f>SUM(D180:D181)</f>
        <v>97554</v>
      </c>
      <c r="E182" s="6">
        <f>D182/C182</f>
        <v>5.4898142937535175</v>
      </c>
      <c r="F182" s="11"/>
      <c r="G182" s="5">
        <f>SUM(G180:G181)</f>
        <v>13736.3</v>
      </c>
      <c r="H182" s="12">
        <f>(C182-G182)/C182</f>
        <v>0.22699493528418688</v>
      </c>
      <c r="J182" s="3">
        <f>J180+J181</f>
        <v>-23244.737890000004</v>
      </c>
      <c r="K182" s="4">
        <f>K178+J182</f>
        <v>-162246.04496709432</v>
      </c>
      <c r="L182" s="11"/>
      <c r="M182" s="6"/>
      <c r="N182" s="6"/>
      <c r="O182" s="6"/>
      <c r="P182" s="6"/>
    </row>
    <row r="183" spans="1:20" ht="3" customHeight="1" x14ac:dyDescent="0.3">
      <c r="A183" s="48"/>
      <c r="B183" s="46"/>
      <c r="C183" s="47"/>
      <c r="D183" s="45"/>
      <c r="E183" s="42"/>
      <c r="F183" s="68"/>
      <c r="G183" s="47"/>
      <c r="H183" s="46"/>
      <c r="I183" s="45"/>
      <c r="J183" s="45"/>
      <c r="K183" s="44"/>
      <c r="L183" s="68"/>
      <c r="M183" s="42"/>
      <c r="N183" s="42"/>
      <c r="O183" s="42"/>
      <c r="P183" s="41"/>
    </row>
    <row r="184" spans="1:20" x14ac:dyDescent="0.3">
      <c r="A184" s="7">
        <v>44348</v>
      </c>
      <c r="B184" s="1" t="s">
        <v>0</v>
      </c>
      <c r="C184" s="5">
        <v>8491.1</v>
      </c>
      <c r="D184" s="3">
        <v>39510</v>
      </c>
      <c r="E184" s="6">
        <f>D184/C184</f>
        <v>4.6531073712475415</v>
      </c>
      <c r="F184" s="11"/>
      <c r="G184" s="5">
        <v>7576.5</v>
      </c>
      <c r="H184" s="12">
        <f>(C184-G184)/C184</f>
        <v>0.10771278161840048</v>
      </c>
      <c r="I184" s="3">
        <f>G184*P184</f>
        <v>40986.592049999999</v>
      </c>
      <c r="J184" s="3">
        <f>I184-D184</f>
        <v>1476.5920499999993</v>
      </c>
      <c r="L184" s="11"/>
      <c r="M184" s="6">
        <v>5.6539000000000001</v>
      </c>
      <c r="N184" s="6">
        <v>-0.2442</v>
      </c>
      <c r="O184" s="6">
        <v>0</v>
      </c>
      <c r="P184" s="6">
        <f>M184+N184+O184</f>
        <v>5.4097</v>
      </c>
      <c r="R184" s="35"/>
    </row>
    <row r="185" spans="1:20" x14ac:dyDescent="0.3">
      <c r="B185" s="1" t="s">
        <v>3</v>
      </c>
      <c r="C185" s="5">
        <v>2400</v>
      </c>
      <c r="D185" s="3">
        <v>24661</v>
      </c>
      <c r="E185" s="6">
        <f>D185/C185</f>
        <v>10.275416666666667</v>
      </c>
      <c r="F185" s="11"/>
      <c r="G185" s="5">
        <v>1926.8</v>
      </c>
      <c r="H185" s="12">
        <f>(C185-G185)/C185</f>
        <v>0.19716666666666668</v>
      </c>
      <c r="I185" s="3">
        <f>G185*P185</f>
        <v>10423.409959999999</v>
      </c>
      <c r="J185" s="3">
        <f>I185-D185</f>
        <v>-14237.590040000001</v>
      </c>
      <c r="L185" s="11"/>
      <c r="M185" s="6">
        <v>5.6539000000000001</v>
      </c>
      <c r="N185" s="6">
        <v>-0.2442</v>
      </c>
      <c r="O185" s="6">
        <v>0</v>
      </c>
      <c r="P185" s="6">
        <f>M185+N185+O185</f>
        <v>5.4097</v>
      </c>
      <c r="R185" s="35"/>
    </row>
    <row r="186" spans="1:20" x14ac:dyDescent="0.3">
      <c r="B186" s="1" t="s">
        <v>2</v>
      </c>
      <c r="C186" s="5">
        <f>SUM(C184:C185)</f>
        <v>10891.1</v>
      </c>
      <c r="D186" s="3">
        <f>SUM(D184:D185)</f>
        <v>64171</v>
      </c>
      <c r="E186" s="6">
        <f>D186/C186</f>
        <v>5.8920586533958916</v>
      </c>
      <c r="F186" s="11"/>
      <c r="G186" s="5">
        <f>SUM(G184:G185)</f>
        <v>9503.2999999999993</v>
      </c>
      <c r="H186" s="12">
        <f>(C186-G186)/C186</f>
        <v>0.12742514530212753</v>
      </c>
      <c r="J186" s="3">
        <f>J184+J185</f>
        <v>-12760.997990000002</v>
      </c>
      <c r="K186" s="4">
        <f>K182+J186</f>
        <v>-175007.04295709432</v>
      </c>
      <c r="L186" s="11"/>
      <c r="M186" s="6"/>
      <c r="N186" s="6"/>
      <c r="O186" s="6"/>
      <c r="P186" s="6"/>
      <c r="R186" s="35"/>
      <c r="S186" s="5"/>
      <c r="T186" s="5"/>
    </row>
    <row r="187" spans="1:20" ht="3" customHeight="1" x14ac:dyDescent="0.3">
      <c r="A187" s="48"/>
      <c r="B187" s="46"/>
      <c r="C187" s="47"/>
      <c r="D187" s="45"/>
      <c r="E187" s="42"/>
      <c r="F187" s="11"/>
      <c r="G187" s="47"/>
      <c r="H187" s="46"/>
      <c r="I187" s="45"/>
      <c r="J187" s="45"/>
      <c r="K187" s="44"/>
      <c r="L187" s="11"/>
      <c r="M187" s="43"/>
      <c r="N187" s="42"/>
      <c r="O187" s="42"/>
      <c r="P187" s="41"/>
    </row>
    <row r="188" spans="1:20" x14ac:dyDescent="0.3">
      <c r="A188" s="7">
        <v>44378</v>
      </c>
      <c r="B188" s="1" t="s">
        <v>0</v>
      </c>
      <c r="C188" s="5">
        <v>6628.9</v>
      </c>
      <c r="D188" s="3">
        <v>43249</v>
      </c>
      <c r="E188" s="6">
        <f>D188/C188</f>
        <v>6.5243102173814664</v>
      </c>
      <c r="F188" s="11"/>
      <c r="G188" s="5">
        <v>5432.5</v>
      </c>
      <c r="H188" s="12">
        <f>(C188-G188)/C188</f>
        <v>0.1804824329828478</v>
      </c>
      <c r="I188" s="3">
        <f>G188*P188</f>
        <v>29388.195250000001</v>
      </c>
      <c r="J188" s="3">
        <f>I188-D188</f>
        <v>-13860.804749999999</v>
      </c>
      <c r="L188" s="11"/>
      <c r="M188" s="6">
        <v>5.6539000000000001</v>
      </c>
      <c r="N188" s="6">
        <v>-0.2442</v>
      </c>
      <c r="O188" s="6">
        <v>0</v>
      </c>
      <c r="P188" s="6">
        <f>M188+N188+O188</f>
        <v>5.4097</v>
      </c>
    </row>
    <row r="189" spans="1:20" x14ac:dyDescent="0.3">
      <c r="B189" s="1" t="s">
        <v>3</v>
      </c>
      <c r="C189" s="5">
        <v>2126</v>
      </c>
      <c r="D189" s="3">
        <v>23127</v>
      </c>
      <c r="E189" s="6">
        <f>D189/C189</f>
        <v>10.878174976481656</v>
      </c>
      <c r="F189" s="11"/>
      <c r="G189" s="5">
        <v>1404</v>
      </c>
      <c r="H189" s="12">
        <f>(C189-G189)/C189</f>
        <v>0.33960489181561621</v>
      </c>
      <c r="I189" s="3">
        <f>G189*P189</f>
        <v>7595.2187999999996</v>
      </c>
      <c r="J189" s="3">
        <f>I189-D189</f>
        <v>-15531.781200000001</v>
      </c>
      <c r="L189" s="11"/>
      <c r="M189" s="6">
        <v>5.6539000000000001</v>
      </c>
      <c r="N189" s="6">
        <v>-0.2442</v>
      </c>
      <c r="O189" s="6">
        <v>0</v>
      </c>
      <c r="P189" s="6">
        <f>M189+N189+O189</f>
        <v>5.4097</v>
      </c>
    </row>
    <row r="190" spans="1:20" x14ac:dyDescent="0.3">
      <c r="B190" s="1" t="s">
        <v>2</v>
      </c>
      <c r="C190" s="5">
        <f>SUM(C188:C189)</f>
        <v>8754.9</v>
      </c>
      <c r="D190" s="3">
        <f>SUM(D188:D189)</f>
        <v>66376</v>
      </c>
      <c r="E190" s="6">
        <f>D190/C190</f>
        <v>7.5815828850129643</v>
      </c>
      <c r="F190" s="11"/>
      <c r="G190" s="5">
        <f>SUM(G188:G189)</f>
        <v>6836.5</v>
      </c>
      <c r="H190" s="12">
        <f>(C190-G190)/C190</f>
        <v>0.21912300540268875</v>
      </c>
      <c r="J190" s="3">
        <f>J188+J189</f>
        <v>-29392.585950000001</v>
      </c>
      <c r="K190" s="4">
        <f>K186+J190</f>
        <v>-204399.62890709433</v>
      </c>
      <c r="L190" s="11"/>
      <c r="M190" s="6"/>
      <c r="N190" s="6"/>
      <c r="O190" s="6"/>
      <c r="P190" s="6"/>
    </row>
    <row r="191" spans="1:20" s="14" customFormat="1" ht="3" customHeight="1" x14ac:dyDescent="0.3">
      <c r="A191" s="24"/>
      <c r="B191" s="21"/>
      <c r="C191" s="22"/>
      <c r="D191" s="20"/>
      <c r="E191" s="23"/>
      <c r="F191" s="18"/>
      <c r="G191" s="22"/>
      <c r="H191" s="21"/>
      <c r="I191" s="20"/>
      <c r="J191" s="20"/>
      <c r="K191" s="19"/>
      <c r="L191" s="18"/>
      <c r="M191" s="55"/>
      <c r="N191" s="23"/>
      <c r="O191" s="23"/>
      <c r="P191" s="54"/>
    </row>
    <row r="192" spans="1:20" x14ac:dyDescent="0.3">
      <c r="A192" s="7">
        <v>44409</v>
      </c>
      <c r="B192" s="1" t="s">
        <v>0</v>
      </c>
      <c r="C192" s="5">
        <v>6095.5</v>
      </c>
      <c r="D192" s="3">
        <v>46911</v>
      </c>
      <c r="E192" s="6">
        <f>D192/C192</f>
        <v>7.6960052497744238</v>
      </c>
      <c r="F192" s="11"/>
      <c r="G192" s="5">
        <v>5445.3</v>
      </c>
      <c r="H192" s="12">
        <f>(C192-G192)/C192</f>
        <v>0.10666885407267654</v>
      </c>
      <c r="I192" s="3">
        <f>G192*P192</f>
        <v>37500.147510000003</v>
      </c>
      <c r="J192" s="3">
        <f>I192-D192</f>
        <v>-9410.8524899999975</v>
      </c>
      <c r="L192" s="11"/>
      <c r="M192" s="6">
        <v>6.6717000000000004</v>
      </c>
      <c r="N192" s="6">
        <v>0.215</v>
      </c>
      <c r="O192" s="6">
        <v>0</v>
      </c>
      <c r="P192" s="6">
        <f>M192+N192+O192</f>
        <v>6.8867000000000003</v>
      </c>
    </row>
    <row r="193" spans="1:24" x14ac:dyDescent="0.3">
      <c r="B193" s="1" t="s">
        <v>3</v>
      </c>
      <c r="C193" s="5">
        <v>1761</v>
      </c>
      <c r="D193" s="3">
        <v>19591</v>
      </c>
      <c r="E193" s="6">
        <f>D193/C193</f>
        <v>11.124929017603634</v>
      </c>
      <c r="F193" s="11"/>
      <c r="G193" s="5">
        <v>1300.3</v>
      </c>
      <c r="H193" s="12">
        <f>(C193-G193)/C193</f>
        <v>0.26161272004542874</v>
      </c>
      <c r="I193" s="3">
        <f>G193*P193</f>
        <v>8954.7760099999996</v>
      </c>
      <c r="J193" s="3">
        <f>I193-D193</f>
        <v>-10636.22399</v>
      </c>
      <c r="L193" s="11"/>
      <c r="M193" s="6">
        <v>6.6717000000000004</v>
      </c>
      <c r="N193" s="6">
        <v>0.215</v>
      </c>
      <c r="O193" s="6">
        <v>0</v>
      </c>
      <c r="P193" s="6">
        <f>M193+N193+O193</f>
        <v>6.8867000000000003</v>
      </c>
    </row>
    <row r="194" spans="1:24" x14ac:dyDescent="0.3">
      <c r="B194" s="1" t="s">
        <v>2</v>
      </c>
      <c r="C194" s="5">
        <f>SUM(C192:C193)</f>
        <v>7856.5</v>
      </c>
      <c r="D194" s="3">
        <f>SUM(D192:D193)</f>
        <v>66502</v>
      </c>
      <c r="E194" s="6">
        <f>D194/C194</f>
        <v>8.4645834659199384</v>
      </c>
      <c r="F194" s="11"/>
      <c r="G194" s="5">
        <f>SUM(G192:G193)</f>
        <v>6745.6</v>
      </c>
      <c r="H194" s="12">
        <f>(C194-G194)/C194</f>
        <v>0.14139884172341369</v>
      </c>
      <c r="J194" s="3">
        <f>J192+J193</f>
        <v>-20047.076479999996</v>
      </c>
      <c r="K194" s="4">
        <f>K190+J194</f>
        <v>-224446.70538709432</v>
      </c>
      <c r="L194" s="11"/>
      <c r="M194" s="6"/>
      <c r="N194" s="6"/>
      <c r="O194" s="6"/>
      <c r="P194" s="6"/>
    </row>
    <row r="195" spans="1:24" ht="3" customHeight="1" x14ac:dyDescent="0.3">
      <c r="A195" s="48"/>
      <c r="B195" s="46"/>
      <c r="C195" s="47"/>
      <c r="D195" s="45"/>
      <c r="E195" s="42"/>
      <c r="F195" s="11"/>
      <c r="G195" s="47"/>
      <c r="H195" s="46"/>
      <c r="I195" s="45"/>
      <c r="J195" s="45"/>
      <c r="K195" s="44"/>
      <c r="L195" s="11"/>
      <c r="M195" s="43"/>
      <c r="N195" s="42"/>
      <c r="O195" s="42"/>
      <c r="P195" s="41"/>
    </row>
    <row r="196" spans="1:24" x14ac:dyDescent="0.3">
      <c r="A196" s="7">
        <v>44440</v>
      </c>
      <c r="B196" s="1" t="s">
        <v>0</v>
      </c>
      <c r="C196" s="5">
        <v>7793.7</v>
      </c>
      <c r="D196" s="3">
        <v>36623</v>
      </c>
      <c r="E196" s="6">
        <f>D196/C196</f>
        <v>4.6990517982473028</v>
      </c>
      <c r="F196" s="11"/>
      <c r="G196" s="5">
        <v>6279</v>
      </c>
      <c r="H196" s="12">
        <f>(C196-G196)/C196</f>
        <v>0.19434928211247543</v>
      </c>
      <c r="I196" s="3">
        <f>G196*P196</f>
        <v>43241.5893</v>
      </c>
      <c r="J196" s="3">
        <f>I196-D196</f>
        <v>6618.5892999999996</v>
      </c>
      <c r="L196" s="11"/>
      <c r="M196" s="6">
        <v>6.6717000000000004</v>
      </c>
      <c r="N196" s="6">
        <v>0.215</v>
      </c>
      <c r="O196" s="6">
        <v>0</v>
      </c>
      <c r="P196" s="6">
        <f>M196+N196+O196</f>
        <v>6.8867000000000003</v>
      </c>
      <c r="U196" s="67"/>
      <c r="V196" s="66"/>
    </row>
    <row r="197" spans="1:24" x14ac:dyDescent="0.3">
      <c r="B197" s="1" t="s">
        <v>3</v>
      </c>
      <c r="C197" s="5">
        <v>2065</v>
      </c>
      <c r="D197" s="3">
        <v>24112</v>
      </c>
      <c r="E197" s="6">
        <f>D197/C197</f>
        <v>11.676513317191283</v>
      </c>
      <c r="F197" s="11"/>
      <c r="G197" s="5">
        <v>1565</v>
      </c>
      <c r="H197" s="12">
        <f>(C197-G197)/C197</f>
        <v>0.24213075060532688</v>
      </c>
      <c r="I197" s="3">
        <f>G197*P197</f>
        <v>10777.6855</v>
      </c>
      <c r="J197" s="3">
        <f>I197-D197</f>
        <v>-13334.3145</v>
      </c>
      <c r="L197" s="11"/>
      <c r="M197" s="6">
        <v>6.6717000000000004</v>
      </c>
      <c r="N197" s="6">
        <v>0.215</v>
      </c>
      <c r="O197" s="6">
        <v>0</v>
      </c>
      <c r="P197" s="6">
        <f>M197+N197+O197</f>
        <v>6.8867000000000003</v>
      </c>
    </row>
    <row r="198" spans="1:24" x14ac:dyDescent="0.3">
      <c r="B198" s="1" t="s">
        <v>2</v>
      </c>
      <c r="C198" s="5">
        <f>SUM(C196:C197)</f>
        <v>9858.7000000000007</v>
      </c>
      <c r="D198" s="3">
        <f>SUM(D196:D197)</f>
        <v>60735</v>
      </c>
      <c r="E198" s="6">
        <f>D198/C198</f>
        <v>6.1605485510259967</v>
      </c>
      <c r="F198" s="11"/>
      <c r="G198" s="5">
        <f>SUM(G196:G197)</f>
        <v>7844</v>
      </c>
      <c r="H198" s="12">
        <f>(C198-G198)/C198</f>
        <v>0.20435757249941683</v>
      </c>
      <c r="J198" s="3">
        <f>J196+J197</f>
        <v>-6715.7252000000008</v>
      </c>
      <c r="K198" s="4">
        <f>K194+J198</f>
        <v>-231162.43058709434</v>
      </c>
      <c r="L198" s="11"/>
      <c r="M198" s="6"/>
      <c r="N198" s="6"/>
      <c r="O198" s="6"/>
      <c r="P198" s="6"/>
    </row>
    <row r="199" spans="1:24" ht="3" customHeight="1" x14ac:dyDescent="0.3">
      <c r="A199" s="48"/>
      <c r="B199" s="46"/>
      <c r="C199" s="47"/>
      <c r="D199" s="45"/>
      <c r="E199" s="42"/>
      <c r="F199" s="11"/>
      <c r="G199" s="47"/>
      <c r="H199" s="46"/>
      <c r="I199" s="45"/>
      <c r="J199" s="45"/>
      <c r="K199" s="44"/>
      <c r="L199" s="11"/>
      <c r="M199" s="43"/>
      <c r="N199" s="42"/>
      <c r="O199" s="42"/>
      <c r="P199" s="41"/>
    </row>
    <row r="200" spans="1:24" ht="14.4" x14ac:dyDescent="0.3">
      <c r="A200" s="7">
        <v>44470</v>
      </c>
      <c r="B200" s="1" t="s">
        <v>0</v>
      </c>
      <c r="C200" s="5">
        <v>12478.4</v>
      </c>
      <c r="D200" s="3">
        <v>98195</v>
      </c>
      <c r="E200" s="6">
        <f>D200/C200</f>
        <v>7.8691979740992437</v>
      </c>
      <c r="F200" s="11"/>
      <c r="G200" s="5">
        <v>8492.2000000000007</v>
      </c>
      <c r="H200" s="12">
        <f>(C200-G200)/C200</f>
        <v>0.31944800615463514</v>
      </c>
      <c r="I200" s="3">
        <f>G200*P200</f>
        <v>58483.233740000011</v>
      </c>
      <c r="J200" s="3">
        <f>I200-D200</f>
        <v>-39711.766259999989</v>
      </c>
      <c r="L200" s="11"/>
      <c r="M200" s="6">
        <v>6.6717000000000004</v>
      </c>
      <c r="N200" s="6">
        <v>0.215</v>
      </c>
      <c r="O200" s="6">
        <v>0</v>
      </c>
      <c r="P200" s="6">
        <f>M200+N200+O200</f>
        <v>6.8867000000000003</v>
      </c>
      <c r="U200" s="9"/>
      <c r="V200" s="8"/>
    </row>
    <row r="201" spans="1:24" x14ac:dyDescent="0.3">
      <c r="B201" s="1" t="s">
        <v>3</v>
      </c>
      <c r="C201" s="5">
        <v>3127</v>
      </c>
      <c r="D201" s="3">
        <v>41142</v>
      </c>
      <c r="E201" s="6">
        <f>D201/C201</f>
        <v>13.157019507515191</v>
      </c>
      <c r="F201" s="11"/>
      <c r="G201" s="5">
        <v>2409</v>
      </c>
      <c r="H201" s="12">
        <f>(C201-G201)/C201</f>
        <v>0.22961304764950433</v>
      </c>
      <c r="I201" s="3">
        <f>G201*P201</f>
        <v>16590.060300000001</v>
      </c>
      <c r="J201" s="3">
        <f>I201-D201</f>
        <v>-24551.939699999999</v>
      </c>
      <c r="L201" s="11"/>
      <c r="M201" s="6">
        <v>6.6717000000000004</v>
      </c>
      <c r="N201" s="6">
        <v>0.215</v>
      </c>
      <c r="O201" s="6">
        <v>0</v>
      </c>
      <c r="P201" s="6">
        <f>M201+N201+O201</f>
        <v>6.8867000000000003</v>
      </c>
    </row>
    <row r="202" spans="1:24" x14ac:dyDescent="0.3">
      <c r="B202" s="1" t="s">
        <v>2</v>
      </c>
      <c r="C202" s="5">
        <f>SUM(C200:C201)</f>
        <v>15605.4</v>
      </c>
      <c r="D202" s="3">
        <f>SUM(D200:D201)</f>
        <v>139337</v>
      </c>
      <c r="E202" s="6">
        <f>D202/C202</f>
        <v>8.9287682468888985</v>
      </c>
      <c r="F202" s="11"/>
      <c r="G202" s="5">
        <f>SUM(G200:G201)</f>
        <v>10901.2</v>
      </c>
      <c r="H202" s="12">
        <f>(C202-G202)/C202</f>
        <v>0.30144693503530823</v>
      </c>
      <c r="J202" s="3">
        <f>J200+J201</f>
        <v>-64263.705959999992</v>
      </c>
      <c r="K202" s="4">
        <f>K198+J202</f>
        <v>-295426.13654709433</v>
      </c>
      <c r="L202" s="11"/>
      <c r="M202" s="6"/>
      <c r="N202" s="6"/>
      <c r="O202" s="6"/>
      <c r="P202" s="6"/>
      <c r="X202" s="3"/>
    </row>
    <row r="203" spans="1:24" x14ac:dyDescent="0.3">
      <c r="F203" s="11"/>
      <c r="H203" s="12"/>
      <c r="L203" s="11"/>
      <c r="M203" s="1"/>
      <c r="N203" s="1"/>
    </row>
    <row r="204" spans="1:24" x14ac:dyDescent="0.3">
      <c r="F204" s="11"/>
      <c r="H204" s="12"/>
      <c r="J204" s="39" t="s">
        <v>5</v>
      </c>
      <c r="L204" s="11"/>
      <c r="M204" s="38" t="s">
        <v>6</v>
      </c>
      <c r="N204" s="38" t="s">
        <v>5</v>
      </c>
    </row>
    <row r="205" spans="1:24" x14ac:dyDescent="0.3">
      <c r="A205" s="37" t="s">
        <v>4</v>
      </c>
      <c r="B205" s="26"/>
      <c r="C205" s="26">
        <f t="shared" ref="C205:D207" si="3">SUM(C156,C160,C164,C168,C172,C176,C180,C184,C188,C192,C196,C200)</f>
        <v>293077.10000000003</v>
      </c>
      <c r="D205" s="32">
        <f t="shared" si="3"/>
        <v>1186530</v>
      </c>
      <c r="E205" s="27">
        <f>D205/C205</f>
        <v>4.0485251150635779</v>
      </c>
      <c r="F205" s="11"/>
      <c r="G205" s="26">
        <f>SUM(G156,G160,G164,G168,G172,G176,G180,G184,G188,G192,G196,G200)</f>
        <v>264780.79999999999</v>
      </c>
      <c r="H205" s="25">
        <f>C205/G205-1</f>
        <v>0.10686688762931462</v>
      </c>
      <c r="I205" s="32">
        <f>SUM(I156,I160,I164,I168,I172,I176,I180,I184,I188,I192,I196,I200)</f>
        <v>1362064.6075600004</v>
      </c>
      <c r="J205" s="32">
        <f>N205*E205</f>
        <v>58138.717066709163</v>
      </c>
      <c r="L205" s="11"/>
      <c r="M205" s="30">
        <f>G205/0.95</f>
        <v>278716.63157894736</v>
      </c>
      <c r="N205" s="30">
        <f>C205-M205</f>
        <v>14360.468421052676</v>
      </c>
    </row>
    <row r="206" spans="1:24" x14ac:dyDescent="0.3">
      <c r="A206" s="34"/>
      <c r="B206" s="33" t="s">
        <v>3</v>
      </c>
      <c r="C206" s="26">
        <f t="shared" si="3"/>
        <v>120163</v>
      </c>
      <c r="D206" s="32">
        <f t="shared" si="3"/>
        <v>1121690</v>
      </c>
      <c r="E206" s="27">
        <f>D206/C206</f>
        <v>9.3347369822657562</v>
      </c>
      <c r="F206" s="11"/>
      <c r="G206" s="26">
        <f>SUM(G157,G161,G165,G169,G173,G177,G181,G185,G189,G193,G197,G201)</f>
        <v>113359.1</v>
      </c>
      <c r="H206" s="25">
        <f>C206/G206-1</f>
        <v>6.0020765867054182E-2</v>
      </c>
      <c r="I206" s="32">
        <f>SUM(I157,I161,I165,I169,I173,I177,I181,I185,I189,I193,I197,I201)</f>
        <v>575077.74117000017</v>
      </c>
      <c r="J206" s="32">
        <f>N206*E206</f>
        <v>7819.0704775135728</v>
      </c>
      <c r="L206" s="11"/>
      <c r="M206" s="30">
        <f>G206/0.95</f>
        <v>119325.36842105264</v>
      </c>
      <c r="N206" s="30">
        <f>C206-M206</f>
        <v>837.63157894735923</v>
      </c>
      <c r="R206" s="35"/>
      <c r="S206" s="5"/>
      <c r="T206" s="36"/>
    </row>
    <row r="207" spans="1:24" x14ac:dyDescent="0.3">
      <c r="A207" s="34"/>
      <c r="B207" s="33" t="s">
        <v>2</v>
      </c>
      <c r="C207" s="26">
        <f t="shared" si="3"/>
        <v>413240.10000000003</v>
      </c>
      <c r="D207" s="32">
        <f t="shared" si="3"/>
        <v>2308220</v>
      </c>
      <c r="E207" s="27">
        <f>D207/C207</f>
        <v>5.5856631532128658</v>
      </c>
      <c r="F207" s="11"/>
      <c r="G207" s="26">
        <f>SUM(G158,G162,G166,G170,G174,G178,G182,G186,G190,G194,G198,G202)</f>
        <v>378139.89999999997</v>
      </c>
      <c r="H207" s="25">
        <f>C207/G207-1</f>
        <v>9.2823317507620962E-2</v>
      </c>
      <c r="I207" s="32">
        <f>SUM(I156,I160,I164,I168,I172,I176,I180,I185,I190,I194,I198,I202)</f>
        <v>1162888.2596700001</v>
      </c>
      <c r="J207" s="32">
        <f>SUM(J205:J206)</f>
        <v>65957.787544222738</v>
      </c>
      <c r="K207" s="31">
        <f>K202+J207</f>
        <v>-229468.3490028716</v>
      </c>
      <c r="L207" s="11"/>
      <c r="M207" s="30">
        <f>G207/0.95</f>
        <v>398042</v>
      </c>
      <c r="N207" s="30">
        <f>C207-M207</f>
        <v>15198.100000000035</v>
      </c>
      <c r="R207" s="29">
        <f>N207*E207</f>
        <v>84891.467168844654</v>
      </c>
      <c r="S207" s="28" t="s">
        <v>1</v>
      </c>
      <c r="T207" s="27"/>
    </row>
    <row r="208" spans="1:24" s="14" customFormat="1" ht="6" customHeight="1" x14ac:dyDescent="0.3">
      <c r="A208" s="24"/>
      <c r="B208" s="21"/>
      <c r="C208" s="22"/>
      <c r="D208" s="20"/>
      <c r="E208" s="23"/>
      <c r="F208" s="18"/>
      <c r="G208" s="22"/>
      <c r="H208" s="21"/>
      <c r="I208" s="20"/>
      <c r="J208" s="20"/>
      <c r="K208" s="19"/>
      <c r="L208" s="18"/>
      <c r="M208" s="17"/>
      <c r="N208" s="16"/>
      <c r="O208" s="16"/>
      <c r="P208" s="15"/>
    </row>
    <row r="209" spans="1:22" ht="14.4" x14ac:dyDescent="0.3">
      <c r="A209" s="7">
        <v>44501</v>
      </c>
      <c r="B209" s="1" t="s">
        <v>0</v>
      </c>
      <c r="C209" s="5">
        <v>36247.800000000003</v>
      </c>
      <c r="D209" s="3">
        <v>278932</v>
      </c>
      <c r="E209" s="6">
        <f>D209/C209</f>
        <v>7.6951428776367115</v>
      </c>
      <c r="F209" s="11"/>
      <c r="G209" s="5">
        <v>28082</v>
      </c>
      <c r="H209" s="12">
        <f>(C209-G209)/C209</f>
        <v>0.22527712026660934</v>
      </c>
      <c r="I209" s="3">
        <f>G209*P209</f>
        <v>240393.15279999998</v>
      </c>
      <c r="J209" s="3">
        <f>I209-D209</f>
        <v>-38538.847200000018</v>
      </c>
      <c r="L209" s="11"/>
      <c r="M209" s="6">
        <v>8.3378999999999994</v>
      </c>
      <c r="N209" s="6">
        <v>0.2225</v>
      </c>
      <c r="O209" s="6">
        <v>0</v>
      </c>
      <c r="P209" s="6">
        <f>M209+N209+O209</f>
        <v>8.5603999999999996</v>
      </c>
      <c r="U209" s="9"/>
      <c r="V209" s="8"/>
    </row>
    <row r="210" spans="1:22" x14ac:dyDescent="0.3">
      <c r="B210" s="1" t="s">
        <v>3</v>
      </c>
      <c r="C210" s="5">
        <v>14788</v>
      </c>
      <c r="D210" s="3">
        <v>208825</v>
      </c>
      <c r="E210" s="6">
        <f>D210/C210</f>
        <v>14.121246956992156</v>
      </c>
      <c r="F210" s="11"/>
      <c r="G210" s="5">
        <v>11273</v>
      </c>
      <c r="H210" s="12">
        <f>(C210-G210)/C210</f>
        <v>0.23769272383013254</v>
      </c>
      <c r="I210" s="3">
        <f>G210*P210</f>
        <v>96501.389199999991</v>
      </c>
      <c r="J210" s="3">
        <f>I210-D210</f>
        <v>-112323.61080000001</v>
      </c>
      <c r="L210" s="11"/>
      <c r="M210" s="6">
        <v>8.3378999999999994</v>
      </c>
      <c r="N210" s="6">
        <v>0.2225</v>
      </c>
      <c r="O210" s="6">
        <v>0</v>
      </c>
      <c r="P210" s="6">
        <f>M210+N210+O210</f>
        <v>8.5603999999999996</v>
      </c>
    </row>
    <row r="211" spans="1:22" x14ac:dyDescent="0.3">
      <c r="B211" s="1" t="s">
        <v>2</v>
      </c>
      <c r="C211" s="5">
        <f>SUM(C209:C210)</f>
        <v>51035.8</v>
      </c>
      <c r="D211" s="3">
        <f>SUM(D209:D210)</f>
        <v>487757</v>
      </c>
      <c r="E211" s="6">
        <f>D211/C211</f>
        <v>9.5571539977819491</v>
      </c>
      <c r="F211" s="11"/>
      <c r="G211" s="5">
        <f>SUM(G209:G210)</f>
        <v>39355</v>
      </c>
      <c r="H211" s="12">
        <f>(C211-G211)/C211</f>
        <v>0.22887463310068623</v>
      </c>
      <c r="J211" s="3">
        <f>J209+J210</f>
        <v>-150862.45800000004</v>
      </c>
      <c r="K211" s="4">
        <f>K207+J211</f>
        <v>-380330.80700287165</v>
      </c>
      <c r="L211" s="11"/>
      <c r="M211" s="6"/>
      <c r="N211" s="6"/>
      <c r="O211" s="6"/>
      <c r="P211" s="6"/>
    </row>
    <row r="212" spans="1:22" ht="3" customHeight="1" x14ac:dyDescent="0.3">
      <c r="A212" s="48"/>
      <c r="B212" s="46"/>
      <c r="C212" s="47"/>
      <c r="D212" s="45"/>
      <c r="E212" s="42"/>
      <c r="F212" s="11"/>
      <c r="G212" s="47"/>
      <c r="H212" s="46"/>
      <c r="I212" s="45"/>
      <c r="J212" s="45"/>
      <c r="K212" s="44"/>
      <c r="L212" s="11"/>
      <c r="M212" s="43"/>
      <c r="N212" s="42"/>
      <c r="O212" s="42"/>
      <c r="P212" s="41"/>
    </row>
    <row r="213" spans="1:22" ht="14.4" x14ac:dyDescent="0.3">
      <c r="A213" s="7">
        <v>44531</v>
      </c>
      <c r="B213" s="1" t="s">
        <v>0</v>
      </c>
      <c r="C213" s="5">
        <v>36232.699999999997</v>
      </c>
      <c r="D213" s="3">
        <v>267689</v>
      </c>
      <c r="E213" s="6">
        <f>D213/C213</f>
        <v>7.3880500211135249</v>
      </c>
      <c r="F213" s="11"/>
      <c r="G213" s="5">
        <v>36613</v>
      </c>
      <c r="H213" s="12">
        <f>(C213-G213)/C213</f>
        <v>-1.0496043629097554E-2</v>
      </c>
      <c r="I213" s="3">
        <f>G213*P213</f>
        <v>313421.9252</v>
      </c>
      <c r="J213" s="3">
        <f>I213-D213</f>
        <v>45732.925199999998</v>
      </c>
      <c r="L213" s="11"/>
      <c r="M213" s="6">
        <v>8.3378999999999994</v>
      </c>
      <c r="N213" s="6">
        <v>0.2225</v>
      </c>
      <c r="O213" s="6">
        <v>0</v>
      </c>
      <c r="P213" s="6">
        <f>M213+N213+O213</f>
        <v>8.5603999999999996</v>
      </c>
      <c r="R213" s="35"/>
      <c r="U213" s="9"/>
      <c r="V213" s="8"/>
    </row>
    <row r="214" spans="1:22" x14ac:dyDescent="0.3">
      <c r="B214" s="1" t="s">
        <v>3</v>
      </c>
      <c r="C214" s="5">
        <v>14143</v>
      </c>
      <c r="D214" s="3">
        <v>188557</v>
      </c>
      <c r="E214" s="6">
        <f>D214/C214</f>
        <v>13.33217846284381</v>
      </c>
      <c r="F214" s="11"/>
      <c r="G214" s="5">
        <v>16395</v>
      </c>
      <c r="H214" s="12">
        <f>(C214-G214)/C214</f>
        <v>-0.15923071484126422</v>
      </c>
      <c r="I214" s="3">
        <f>G214*P214</f>
        <v>140347.758</v>
      </c>
      <c r="J214" s="3">
        <f>I214-D214</f>
        <v>-48209.241999999998</v>
      </c>
      <c r="L214" s="11"/>
      <c r="M214" s="6">
        <v>8.3378999999999994</v>
      </c>
      <c r="N214" s="6">
        <v>0.2225</v>
      </c>
      <c r="O214" s="6">
        <v>0</v>
      </c>
      <c r="P214" s="6">
        <f>M214+N214+O214</f>
        <v>8.5603999999999996</v>
      </c>
      <c r="R214" s="35"/>
    </row>
    <row r="215" spans="1:22" x14ac:dyDescent="0.3">
      <c r="B215" s="1" t="s">
        <v>2</v>
      </c>
      <c r="C215" s="5">
        <f>SUM(C213:C214)</f>
        <v>50375.7</v>
      </c>
      <c r="D215" s="3">
        <f>SUM(D213:D214)</f>
        <v>456246</v>
      </c>
      <c r="E215" s="6">
        <f>D215/C215</f>
        <v>9.0568667035892307</v>
      </c>
      <c r="F215" s="11"/>
      <c r="G215" s="5">
        <f>SUM(G213:G214)</f>
        <v>53008</v>
      </c>
      <c r="H215" s="12">
        <f>(C215-G215)/C215</f>
        <v>-5.2253368191409806E-2</v>
      </c>
      <c r="J215" s="3">
        <f>J213+J214</f>
        <v>-2476.3168000000005</v>
      </c>
      <c r="K215" s="4">
        <f>K211+J215</f>
        <v>-382807.12380287168</v>
      </c>
      <c r="L215" s="11"/>
      <c r="M215" s="6"/>
      <c r="N215" s="6"/>
      <c r="O215" s="6"/>
      <c r="P215" s="6"/>
      <c r="R215" s="35"/>
      <c r="S215" s="5"/>
      <c r="T215" s="5"/>
      <c r="U215" s="67"/>
      <c r="V215" s="66"/>
    </row>
    <row r="216" spans="1:22" ht="3" customHeight="1" x14ac:dyDescent="0.3">
      <c r="A216" s="48"/>
      <c r="B216" s="46"/>
      <c r="C216" s="47"/>
      <c r="D216" s="45"/>
      <c r="E216" s="42"/>
      <c r="F216" s="11"/>
      <c r="G216" s="47"/>
      <c r="H216" s="46"/>
      <c r="I216" s="45"/>
      <c r="J216" s="45"/>
      <c r="K216" s="44"/>
      <c r="L216" s="11"/>
      <c r="M216" s="43"/>
      <c r="N216" s="42"/>
      <c r="O216" s="42"/>
      <c r="P216" s="41"/>
    </row>
    <row r="217" spans="1:22" ht="14.4" x14ac:dyDescent="0.3">
      <c r="A217" s="65">
        <v>44562</v>
      </c>
      <c r="B217" s="64" t="s">
        <v>0</v>
      </c>
      <c r="C217" s="63">
        <v>59511.8</v>
      </c>
      <c r="D217" s="61">
        <v>303099</v>
      </c>
      <c r="E217" s="59">
        <f>D217/C217</f>
        <v>5.0930907819961755</v>
      </c>
      <c r="F217" s="11"/>
      <c r="G217" s="63">
        <v>48801</v>
      </c>
      <c r="H217" s="62">
        <f>(C217-G217)/C217</f>
        <v>0.17997775231130636</v>
      </c>
      <c r="I217" s="61">
        <f>G217*P217</f>
        <v>417756.08039999998</v>
      </c>
      <c r="J217" s="61">
        <f>I217-D217</f>
        <v>114657.08039999998</v>
      </c>
      <c r="K217" s="60"/>
      <c r="L217" s="11"/>
      <c r="M217" s="59">
        <v>8.3378999999999994</v>
      </c>
      <c r="N217" s="59">
        <v>0.2225</v>
      </c>
      <c r="O217" s="59">
        <v>0</v>
      </c>
      <c r="P217" s="59">
        <f>M217+N217+O217</f>
        <v>8.5603999999999996</v>
      </c>
      <c r="R217" s="40"/>
      <c r="S217" s="40"/>
      <c r="U217" s="9"/>
      <c r="V217" s="8"/>
    </row>
    <row r="218" spans="1:22" ht="14.4" x14ac:dyDescent="0.3">
      <c r="B218" s="1" t="s">
        <v>3</v>
      </c>
      <c r="C218" s="5">
        <v>22438</v>
      </c>
      <c r="D218" s="3">
        <v>255305</v>
      </c>
      <c r="E218" s="6">
        <f>D218/C218</f>
        <v>11.378242267581781</v>
      </c>
      <c r="F218" s="11"/>
      <c r="G218" s="5">
        <v>22579</v>
      </c>
      <c r="H218" s="12">
        <f>(C218-G218)/C218</f>
        <v>-6.2839825296372226E-3</v>
      </c>
      <c r="I218" s="3">
        <f>G218*P218</f>
        <v>193285.27159999998</v>
      </c>
      <c r="J218" s="3">
        <f>I218-D218</f>
        <v>-62019.728400000022</v>
      </c>
      <c r="L218" s="11"/>
      <c r="M218" s="6">
        <v>8.3378999999999994</v>
      </c>
      <c r="N218" s="6">
        <v>0.2225</v>
      </c>
      <c r="O218" s="6">
        <v>0</v>
      </c>
      <c r="P218" s="6">
        <f>M218+N218+O218</f>
        <v>8.5603999999999996</v>
      </c>
      <c r="R218" s="40"/>
      <c r="S218" s="40"/>
    </row>
    <row r="219" spans="1:22" x14ac:dyDescent="0.3">
      <c r="B219" s="1" t="s">
        <v>2</v>
      </c>
      <c r="C219" s="5">
        <f>SUM(C217:C218)</f>
        <v>81949.8</v>
      </c>
      <c r="D219" s="3">
        <f>SUM(D217:D218)</f>
        <v>558404</v>
      </c>
      <c r="E219" s="6">
        <f>D219/C219</f>
        <v>6.8139763611381596</v>
      </c>
      <c r="F219" s="11"/>
      <c r="G219" s="5">
        <f>SUM(G217:G218)</f>
        <v>71380</v>
      </c>
      <c r="H219" s="12">
        <f>(C219-G219)/C219</f>
        <v>0.1289789602903241</v>
      </c>
      <c r="J219" s="3">
        <f>J217+J218</f>
        <v>52637.351999999955</v>
      </c>
      <c r="K219" s="4">
        <f>K215+J219</f>
        <v>-330169.77180287172</v>
      </c>
      <c r="L219" s="11"/>
      <c r="M219" s="6"/>
      <c r="N219" s="6"/>
      <c r="O219" s="6"/>
      <c r="P219" s="6"/>
    </row>
    <row r="220" spans="1:22" s="14" customFormat="1" ht="3" customHeight="1" x14ac:dyDescent="0.3">
      <c r="A220" s="24"/>
      <c r="B220" s="21"/>
      <c r="C220" s="22"/>
      <c r="D220" s="20"/>
      <c r="E220" s="23"/>
      <c r="F220" s="18"/>
      <c r="G220" s="22"/>
      <c r="H220" s="21"/>
      <c r="I220" s="20"/>
      <c r="J220" s="20"/>
      <c r="K220" s="19"/>
      <c r="L220" s="18"/>
      <c r="M220" s="55"/>
      <c r="N220" s="23"/>
      <c r="O220" s="23"/>
      <c r="P220" s="54"/>
    </row>
    <row r="221" spans="1:22" ht="14.4" x14ac:dyDescent="0.3">
      <c r="A221" s="7">
        <v>44593</v>
      </c>
      <c r="B221" s="1" t="s">
        <v>0</v>
      </c>
      <c r="C221" s="5">
        <v>50129.4</v>
      </c>
      <c r="D221" s="3">
        <v>404613</v>
      </c>
      <c r="E221" s="6">
        <f>D221/C221</f>
        <v>8.0713712910986359</v>
      </c>
      <c r="F221" s="11"/>
      <c r="G221" s="5">
        <v>47902</v>
      </c>
      <c r="H221" s="12">
        <f>(C221-G221)/C221</f>
        <v>4.4433007376908591E-2</v>
      </c>
      <c r="I221" s="3">
        <f>G221*P221</f>
        <v>336003.78879999998</v>
      </c>
      <c r="J221" s="3">
        <f>I221-D221</f>
        <v>-68609.21120000002</v>
      </c>
      <c r="L221" s="11"/>
      <c r="M221" s="6">
        <v>6.7129000000000003</v>
      </c>
      <c r="N221" s="6">
        <v>0.30149999999999999</v>
      </c>
      <c r="O221" s="6">
        <v>0</v>
      </c>
      <c r="P221" s="6">
        <f>M221+N221+O221</f>
        <v>7.0144000000000002</v>
      </c>
      <c r="R221" s="40"/>
      <c r="U221" s="9"/>
      <c r="V221" s="8"/>
    </row>
    <row r="222" spans="1:22" ht="14.4" x14ac:dyDescent="0.3">
      <c r="B222" s="1" t="s">
        <v>3</v>
      </c>
      <c r="C222" s="5">
        <v>16910</v>
      </c>
      <c r="D222" s="3">
        <v>241973</v>
      </c>
      <c r="E222" s="6">
        <f>D222/C222</f>
        <v>14.309461856889415</v>
      </c>
      <c r="F222" s="11"/>
      <c r="G222" s="5">
        <v>21543</v>
      </c>
      <c r="H222" s="12">
        <f>(C222-G222)/C222</f>
        <v>-0.27397989355411001</v>
      </c>
      <c r="I222" s="3">
        <f>G222*P222</f>
        <v>151111.21919999999</v>
      </c>
      <c r="J222" s="3">
        <f>I222-D222</f>
        <v>-90861.780800000008</v>
      </c>
      <c r="L222" s="11"/>
      <c r="M222" s="6">
        <v>6.7129000000000003</v>
      </c>
      <c r="N222" s="6">
        <v>0.30149999999999999</v>
      </c>
      <c r="O222" s="6">
        <v>0</v>
      </c>
      <c r="P222" s="6">
        <f>M222+N222+O222</f>
        <v>7.0144000000000002</v>
      </c>
      <c r="R222" s="40"/>
    </row>
    <row r="223" spans="1:22" ht="14.4" x14ac:dyDescent="0.3">
      <c r="B223" s="1" t="s">
        <v>2</v>
      </c>
      <c r="C223" s="5">
        <f>SUM(C221:C222)</f>
        <v>67039.399999999994</v>
      </c>
      <c r="D223" s="3">
        <f>SUM(D221:D222)</f>
        <v>646586</v>
      </c>
      <c r="E223" s="6">
        <f>D223/C223</f>
        <v>9.6448655566726433</v>
      </c>
      <c r="F223" s="11"/>
      <c r="G223" s="5">
        <f>SUM(G221:G222)</f>
        <v>69445</v>
      </c>
      <c r="H223" s="12">
        <f>(C223-G223)/C223</f>
        <v>-3.5883376044535092E-2</v>
      </c>
      <c r="J223" s="3">
        <f>J221+J222</f>
        <v>-159470.99200000003</v>
      </c>
      <c r="K223" s="4">
        <f>K219+J223</f>
        <v>-489640.76380287175</v>
      </c>
      <c r="L223" s="11"/>
      <c r="M223" s="6"/>
      <c r="N223" s="6"/>
      <c r="O223" s="6"/>
      <c r="P223" s="6"/>
      <c r="R223" s="40"/>
    </row>
    <row r="224" spans="1:22" ht="3" customHeight="1" x14ac:dyDescent="0.3">
      <c r="A224" s="48"/>
      <c r="B224" s="46"/>
      <c r="C224" s="47"/>
      <c r="D224" s="45"/>
      <c r="E224" s="42"/>
      <c r="F224" s="11"/>
      <c r="G224" s="47"/>
      <c r="H224" s="46"/>
      <c r="I224" s="45"/>
      <c r="J224" s="45"/>
      <c r="K224" s="44"/>
      <c r="L224" s="11"/>
      <c r="M224" s="43"/>
      <c r="N224" s="42"/>
      <c r="O224" s="42"/>
      <c r="P224" s="41"/>
      <c r="R224" s="40"/>
    </row>
    <row r="225" spans="1:28" ht="14.4" x14ac:dyDescent="0.3">
      <c r="A225" s="7">
        <v>44621</v>
      </c>
      <c r="B225" s="1" t="s">
        <v>0</v>
      </c>
      <c r="C225" s="5">
        <v>35756.400000000001</v>
      </c>
      <c r="D225" s="3">
        <v>182570</v>
      </c>
      <c r="E225" s="6">
        <f>D225/C225</f>
        <v>5.1059390766408246</v>
      </c>
      <c r="F225" s="11"/>
      <c r="G225" s="5">
        <v>32920</v>
      </c>
      <c r="H225" s="12">
        <f>(C225-G225)/C225</f>
        <v>7.9325659182691813E-2</v>
      </c>
      <c r="I225" s="3">
        <f>G225*P225</f>
        <v>230914.04800000001</v>
      </c>
      <c r="J225" s="3">
        <f>I225-D225</f>
        <v>48344.04800000001</v>
      </c>
      <c r="L225" s="11"/>
      <c r="M225" s="6">
        <v>6.7129000000000003</v>
      </c>
      <c r="N225" s="6">
        <v>0.30149999999999999</v>
      </c>
      <c r="O225" s="6">
        <v>0</v>
      </c>
      <c r="P225" s="6">
        <f>M225+N225+O225</f>
        <v>7.0144000000000002</v>
      </c>
      <c r="R225" s="40"/>
      <c r="U225" s="9"/>
      <c r="V225" s="8"/>
    </row>
    <row r="226" spans="1:28" ht="14.4" x14ac:dyDescent="0.3">
      <c r="B226" s="1" t="s">
        <v>3</v>
      </c>
      <c r="C226" s="5">
        <v>12923</v>
      </c>
      <c r="D226" s="3">
        <v>161126</v>
      </c>
      <c r="E226" s="6">
        <f>D226/C226</f>
        <v>12.468157548556837</v>
      </c>
      <c r="F226" s="11"/>
      <c r="G226" s="5">
        <v>15106</v>
      </c>
      <c r="H226" s="12">
        <f>(C226-G226)/C226</f>
        <v>-0.1689236245453842</v>
      </c>
      <c r="I226" s="3">
        <f>G226*P226</f>
        <v>105959.5264</v>
      </c>
      <c r="J226" s="3">
        <f>I226-D226</f>
        <v>-55166.473599999998</v>
      </c>
      <c r="L226" s="11"/>
      <c r="M226" s="6">
        <v>6.7129000000000003</v>
      </c>
      <c r="N226" s="6">
        <v>0.30149999999999999</v>
      </c>
      <c r="O226" s="6">
        <v>0</v>
      </c>
      <c r="P226" s="6">
        <f>M226+N226+O226</f>
        <v>7.0144000000000002</v>
      </c>
      <c r="R226" s="40"/>
    </row>
    <row r="227" spans="1:28" ht="14.4" x14ac:dyDescent="0.3">
      <c r="B227" s="1" t="s">
        <v>2</v>
      </c>
      <c r="C227" s="5">
        <f>SUM(C225:C226)</f>
        <v>48679.4</v>
      </c>
      <c r="D227" s="3">
        <f>SUM(D225:D226)</f>
        <v>343696</v>
      </c>
      <c r="E227" s="6">
        <f>D227/C227</f>
        <v>7.0603992653976837</v>
      </c>
      <c r="F227" s="11"/>
      <c r="G227" s="5">
        <f>SUM(G225:G226)</f>
        <v>48026</v>
      </c>
      <c r="H227" s="12">
        <f>(C227-G227)/C227</f>
        <v>1.3422515478826802E-2</v>
      </c>
      <c r="J227" s="3">
        <f>J225+J226</f>
        <v>-6822.4255999999878</v>
      </c>
      <c r="K227" s="4">
        <f>K223+J227</f>
        <v>-496463.18940287177</v>
      </c>
      <c r="L227" s="11"/>
      <c r="M227" s="6"/>
      <c r="N227" s="6"/>
      <c r="O227" s="6"/>
      <c r="P227" s="6"/>
      <c r="R227" s="40"/>
    </row>
    <row r="228" spans="1:28" ht="3" customHeight="1" x14ac:dyDescent="0.3">
      <c r="A228" s="48"/>
      <c r="B228" s="46"/>
      <c r="C228" s="47"/>
      <c r="D228" s="45"/>
      <c r="E228" s="42"/>
      <c r="F228" s="11"/>
      <c r="G228" s="47"/>
      <c r="H228" s="46"/>
      <c r="I228" s="45"/>
      <c r="J228" s="45"/>
      <c r="K228" s="44"/>
      <c r="L228" s="11"/>
      <c r="M228" s="43"/>
      <c r="N228" s="42"/>
      <c r="O228" s="42"/>
      <c r="P228" s="41"/>
      <c r="R228" s="40"/>
    </row>
    <row r="229" spans="1:28" ht="14.4" x14ac:dyDescent="0.3">
      <c r="A229" s="7">
        <v>44652</v>
      </c>
      <c r="B229" s="1" t="s">
        <v>0</v>
      </c>
      <c r="C229" s="5">
        <v>24324.6</v>
      </c>
      <c r="D229" s="3">
        <v>121941</v>
      </c>
      <c r="E229" s="6">
        <f>D229/C229</f>
        <v>5.0130731851705681</v>
      </c>
      <c r="F229" s="11"/>
      <c r="G229" s="5">
        <v>21173</v>
      </c>
      <c r="H229" s="12">
        <f>(C229-G229)/C229</f>
        <v>0.1295643093822714</v>
      </c>
      <c r="I229" s="3">
        <f>G229*P229</f>
        <v>148515.89120000001</v>
      </c>
      <c r="J229" s="3">
        <f>I229-D229</f>
        <v>26574.891200000013</v>
      </c>
      <c r="L229" s="11"/>
      <c r="M229" s="6">
        <v>6.7129000000000003</v>
      </c>
      <c r="N229" s="6">
        <v>0.30149999999999999</v>
      </c>
      <c r="O229" s="6">
        <v>0</v>
      </c>
      <c r="P229" s="6">
        <f>M229+N229+O229</f>
        <v>7.0144000000000002</v>
      </c>
      <c r="R229" s="40"/>
      <c r="U229" s="9"/>
      <c r="V229" s="8"/>
      <c r="Z229" s="58" t="e">
        <f>#REF!/0.95</f>
        <v>#REF!</v>
      </c>
      <c r="AA229" s="58" t="e">
        <f>R229-Z229</f>
        <v>#REF!</v>
      </c>
      <c r="AB229" s="57" t="e">
        <f>AA229*T229</f>
        <v>#REF!</v>
      </c>
    </row>
    <row r="230" spans="1:28" ht="14.4" x14ac:dyDescent="0.3">
      <c r="B230" s="1" t="s">
        <v>3</v>
      </c>
      <c r="C230" s="5">
        <v>8382</v>
      </c>
      <c r="D230" s="3">
        <v>102511</v>
      </c>
      <c r="E230" s="6">
        <f>D230/C230</f>
        <v>12.229897399188738</v>
      </c>
      <c r="F230" s="11"/>
      <c r="G230" s="5">
        <v>8472</v>
      </c>
      <c r="H230" s="12">
        <f>(C230-G230)/C230</f>
        <v>-1.0737294201861132E-2</v>
      </c>
      <c r="I230" s="3">
        <f>G230*P230</f>
        <v>59425.996800000001</v>
      </c>
      <c r="J230" s="3">
        <f>I230-D230</f>
        <v>-43085.003199999999</v>
      </c>
      <c r="L230" s="11"/>
      <c r="M230" s="6">
        <v>6.7129000000000003</v>
      </c>
      <c r="N230" s="6">
        <v>0.30149999999999999</v>
      </c>
      <c r="O230" s="6">
        <v>0</v>
      </c>
      <c r="P230" s="6">
        <f>M230+N230+O230</f>
        <v>7.0144000000000002</v>
      </c>
      <c r="R230" s="40"/>
      <c r="Z230" s="58" t="e">
        <f>#REF!/0.95</f>
        <v>#REF!</v>
      </c>
      <c r="AA230" s="58" t="e">
        <f>R230-Z230</f>
        <v>#REF!</v>
      </c>
      <c r="AB230" s="57" t="e">
        <f>AA230*T230</f>
        <v>#REF!</v>
      </c>
    </row>
    <row r="231" spans="1:28" ht="14.4" x14ac:dyDescent="0.3">
      <c r="B231" s="1" t="s">
        <v>2</v>
      </c>
      <c r="C231" s="5">
        <f>SUM(C229:C230)</f>
        <v>32706.6</v>
      </c>
      <c r="D231" s="3">
        <f>SUM(D229:D230)</f>
        <v>224452</v>
      </c>
      <c r="E231" s="6">
        <f>D231/C231</f>
        <v>6.8625904251741243</v>
      </c>
      <c r="F231" s="11"/>
      <c r="G231" s="5">
        <f>SUM(G229:G230)</f>
        <v>29645</v>
      </c>
      <c r="H231" s="12">
        <f>(C231-G231)/C231</f>
        <v>9.3608017953562855E-2</v>
      </c>
      <c r="J231" s="3">
        <f>J229+J230</f>
        <v>-16510.111999999986</v>
      </c>
      <c r="K231" s="4">
        <f>K227+J231</f>
        <v>-512973.30140287173</v>
      </c>
      <c r="L231" s="11"/>
      <c r="M231" s="6"/>
      <c r="N231" s="6"/>
      <c r="O231" s="6"/>
      <c r="P231" s="6"/>
      <c r="R231" s="40"/>
      <c r="S231" s="5"/>
      <c r="T231" s="5"/>
      <c r="Z231" s="58" t="e">
        <f>#REF!/0.95</f>
        <v>#REF!</v>
      </c>
      <c r="AA231" s="58" t="e">
        <f>R231-Z231</f>
        <v>#REF!</v>
      </c>
      <c r="AB231" s="57" t="e">
        <f>AA231*T231</f>
        <v>#REF!</v>
      </c>
    </row>
    <row r="232" spans="1:28" s="14" customFormat="1" ht="3" customHeight="1" x14ac:dyDescent="0.3">
      <c r="A232" s="24"/>
      <c r="B232" s="21"/>
      <c r="C232" s="22"/>
      <c r="D232" s="20"/>
      <c r="E232" s="23"/>
      <c r="F232" s="18"/>
      <c r="G232" s="22"/>
      <c r="H232" s="21"/>
      <c r="I232" s="20"/>
      <c r="J232" s="20"/>
      <c r="K232" s="19"/>
      <c r="L232" s="18"/>
      <c r="M232" s="55"/>
      <c r="N232" s="23"/>
      <c r="O232" s="23"/>
      <c r="P232" s="54"/>
    </row>
    <row r="233" spans="1:28" ht="14.4" x14ac:dyDescent="0.3">
      <c r="A233" s="7">
        <v>44682</v>
      </c>
      <c r="B233" s="1" t="s">
        <v>0</v>
      </c>
      <c r="C233" s="5">
        <v>10850</v>
      </c>
      <c r="D233" s="3">
        <v>95060</v>
      </c>
      <c r="E233" s="6">
        <f>D233/C233</f>
        <v>8.7612903225806456</v>
      </c>
      <c r="F233" s="11"/>
      <c r="G233" s="5">
        <v>9515</v>
      </c>
      <c r="H233" s="12">
        <f>(C233-G233)/C233</f>
        <v>0.12304147465437788</v>
      </c>
      <c r="I233" s="3">
        <f>G233*P233</f>
        <v>79314.185499999992</v>
      </c>
      <c r="J233" s="3">
        <f>I233-D233</f>
        <v>-15745.814500000008</v>
      </c>
      <c r="L233" s="11"/>
      <c r="M233" s="6">
        <v>8.0748999999999995</v>
      </c>
      <c r="N233" s="6">
        <v>0.26079999999999998</v>
      </c>
      <c r="O233" s="6">
        <v>0</v>
      </c>
      <c r="P233" s="6">
        <f>M233+N233+O233</f>
        <v>8.3356999999999992</v>
      </c>
      <c r="R233" s="40"/>
      <c r="U233" s="9"/>
      <c r="V233" s="8"/>
    </row>
    <row r="234" spans="1:28" ht="14.4" x14ac:dyDescent="0.3">
      <c r="B234" s="1" t="s">
        <v>3</v>
      </c>
      <c r="C234" s="5">
        <v>2573</v>
      </c>
      <c r="D234" s="3">
        <v>37756</v>
      </c>
      <c r="E234" s="6">
        <f>D234/C234</f>
        <v>14.673921492421298</v>
      </c>
      <c r="F234" s="11"/>
      <c r="G234" s="5">
        <v>2427</v>
      </c>
      <c r="H234" s="12">
        <f>(C234-G234)/C234</f>
        <v>5.6743101438010105E-2</v>
      </c>
      <c r="I234" s="3">
        <f>G234*P234</f>
        <v>20230.743899999998</v>
      </c>
      <c r="J234" s="3">
        <f>I234-D234</f>
        <v>-17525.256100000002</v>
      </c>
      <c r="L234" s="11"/>
      <c r="M234" s="6">
        <v>8.0748999999999995</v>
      </c>
      <c r="N234" s="6">
        <v>0.26079999999999998</v>
      </c>
      <c r="O234" s="6">
        <v>0</v>
      </c>
      <c r="P234" s="6">
        <f>M234+N234+O234</f>
        <v>8.3356999999999992</v>
      </c>
      <c r="R234" s="40"/>
    </row>
    <row r="235" spans="1:28" ht="14.4" x14ac:dyDescent="0.3">
      <c r="B235" s="1" t="s">
        <v>2</v>
      </c>
      <c r="C235" s="5">
        <f>SUM(C233:C234)</f>
        <v>13423</v>
      </c>
      <c r="D235" s="3">
        <f>SUM(D233:D234)</f>
        <v>132816</v>
      </c>
      <c r="E235" s="6">
        <f>D235/C235</f>
        <v>9.8946584221113021</v>
      </c>
      <c r="F235" s="11"/>
      <c r="G235" s="5">
        <f>SUM(G233:G234)</f>
        <v>11942</v>
      </c>
      <c r="H235" s="12">
        <f>(C235-G235)/C235</f>
        <v>0.11033301050435819</v>
      </c>
      <c r="J235" s="3">
        <f>J233+J234</f>
        <v>-33271.070600000006</v>
      </c>
      <c r="K235" s="4">
        <f>K231+J235</f>
        <v>-546244.37200287171</v>
      </c>
      <c r="L235" s="11"/>
      <c r="M235" s="6"/>
      <c r="N235" s="6"/>
      <c r="O235" s="6"/>
      <c r="P235" s="6"/>
      <c r="R235" s="40"/>
    </row>
    <row r="236" spans="1:28" ht="3" customHeight="1" x14ac:dyDescent="0.3">
      <c r="A236" s="48"/>
      <c r="B236" s="46"/>
      <c r="C236" s="47"/>
      <c r="D236" s="45"/>
      <c r="E236" s="42"/>
      <c r="F236" s="11"/>
      <c r="G236" s="47"/>
      <c r="H236" s="46"/>
      <c r="I236" s="45"/>
      <c r="J236" s="45"/>
      <c r="K236" s="44"/>
      <c r="L236" s="11"/>
      <c r="M236" s="43"/>
      <c r="N236" s="42"/>
      <c r="O236" s="42"/>
      <c r="P236" s="41"/>
      <c r="R236" s="40"/>
    </row>
    <row r="237" spans="1:28" ht="14.4" x14ac:dyDescent="0.3">
      <c r="A237" s="7">
        <v>44713</v>
      </c>
      <c r="B237" s="1" t="s">
        <v>0</v>
      </c>
      <c r="C237" s="5">
        <v>7236</v>
      </c>
      <c r="D237" s="3">
        <v>63196</v>
      </c>
      <c r="E237" s="6">
        <f>D237/C237</f>
        <v>8.7335544499723596</v>
      </c>
      <c r="F237" s="11"/>
      <c r="G237" s="5">
        <v>6459</v>
      </c>
      <c r="H237" s="12">
        <f>(C237-G237)/C237</f>
        <v>0.10737976782752902</v>
      </c>
      <c r="I237" s="3">
        <f>G237*P237</f>
        <v>53840.286299999992</v>
      </c>
      <c r="J237" s="3">
        <f>I237-D237</f>
        <v>-9355.7137000000075</v>
      </c>
      <c r="L237" s="11"/>
      <c r="M237" s="6">
        <v>8.0748999999999995</v>
      </c>
      <c r="N237" s="6">
        <v>0.26079999999999998</v>
      </c>
      <c r="O237" s="6">
        <v>0</v>
      </c>
      <c r="P237" s="6">
        <f>M237+N237+O237</f>
        <v>8.3356999999999992</v>
      </c>
      <c r="R237" s="40"/>
      <c r="U237" s="9"/>
      <c r="V237" s="8"/>
    </row>
    <row r="238" spans="1:28" ht="14.4" x14ac:dyDescent="0.3">
      <c r="B238" s="1" t="s">
        <v>3</v>
      </c>
      <c r="C238" s="5">
        <v>2117</v>
      </c>
      <c r="D238" s="3">
        <v>35203</v>
      </c>
      <c r="E238" s="6">
        <f>D238/C238</f>
        <v>16.628719886632027</v>
      </c>
      <c r="F238" s="11"/>
      <c r="G238" s="5">
        <v>1673</v>
      </c>
      <c r="H238" s="12">
        <f>(C238-G238)/C238</f>
        <v>0.20973075106282474</v>
      </c>
      <c r="I238" s="3">
        <f>G238*P238</f>
        <v>13945.626099999999</v>
      </c>
      <c r="J238" s="3">
        <f>I238-D238</f>
        <v>-21257.373899999999</v>
      </c>
      <c r="L238" s="11"/>
      <c r="M238" s="6">
        <v>8.0748999999999995</v>
      </c>
      <c r="N238" s="6">
        <v>0.26079999999999998</v>
      </c>
      <c r="O238" s="6">
        <v>0</v>
      </c>
      <c r="P238" s="6">
        <f>M238+N238+O238</f>
        <v>8.3356999999999992</v>
      </c>
      <c r="R238" s="40"/>
    </row>
    <row r="239" spans="1:28" ht="14.4" x14ac:dyDescent="0.3">
      <c r="B239" s="1" t="s">
        <v>2</v>
      </c>
      <c r="C239" s="5">
        <f>SUM(C237:C238)</f>
        <v>9353</v>
      </c>
      <c r="D239" s="3">
        <f>SUM(D237:D238)</f>
        <v>98399</v>
      </c>
      <c r="E239" s="6">
        <f>D239/C239</f>
        <v>10.520581631562065</v>
      </c>
      <c r="F239" s="11"/>
      <c r="G239" s="5">
        <f>SUM(G237:G238)</f>
        <v>8132</v>
      </c>
      <c r="H239" s="12">
        <f>(C239-G239)/C239</f>
        <v>0.1305463487651021</v>
      </c>
      <c r="J239" s="3">
        <f>J237+J238</f>
        <v>-30613.087600000006</v>
      </c>
      <c r="K239" s="4">
        <f>K235+J239</f>
        <v>-576857.45960287168</v>
      </c>
      <c r="L239" s="11"/>
      <c r="M239" s="6"/>
      <c r="N239" s="6"/>
      <c r="O239" s="6"/>
      <c r="P239" s="6"/>
      <c r="R239" s="40"/>
    </row>
    <row r="240" spans="1:28" ht="3" customHeight="1" x14ac:dyDescent="0.3">
      <c r="A240" s="48"/>
      <c r="B240" s="46"/>
      <c r="C240" s="47"/>
      <c r="D240" s="45"/>
      <c r="E240" s="42"/>
      <c r="F240" s="11"/>
      <c r="G240" s="47"/>
      <c r="H240" s="46"/>
      <c r="I240" s="45"/>
      <c r="J240" s="45"/>
      <c r="K240" s="44"/>
      <c r="L240" s="11"/>
      <c r="M240" s="43"/>
      <c r="N240" s="42"/>
      <c r="O240" s="42"/>
      <c r="P240" s="41"/>
      <c r="R240" s="40"/>
    </row>
    <row r="241" spans="1:29" ht="14.4" x14ac:dyDescent="0.3">
      <c r="A241" s="7">
        <v>44743</v>
      </c>
      <c r="B241" s="1" t="s">
        <v>0</v>
      </c>
      <c r="C241" s="5">
        <v>6823</v>
      </c>
      <c r="D241" s="3">
        <v>49434</v>
      </c>
      <c r="E241" s="6">
        <f>D241/C241</f>
        <v>7.2452000586252385</v>
      </c>
      <c r="F241" s="11"/>
      <c r="G241" s="5">
        <v>4801</v>
      </c>
      <c r="H241" s="12">
        <f>(C241-G241)/C241</f>
        <v>0.29635057892422689</v>
      </c>
      <c r="I241" s="3">
        <f>G241*P241</f>
        <v>40019.695699999997</v>
      </c>
      <c r="J241" s="3">
        <f>I241-D241</f>
        <v>-9414.3043000000034</v>
      </c>
      <c r="L241" s="11"/>
      <c r="M241" s="6">
        <v>8.0748999999999995</v>
      </c>
      <c r="N241" s="6">
        <v>0.26079999999999998</v>
      </c>
      <c r="O241" s="6">
        <v>0</v>
      </c>
      <c r="P241" s="6">
        <f>M241+N241+O241</f>
        <v>8.3356999999999992</v>
      </c>
      <c r="R241" s="40"/>
      <c r="U241" s="9"/>
      <c r="V241" s="8"/>
    </row>
    <row r="242" spans="1:29" ht="14.4" x14ac:dyDescent="0.3">
      <c r="B242" s="1" t="s">
        <v>3</v>
      </c>
      <c r="C242" s="5">
        <v>1549</v>
      </c>
      <c r="D242" s="3">
        <v>21055</v>
      </c>
      <c r="E242" s="6">
        <f>D242/C242</f>
        <v>13.592640413169788</v>
      </c>
      <c r="F242" s="11"/>
      <c r="G242" s="5">
        <v>1376</v>
      </c>
      <c r="H242" s="12">
        <f>(C242-G242)/C242</f>
        <v>0.11168495803744351</v>
      </c>
      <c r="I242" s="3">
        <f>G242*P242</f>
        <v>11469.923199999999</v>
      </c>
      <c r="J242" s="3">
        <f>I242-D242</f>
        <v>-9585.0768000000007</v>
      </c>
      <c r="L242" s="11"/>
      <c r="M242" s="6">
        <v>8.0748999999999995</v>
      </c>
      <c r="N242" s="6">
        <v>0.26079999999999998</v>
      </c>
      <c r="O242" s="6">
        <v>0</v>
      </c>
      <c r="P242" s="6">
        <f>M242+N242+O242</f>
        <v>8.3356999999999992</v>
      </c>
      <c r="R242" s="40"/>
    </row>
    <row r="243" spans="1:29" x14ac:dyDescent="0.3">
      <c r="B243" s="1" t="s">
        <v>2</v>
      </c>
      <c r="C243" s="5">
        <f>SUM(C241:C242)</f>
        <v>8372</v>
      </c>
      <c r="D243" s="3">
        <f>SUM(D241:D242)</f>
        <v>70489</v>
      </c>
      <c r="E243" s="6">
        <f>D243/C243</f>
        <v>8.4196129956999517</v>
      </c>
      <c r="F243" s="11"/>
      <c r="G243" s="5">
        <f>SUM(G241:G242)</f>
        <v>6177</v>
      </c>
      <c r="H243" s="12">
        <f>(C243-G243)/C243</f>
        <v>0.26218346870520781</v>
      </c>
      <c r="J243" s="3">
        <f>J241+J242</f>
        <v>-18999.381100000006</v>
      </c>
      <c r="K243" s="4">
        <f>K239+J243</f>
        <v>-595856.84070287168</v>
      </c>
      <c r="L243" s="11"/>
      <c r="M243" s="6"/>
      <c r="N243" s="6"/>
      <c r="O243" s="6"/>
      <c r="P243" s="6"/>
      <c r="R243" s="35"/>
      <c r="S243" s="5"/>
      <c r="T243" s="5"/>
      <c r="Z243" s="56"/>
      <c r="AA243" s="56"/>
      <c r="AB243" s="56"/>
    </row>
    <row r="244" spans="1:29" s="14" customFormat="1" ht="3" customHeight="1" x14ac:dyDescent="0.3">
      <c r="A244" s="24"/>
      <c r="B244" s="21"/>
      <c r="C244" s="22"/>
      <c r="D244" s="20"/>
      <c r="E244" s="23"/>
      <c r="F244" s="18"/>
      <c r="G244" s="22"/>
      <c r="H244" s="21"/>
      <c r="I244" s="20"/>
      <c r="J244" s="20"/>
      <c r="K244" s="19"/>
      <c r="L244" s="18"/>
      <c r="M244" s="55"/>
      <c r="N244" s="23"/>
      <c r="O244" s="23"/>
      <c r="P244" s="54"/>
    </row>
    <row r="245" spans="1:29" ht="14.4" x14ac:dyDescent="0.3">
      <c r="A245" s="7">
        <v>44774</v>
      </c>
      <c r="B245" s="1" t="s">
        <v>0</v>
      </c>
      <c r="C245" s="5">
        <v>7097</v>
      </c>
      <c r="D245" s="3">
        <v>66263</v>
      </c>
      <c r="E245" s="6">
        <f>D245/C245</f>
        <v>9.3367620121177968</v>
      </c>
      <c r="F245" s="11"/>
      <c r="G245" s="5">
        <v>5528</v>
      </c>
      <c r="H245" s="12">
        <f>(C245-G245)/C245</f>
        <v>0.22107932929406793</v>
      </c>
      <c r="I245" s="3">
        <f>G245*P245</f>
        <v>56051.156000000003</v>
      </c>
      <c r="J245" s="3">
        <f>I245-D245</f>
        <v>-10211.843999999997</v>
      </c>
      <c r="L245" s="11"/>
      <c r="M245" s="6">
        <v>9.5959000000000003</v>
      </c>
      <c r="N245" s="6">
        <v>0.54359999999999997</v>
      </c>
      <c r="O245" s="6">
        <v>0</v>
      </c>
      <c r="P245" s="6">
        <f>M245+N245+O245</f>
        <v>10.1395</v>
      </c>
      <c r="R245" s="40"/>
      <c r="U245" s="9"/>
      <c r="V245" s="8"/>
      <c r="Y245" s="51"/>
      <c r="Z245" s="50"/>
      <c r="AA245" s="50"/>
      <c r="AB245" s="53"/>
    </row>
    <row r="246" spans="1:29" ht="14.4" x14ac:dyDescent="0.3">
      <c r="B246" s="1" t="s">
        <v>3</v>
      </c>
      <c r="C246" s="5">
        <v>1415</v>
      </c>
      <c r="D246" s="3">
        <v>23042</v>
      </c>
      <c r="E246" s="6">
        <f>D246/C246</f>
        <v>16.284098939929329</v>
      </c>
      <c r="F246" s="11"/>
      <c r="G246" s="5">
        <v>1344</v>
      </c>
      <c r="H246" s="12">
        <f>(C246-G246)/C246</f>
        <v>5.0176678445229682E-2</v>
      </c>
      <c r="I246" s="3">
        <f>G246*P246</f>
        <v>13627.487999999999</v>
      </c>
      <c r="J246" s="3">
        <f>I246-D246</f>
        <v>-9414.5120000000006</v>
      </c>
      <c r="L246" s="11"/>
      <c r="M246" s="6">
        <v>9.5959000000000003</v>
      </c>
      <c r="N246" s="6">
        <v>0.54359999999999997</v>
      </c>
      <c r="O246" s="6">
        <v>0</v>
      </c>
      <c r="P246" s="6">
        <f>M246+N246+O246</f>
        <v>10.1395</v>
      </c>
      <c r="R246" s="40"/>
      <c r="Y246" s="51"/>
      <c r="Z246" s="50"/>
      <c r="AA246" s="50"/>
      <c r="AB246" s="53"/>
      <c r="AC246" s="52"/>
    </row>
    <row r="247" spans="1:29" x14ac:dyDescent="0.3">
      <c r="B247" s="1" t="s">
        <v>2</v>
      </c>
      <c r="C247" s="5">
        <f>SUM(C245:C246)</f>
        <v>8512</v>
      </c>
      <c r="D247" s="3">
        <f>SUM(D245:D246)</f>
        <v>89305</v>
      </c>
      <c r="E247" s="6">
        <f>D247/C247</f>
        <v>10.491658834586467</v>
      </c>
      <c r="F247" s="11"/>
      <c r="G247" s="5">
        <f>SUM(G245:G246)</f>
        <v>6872</v>
      </c>
      <c r="H247" s="12">
        <f>(C247-G247)/C247</f>
        <v>0.19266917293233082</v>
      </c>
      <c r="J247" s="3">
        <f>J245+J246</f>
        <v>-19626.356</v>
      </c>
      <c r="K247" s="4">
        <f>K243+J247</f>
        <v>-615483.1967028717</v>
      </c>
      <c r="L247" s="11"/>
      <c r="M247" s="6"/>
      <c r="N247" s="6"/>
      <c r="O247" s="6"/>
      <c r="P247" s="6"/>
      <c r="R247" s="10"/>
      <c r="S247" s="5"/>
      <c r="T247" s="5"/>
      <c r="Y247" s="51"/>
      <c r="Z247" s="50"/>
      <c r="AA247" s="50"/>
      <c r="AB247" s="49"/>
    </row>
    <row r="248" spans="1:29" ht="3" customHeight="1" x14ac:dyDescent="0.3">
      <c r="A248" s="48"/>
      <c r="B248" s="46"/>
      <c r="C248" s="47"/>
      <c r="D248" s="45"/>
      <c r="E248" s="42"/>
      <c r="F248" s="11"/>
      <c r="G248" s="47"/>
      <c r="H248" s="46"/>
      <c r="I248" s="45"/>
      <c r="J248" s="45"/>
      <c r="K248" s="44"/>
      <c r="L248" s="11"/>
      <c r="M248" s="43"/>
      <c r="N248" s="42"/>
      <c r="O248" s="42"/>
      <c r="P248" s="41"/>
    </row>
    <row r="249" spans="1:29" ht="14.4" x14ac:dyDescent="0.3">
      <c r="A249" s="7">
        <v>44805</v>
      </c>
      <c r="B249" s="1" t="s">
        <v>0</v>
      </c>
      <c r="C249" s="5">
        <v>7938</v>
      </c>
      <c r="D249" s="3">
        <v>73376.86</v>
      </c>
      <c r="E249" s="6">
        <f>D249/C249</f>
        <v>9.2437465356512973</v>
      </c>
      <c r="F249" s="11"/>
      <c r="G249" s="5">
        <v>6132</v>
      </c>
      <c r="H249" s="12">
        <f>(C249-G249)/C249</f>
        <v>0.2275132275132275</v>
      </c>
      <c r="I249" s="3">
        <f>G249*P249</f>
        <v>62175.413999999997</v>
      </c>
      <c r="J249" s="3">
        <f>I249-D249</f>
        <v>-11201.446000000004</v>
      </c>
      <c r="L249" s="11"/>
      <c r="M249" s="6">
        <v>9.5959000000000003</v>
      </c>
      <c r="N249" s="6">
        <v>0.54359999999999997</v>
      </c>
      <c r="O249" s="6">
        <v>0</v>
      </c>
      <c r="P249" s="6">
        <f>M249+N249+O249</f>
        <v>10.1395</v>
      </c>
      <c r="R249" s="40"/>
      <c r="U249" s="9"/>
      <c r="V249" s="8"/>
    </row>
    <row r="250" spans="1:29" ht="14.4" x14ac:dyDescent="0.3">
      <c r="B250" s="1" t="s">
        <v>3</v>
      </c>
      <c r="C250" s="5">
        <v>1833</v>
      </c>
      <c r="D250" s="3">
        <v>30224</v>
      </c>
      <c r="E250" s="6">
        <f>D250/C250</f>
        <v>16.488816148390615</v>
      </c>
      <c r="F250" s="11"/>
      <c r="G250" s="5">
        <v>1520</v>
      </c>
      <c r="H250" s="12">
        <f>(C250-G250)/C250</f>
        <v>0.1707583196944899</v>
      </c>
      <c r="I250" s="3">
        <f>G250*P250</f>
        <v>15412.039999999999</v>
      </c>
      <c r="J250" s="3">
        <f>I250-D250</f>
        <v>-14811.960000000001</v>
      </c>
      <c r="L250" s="11"/>
      <c r="M250" s="6">
        <v>9.5959000000000003</v>
      </c>
      <c r="N250" s="6">
        <v>0.54359999999999997</v>
      </c>
      <c r="O250" s="6">
        <v>0</v>
      </c>
      <c r="P250" s="6">
        <f>M250+N250+O250</f>
        <v>10.1395</v>
      </c>
      <c r="R250" s="40"/>
    </row>
    <row r="251" spans="1:29" x14ac:dyDescent="0.3">
      <c r="B251" s="1" t="s">
        <v>2</v>
      </c>
      <c r="C251" s="5">
        <f>SUM(C249:C250)</f>
        <v>9771</v>
      </c>
      <c r="D251" s="3">
        <f>SUM(D249:D250)</f>
        <v>103600.86</v>
      </c>
      <c r="E251" s="6">
        <f>D251/C251</f>
        <v>10.602892232115444</v>
      </c>
      <c r="F251" s="11"/>
      <c r="G251" s="5">
        <f>SUM(G249:G250)</f>
        <v>7652</v>
      </c>
      <c r="H251" s="12">
        <f>(C251-G251)/C251</f>
        <v>0.21686623682325248</v>
      </c>
      <c r="J251" s="3">
        <f>J249+J250</f>
        <v>-26013.406000000003</v>
      </c>
      <c r="K251" s="4">
        <f>K247+J251</f>
        <v>-641496.60270287166</v>
      </c>
      <c r="L251" s="11"/>
      <c r="M251" s="6"/>
      <c r="N251" s="6"/>
      <c r="O251" s="6"/>
      <c r="P251" s="6"/>
    </row>
    <row r="252" spans="1:29" ht="3" customHeight="1" x14ac:dyDescent="0.3">
      <c r="A252" s="48"/>
      <c r="B252" s="46"/>
      <c r="C252" s="47"/>
      <c r="D252" s="45"/>
      <c r="E252" s="42"/>
      <c r="F252" s="11"/>
      <c r="G252" s="47"/>
      <c r="H252" s="46"/>
      <c r="I252" s="45"/>
      <c r="J252" s="45"/>
      <c r="K252" s="44"/>
      <c r="L252" s="11"/>
      <c r="M252" s="43"/>
      <c r="N252" s="42"/>
      <c r="O252" s="42"/>
      <c r="P252" s="41"/>
    </row>
    <row r="253" spans="1:29" ht="14.4" x14ac:dyDescent="0.3">
      <c r="A253" s="7">
        <v>44835</v>
      </c>
      <c r="B253" s="1" t="s">
        <v>0</v>
      </c>
      <c r="C253" s="5">
        <v>17923</v>
      </c>
      <c r="D253" s="3">
        <v>84126.11</v>
      </c>
      <c r="E253" s="6">
        <f>D253/C253</f>
        <v>4.6937516040841381</v>
      </c>
      <c r="F253" s="11"/>
      <c r="G253" s="5">
        <v>16518</v>
      </c>
      <c r="H253" s="12">
        <f>(C253-G253)/C253</f>
        <v>7.8390894381520956E-2</v>
      </c>
      <c r="I253" s="3">
        <f>G253*P253</f>
        <v>167484.261</v>
      </c>
      <c r="J253" s="3">
        <f>I253-D253</f>
        <v>83358.150999999998</v>
      </c>
      <c r="L253" s="11"/>
      <c r="M253" s="6">
        <v>9.5959000000000003</v>
      </c>
      <c r="N253" s="6">
        <v>0.54359999999999997</v>
      </c>
      <c r="O253" s="6">
        <v>0</v>
      </c>
      <c r="P253" s="6">
        <f>M253+N253+O253</f>
        <v>10.1395</v>
      </c>
      <c r="R253" s="40"/>
      <c r="U253" s="9"/>
      <c r="V253" s="8"/>
    </row>
    <row r="254" spans="1:29" ht="14.4" x14ac:dyDescent="0.3">
      <c r="B254" s="1" t="s">
        <v>3</v>
      </c>
      <c r="C254" s="5">
        <v>6809</v>
      </c>
      <c r="D254" s="3">
        <v>85493</v>
      </c>
      <c r="E254" s="6">
        <f>D254/C254</f>
        <v>12.555881920986929</v>
      </c>
      <c r="F254" s="11"/>
      <c r="G254" s="5">
        <v>6003</v>
      </c>
      <c r="H254" s="12">
        <f>(C254-G254)/C254</f>
        <v>0.11837274195917169</v>
      </c>
      <c r="I254" s="3">
        <f>G254*P254</f>
        <v>60867.4185</v>
      </c>
      <c r="J254" s="3">
        <f>I254-D254</f>
        <v>-24625.5815</v>
      </c>
      <c r="L254" s="11"/>
      <c r="M254" s="6">
        <v>9.5959000000000003</v>
      </c>
      <c r="N254" s="6">
        <v>0.54359999999999997</v>
      </c>
      <c r="O254" s="6">
        <v>0</v>
      </c>
      <c r="P254" s="6">
        <f>M254+N254+O254</f>
        <v>10.1395</v>
      </c>
      <c r="R254" s="40"/>
    </row>
    <row r="255" spans="1:29" x14ac:dyDescent="0.3">
      <c r="B255" s="1" t="s">
        <v>2</v>
      </c>
      <c r="C255" s="5">
        <f>SUM(C253:C254)</f>
        <v>24732</v>
      </c>
      <c r="D255" s="3">
        <f>SUM(D253:D254)</f>
        <v>169619.11</v>
      </c>
      <c r="E255" s="6">
        <f>D255/C255</f>
        <v>6.8582852175319422</v>
      </c>
      <c r="F255" s="11"/>
      <c r="G255" s="5">
        <f>SUM(G253:G254)</f>
        <v>22521</v>
      </c>
      <c r="H255" s="12">
        <f>(C255-G255)/C255</f>
        <v>8.9398350315380889E-2</v>
      </c>
      <c r="J255" s="3">
        <f>J253+J254</f>
        <v>58732.569499999998</v>
      </c>
      <c r="K255" s="4">
        <f>K251+J255</f>
        <v>-582764.03320287168</v>
      </c>
      <c r="L255" s="11"/>
      <c r="R255" s="35"/>
      <c r="S255" s="5"/>
      <c r="T255" s="5"/>
    </row>
    <row r="256" spans="1:29" x14ac:dyDescent="0.3">
      <c r="F256" s="11"/>
      <c r="H256" s="12"/>
      <c r="L256" s="11"/>
      <c r="M256" s="1"/>
      <c r="N256" s="1"/>
    </row>
    <row r="257" spans="1:20" x14ac:dyDescent="0.3">
      <c r="F257" s="11"/>
      <c r="H257" s="12"/>
      <c r="J257" s="39" t="s">
        <v>5</v>
      </c>
      <c r="L257" s="11"/>
      <c r="M257" s="38" t="s">
        <v>6</v>
      </c>
      <c r="N257" s="38" t="s">
        <v>5</v>
      </c>
    </row>
    <row r="258" spans="1:20" x14ac:dyDescent="0.3">
      <c r="A258" s="37" t="s">
        <v>4</v>
      </c>
      <c r="B258" s="26"/>
      <c r="C258" s="26">
        <f t="shared" ref="C258:D260" si="4">SUM(C209,C213,C217,C221,C225,C229,C233,C237,C241,C245,C249,C253)</f>
        <v>300069.69999999995</v>
      </c>
      <c r="D258" s="32">
        <f t="shared" si="4"/>
        <v>1990299.9700000002</v>
      </c>
      <c r="E258" s="27">
        <f>D258/C258</f>
        <v>6.6327922146088074</v>
      </c>
      <c r="F258" s="11"/>
      <c r="G258" s="26">
        <f>SUM(G209,G213,G217,G221,G225,G229,G233,G237,G241,G245,G249,G253)</f>
        <v>264444</v>
      </c>
      <c r="H258" s="25">
        <f>C258/G258-1</f>
        <v>0.13471926003236967</v>
      </c>
      <c r="I258" s="32">
        <f>SUM(I209,I213,I217,I221,I225,I229,I233,I237,I241,I245,I249,I253)</f>
        <v>2145889.8848999999</v>
      </c>
      <c r="J258" s="32">
        <f>E258*(N258+N259)</f>
        <v>80272.250675455856</v>
      </c>
      <c r="L258" s="11"/>
      <c r="M258" s="30">
        <f>G258/0.95</f>
        <v>278362.10526315792</v>
      </c>
      <c r="N258" s="30">
        <f>C258-M258</f>
        <v>21707.594736842031</v>
      </c>
      <c r="R258" s="13" t="s">
        <v>41</v>
      </c>
    </row>
    <row r="259" spans="1:20" x14ac:dyDescent="0.3">
      <c r="A259" s="34"/>
      <c r="B259" s="33" t="s">
        <v>3</v>
      </c>
      <c r="C259" s="26">
        <f t="shared" si="4"/>
        <v>105880</v>
      </c>
      <c r="D259" s="32">
        <f t="shared" si="4"/>
        <v>1391070</v>
      </c>
      <c r="E259" s="27">
        <f>D259/C259</f>
        <v>13.138175292784284</v>
      </c>
      <c r="F259" s="11"/>
      <c r="G259" s="26">
        <f>SUM(G210,G214,G218,G222,G226,G230,G234,G238,G242,G246,G250,G254)</f>
        <v>109711</v>
      </c>
      <c r="H259" s="25">
        <f>C259/G259-1</f>
        <v>-3.4919014501736401E-2</v>
      </c>
      <c r="I259" s="32">
        <f>SUM(I210,I214,I218,I222,I226,I230,I234,I238,I242,I246,I250,I254)</f>
        <v>882184.40090000001</v>
      </c>
      <c r="J259" s="32"/>
      <c r="L259" s="11"/>
      <c r="M259" s="30">
        <f>G259/0.95</f>
        <v>115485.26315789475</v>
      </c>
      <c r="N259" s="30">
        <f>C259-M259</f>
        <v>-9605.2631578947476</v>
      </c>
      <c r="R259" s="35"/>
      <c r="S259" s="5"/>
      <c r="T259" s="36"/>
    </row>
    <row r="260" spans="1:20" x14ac:dyDescent="0.3">
      <c r="A260" s="34"/>
      <c r="B260" s="33" t="s">
        <v>2</v>
      </c>
      <c r="C260" s="26">
        <f t="shared" si="4"/>
        <v>405949.69999999995</v>
      </c>
      <c r="D260" s="32">
        <f t="shared" si="4"/>
        <v>3381369.9699999997</v>
      </c>
      <c r="E260" s="27">
        <f>D260/C260</f>
        <v>8.3295294219948932</v>
      </c>
      <c r="F260" s="11"/>
      <c r="G260" s="26">
        <f>SUM(G211,G215,G219,G223,G227,G231,G235,G239,G243,G247,G251,G255)</f>
        <v>374155</v>
      </c>
      <c r="H260" s="25">
        <f>C260/G260-1</f>
        <v>8.4977348959655696E-2</v>
      </c>
      <c r="I260" s="32">
        <f>SUM(I209,I213,I217,I221,I225,I229,I233,I238,I243,I247,I251,I255)</f>
        <v>1780264.6979999996</v>
      </c>
      <c r="J260" s="32">
        <f>SUM(J258:J259)</f>
        <v>80272.250675455856</v>
      </c>
      <c r="K260" s="31">
        <f>K255+J260</f>
        <v>-502491.78252741584</v>
      </c>
      <c r="L260" s="11"/>
      <c r="M260" s="30">
        <f>G260/0.95</f>
        <v>393847.36842105264</v>
      </c>
      <c r="N260" s="30">
        <f>C260-M260</f>
        <v>12102.331578947313</v>
      </c>
      <c r="R260" s="29">
        <f>N260*E260</f>
        <v>100806.72696157955</v>
      </c>
      <c r="S260" s="28" t="s">
        <v>1</v>
      </c>
      <c r="T260" s="27"/>
    </row>
    <row r="261" spans="1:20" s="14" customFormat="1" ht="6" customHeight="1" x14ac:dyDescent="0.3">
      <c r="A261" s="24"/>
      <c r="B261" s="21"/>
      <c r="C261" s="22"/>
      <c r="D261" s="20"/>
      <c r="E261" s="23"/>
      <c r="F261" s="18"/>
      <c r="G261" s="22"/>
      <c r="H261" s="21"/>
      <c r="I261" s="20"/>
      <c r="J261" s="20"/>
      <c r="K261" s="19"/>
      <c r="L261" s="18"/>
      <c r="M261" s="17"/>
      <c r="N261" s="16"/>
      <c r="O261" s="16"/>
      <c r="P261" s="15"/>
    </row>
  </sheetData>
  <mergeCells count="3">
    <mergeCell ref="A1:P1"/>
    <mergeCell ref="M127:O127"/>
    <mergeCell ref="M132:O132"/>
  </mergeCells>
  <pageMargins left="0.7" right="0.7" top="0.25" bottom="0.25" header="0.3" footer="0.3"/>
  <pageSetup scale="77" fitToHeight="0" orientation="landscape" r:id="rId1"/>
  <rowBreaks count="4" manualBreakCount="4">
    <brk id="55" max="16383" man="1"/>
    <brk id="108" max="16383" man="1"/>
    <brk id="163" max="16383" man="1"/>
    <brk id="21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0E633-FAE3-4809-9EEC-ADD72E50115B}">
  <dimension ref="A1:H6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3"/>
  <cols>
    <col min="1" max="1" width="8.88671875" style="96"/>
    <col min="2" max="2" width="18.77734375" style="95" customWidth="1"/>
    <col min="3" max="3" width="17" customWidth="1"/>
    <col min="4" max="4" width="7.33203125" customWidth="1"/>
    <col min="5" max="5" width="15.44140625" style="95" customWidth="1"/>
    <col min="6" max="6" width="16.21875" customWidth="1"/>
  </cols>
  <sheetData>
    <row r="1" spans="1:8" s="97" customFormat="1" ht="57.6" x14ac:dyDescent="0.3">
      <c r="A1" s="103" t="s">
        <v>28</v>
      </c>
      <c r="B1" s="101" t="s">
        <v>35</v>
      </c>
      <c r="C1" s="101" t="s">
        <v>34</v>
      </c>
      <c r="D1" s="102"/>
      <c r="E1" s="101" t="s">
        <v>33</v>
      </c>
      <c r="F1" s="101" t="s">
        <v>32</v>
      </c>
    </row>
    <row r="2" spans="1:8" x14ac:dyDescent="0.3">
      <c r="A2" s="96">
        <v>43101</v>
      </c>
      <c r="B2" s="95">
        <v>51550</v>
      </c>
      <c r="E2" s="95">
        <v>-29703</v>
      </c>
      <c r="H2" s="100" t="s">
        <v>31</v>
      </c>
    </row>
    <row r="3" spans="1:8" x14ac:dyDescent="0.3">
      <c r="A3" s="96">
        <v>43132</v>
      </c>
      <c r="B3" s="95">
        <v>-2356</v>
      </c>
      <c r="E3" s="95">
        <v>10856</v>
      </c>
    </row>
    <row r="4" spans="1:8" x14ac:dyDescent="0.3">
      <c r="A4" s="96">
        <v>43160</v>
      </c>
      <c r="B4" s="95">
        <v>-18932</v>
      </c>
      <c r="C4" s="95">
        <v>30262</v>
      </c>
      <c r="E4" s="95">
        <v>-40055</v>
      </c>
      <c r="F4" s="95">
        <f>E2+E3+E4</f>
        <v>-58902</v>
      </c>
    </row>
    <row r="5" spans="1:8" x14ac:dyDescent="0.3">
      <c r="A5" s="96">
        <v>43191</v>
      </c>
      <c r="B5" s="95">
        <v>-20309</v>
      </c>
      <c r="C5" s="95"/>
      <c r="D5" s="95"/>
      <c r="E5" s="95">
        <v>15591</v>
      </c>
    </row>
    <row r="6" spans="1:8" x14ac:dyDescent="0.3">
      <c r="A6" s="96">
        <v>43221</v>
      </c>
      <c r="B6" s="95">
        <v>-41037</v>
      </c>
      <c r="D6" s="95"/>
      <c r="E6" s="95">
        <v>-41037</v>
      </c>
    </row>
    <row r="7" spans="1:8" x14ac:dyDescent="0.3">
      <c r="A7" s="96">
        <v>43252</v>
      </c>
      <c r="B7" s="95">
        <v>-10051</v>
      </c>
      <c r="D7" s="95"/>
      <c r="E7" s="95">
        <v>-4042</v>
      </c>
    </row>
    <row r="8" spans="1:8" x14ac:dyDescent="0.3">
      <c r="A8" s="96">
        <v>43282</v>
      </c>
      <c r="B8" s="95">
        <v>-4844</v>
      </c>
      <c r="C8" s="95">
        <v>-76241</v>
      </c>
      <c r="E8" s="95">
        <v>4766</v>
      </c>
      <c r="F8" s="95">
        <f>E5+E6+E7+E8</f>
        <v>-24722</v>
      </c>
      <c r="H8" s="104" t="s">
        <v>36</v>
      </c>
    </row>
    <row r="9" spans="1:8" x14ac:dyDescent="0.3">
      <c r="A9" s="96">
        <v>43313</v>
      </c>
      <c r="B9" s="95">
        <v>-16200</v>
      </c>
      <c r="D9" s="95"/>
      <c r="E9" s="95">
        <v>-9404</v>
      </c>
    </row>
    <row r="10" spans="1:8" x14ac:dyDescent="0.3">
      <c r="A10" s="96">
        <v>43344</v>
      </c>
      <c r="B10" s="95">
        <v>-11225</v>
      </c>
      <c r="E10" s="95">
        <v>-5883</v>
      </c>
    </row>
    <row r="11" spans="1:8" x14ac:dyDescent="0.3">
      <c r="A11" s="96">
        <v>43374</v>
      </c>
      <c r="B11" s="95">
        <v>-7554</v>
      </c>
      <c r="C11" s="95">
        <v>-34979</v>
      </c>
      <c r="E11" s="95">
        <v>10402</v>
      </c>
      <c r="F11" s="95">
        <f>E9+E10+E11</f>
        <v>-4885</v>
      </c>
    </row>
    <row r="12" spans="1:8" x14ac:dyDescent="0.3">
      <c r="A12" s="96">
        <v>43405</v>
      </c>
      <c r="B12" s="95">
        <v>-17379</v>
      </c>
      <c r="D12" s="95"/>
      <c r="E12" s="95">
        <v>-11627</v>
      </c>
    </row>
    <row r="13" spans="1:8" x14ac:dyDescent="0.3">
      <c r="A13" s="96">
        <v>43435</v>
      </c>
      <c r="B13" s="95">
        <v>118810</v>
      </c>
      <c r="D13" s="95"/>
      <c r="E13" s="95">
        <v>83641</v>
      </c>
    </row>
    <row r="14" spans="1:8" x14ac:dyDescent="0.3">
      <c r="A14" s="96">
        <v>43466</v>
      </c>
      <c r="B14" s="95">
        <v>82906</v>
      </c>
      <c r="C14" s="95">
        <v>184337</v>
      </c>
      <c r="D14" s="95"/>
      <c r="E14" s="95">
        <v>90386</v>
      </c>
      <c r="F14" s="95">
        <f>E12+E13+E14</f>
        <v>162400</v>
      </c>
    </row>
    <row r="15" spans="1:8" x14ac:dyDescent="0.3">
      <c r="A15" s="96">
        <v>43497</v>
      </c>
      <c r="B15" s="95">
        <v>-28813</v>
      </c>
      <c r="D15" s="95"/>
      <c r="E15" s="95">
        <v>-40466</v>
      </c>
    </row>
    <row r="16" spans="1:8" x14ac:dyDescent="0.3">
      <c r="A16" s="96">
        <v>43525</v>
      </c>
      <c r="B16" s="95">
        <v>-27755</v>
      </c>
      <c r="D16" s="95"/>
      <c r="E16" s="95">
        <v>-30777</v>
      </c>
    </row>
    <row r="17" spans="1:6" x14ac:dyDescent="0.3">
      <c r="A17" s="96">
        <v>43556</v>
      </c>
      <c r="B17" s="95">
        <v>-31313</v>
      </c>
      <c r="C17" s="95">
        <v>-87881</v>
      </c>
      <c r="D17" s="95"/>
      <c r="E17" s="95">
        <v>-40694</v>
      </c>
      <c r="F17" s="95">
        <f>E15+E16+E17</f>
        <v>-111937</v>
      </c>
    </row>
    <row r="18" spans="1:6" x14ac:dyDescent="0.3">
      <c r="A18" s="96">
        <v>43586</v>
      </c>
      <c r="B18" s="95">
        <v>-10156</v>
      </c>
      <c r="D18" s="95"/>
      <c r="E18" s="95">
        <v>-3523</v>
      </c>
    </row>
    <row r="19" spans="1:6" x14ac:dyDescent="0.3">
      <c r="A19" s="96">
        <v>43617</v>
      </c>
      <c r="B19" s="95">
        <v>-3437</v>
      </c>
      <c r="D19" s="95"/>
      <c r="E19" s="95">
        <v>1760</v>
      </c>
    </row>
    <row r="20" spans="1:6" x14ac:dyDescent="0.3">
      <c r="A20" s="96">
        <v>43647</v>
      </c>
      <c r="B20" s="95">
        <v>8199</v>
      </c>
      <c r="C20" s="95">
        <v>-5394</v>
      </c>
      <c r="D20" s="95"/>
      <c r="E20" s="95">
        <v>12965</v>
      </c>
      <c r="F20" s="95">
        <f>E18+E19+E20</f>
        <v>11202</v>
      </c>
    </row>
    <row r="21" spans="1:6" x14ac:dyDescent="0.3">
      <c r="A21" s="96">
        <v>43678</v>
      </c>
      <c r="B21" s="95">
        <v>-2900</v>
      </c>
      <c r="D21" s="95"/>
      <c r="E21" s="95">
        <v>8</v>
      </c>
    </row>
    <row r="22" spans="1:6" x14ac:dyDescent="0.3">
      <c r="A22" s="96">
        <v>43709</v>
      </c>
      <c r="B22" s="95">
        <v>-9796</v>
      </c>
      <c r="D22" s="95"/>
      <c r="E22" s="95">
        <v>-7553</v>
      </c>
    </row>
    <row r="23" spans="1:6" x14ac:dyDescent="0.3">
      <c r="A23" s="96">
        <v>43739</v>
      </c>
      <c r="B23" s="95">
        <v>-16632</v>
      </c>
      <c r="C23" s="95">
        <v>-29328</v>
      </c>
      <c r="D23" s="95"/>
      <c r="E23" s="95">
        <v>-11323</v>
      </c>
      <c r="F23" s="95">
        <f>E21+E22+E23</f>
        <v>-18868</v>
      </c>
    </row>
    <row r="24" spans="1:6" x14ac:dyDescent="0.3">
      <c r="A24" s="96">
        <v>43770</v>
      </c>
      <c r="B24" s="95">
        <v>-18716</v>
      </c>
      <c r="D24" s="95"/>
      <c r="E24" s="95">
        <v>13749</v>
      </c>
    </row>
    <row r="25" spans="1:6" x14ac:dyDescent="0.3">
      <c r="A25" s="96">
        <v>43800</v>
      </c>
      <c r="B25" s="95">
        <v>-37214</v>
      </c>
      <c r="D25" s="95"/>
      <c r="E25" s="95">
        <v>-52451</v>
      </c>
    </row>
    <row r="26" spans="1:6" x14ac:dyDescent="0.3">
      <c r="A26" s="96">
        <v>43831</v>
      </c>
      <c r="B26" s="95">
        <v>-16465</v>
      </c>
      <c r="C26" s="95">
        <v>-72395</v>
      </c>
      <c r="D26" s="95"/>
      <c r="E26" s="95">
        <v>-20359</v>
      </c>
      <c r="F26" s="95">
        <f>E24+E25+E26</f>
        <v>-59061</v>
      </c>
    </row>
    <row r="27" spans="1:6" x14ac:dyDescent="0.3">
      <c r="A27" s="96">
        <v>43862</v>
      </c>
      <c r="B27" s="95">
        <v>-37487</v>
      </c>
      <c r="D27" s="95"/>
      <c r="E27" s="95">
        <v>-17667</v>
      </c>
    </row>
    <row r="28" spans="1:6" x14ac:dyDescent="0.3">
      <c r="A28" s="96">
        <v>43891</v>
      </c>
      <c r="B28" s="95">
        <v>-14020</v>
      </c>
      <c r="D28" s="95"/>
      <c r="E28" s="95">
        <v>-16993</v>
      </c>
    </row>
    <row r="29" spans="1:6" x14ac:dyDescent="0.3">
      <c r="A29" s="96">
        <v>43922</v>
      </c>
      <c r="B29" s="95">
        <v>-30928</v>
      </c>
      <c r="C29" s="95">
        <v>-82435</v>
      </c>
      <c r="D29" s="95"/>
      <c r="E29" s="95">
        <v>-23757</v>
      </c>
      <c r="F29" s="95">
        <f>E27+E28+E29</f>
        <v>-58417</v>
      </c>
    </row>
    <row r="30" spans="1:6" x14ac:dyDescent="0.3">
      <c r="A30" s="96">
        <v>43952</v>
      </c>
      <c r="B30" s="95">
        <v>-8053</v>
      </c>
      <c r="D30" s="95"/>
      <c r="E30" s="95">
        <v>-16508</v>
      </c>
    </row>
    <row r="31" spans="1:6" x14ac:dyDescent="0.3">
      <c r="A31" s="96">
        <v>43983</v>
      </c>
      <c r="B31" s="95">
        <v>5509</v>
      </c>
      <c r="D31" s="95"/>
      <c r="E31" s="95">
        <v>5509</v>
      </c>
    </row>
    <row r="32" spans="1:6" x14ac:dyDescent="0.3">
      <c r="A32" s="96">
        <v>44013</v>
      </c>
      <c r="B32" s="95">
        <v>-2331</v>
      </c>
      <c r="C32" s="95">
        <v>-4875</v>
      </c>
      <c r="D32" s="95"/>
      <c r="E32" s="95">
        <v>-8765</v>
      </c>
      <c r="F32" s="95">
        <f>E30+E31+E32</f>
        <v>-19764</v>
      </c>
    </row>
    <row r="33" spans="1:6" x14ac:dyDescent="0.3">
      <c r="A33" s="96">
        <v>44044</v>
      </c>
      <c r="B33" s="95">
        <v>-220</v>
      </c>
      <c r="D33" s="95"/>
      <c r="E33" s="95">
        <v>7131</v>
      </c>
    </row>
    <row r="34" spans="1:6" x14ac:dyDescent="0.3">
      <c r="A34" s="96">
        <v>44075</v>
      </c>
      <c r="B34" s="95">
        <v>-3135</v>
      </c>
      <c r="D34" s="95"/>
      <c r="E34" s="95">
        <v>3271</v>
      </c>
    </row>
    <row r="35" spans="1:6" x14ac:dyDescent="0.3">
      <c r="A35" s="96">
        <v>44105</v>
      </c>
      <c r="B35" s="95">
        <v>-11579</v>
      </c>
      <c r="C35" s="95">
        <v>-14934</v>
      </c>
      <c r="D35" s="95"/>
      <c r="E35" s="95">
        <v>-4945</v>
      </c>
      <c r="F35" s="95">
        <f>E33+E34+E35</f>
        <v>5457</v>
      </c>
    </row>
    <row r="36" spans="1:6" x14ac:dyDescent="0.3">
      <c r="A36" s="96">
        <v>44136</v>
      </c>
      <c r="B36" s="95">
        <v>-8954</v>
      </c>
      <c r="D36" s="95"/>
      <c r="E36" s="95">
        <v>33477</v>
      </c>
    </row>
    <row r="37" spans="1:6" x14ac:dyDescent="0.3">
      <c r="A37" s="96">
        <v>44166</v>
      </c>
      <c r="B37" s="95">
        <v>2396</v>
      </c>
      <c r="D37" s="95"/>
      <c r="E37" s="95">
        <v>1083</v>
      </c>
    </row>
    <row r="38" spans="1:6" x14ac:dyDescent="0.3">
      <c r="A38" s="96">
        <v>44197</v>
      </c>
      <c r="B38" s="95">
        <v>-12871</v>
      </c>
      <c r="C38" s="95">
        <v>-19429</v>
      </c>
      <c r="D38" s="95"/>
      <c r="E38" s="95">
        <v>-17047</v>
      </c>
      <c r="F38" s="95">
        <f>E36+E37+E38</f>
        <v>17513</v>
      </c>
    </row>
    <row r="39" spans="1:6" x14ac:dyDescent="0.3">
      <c r="A39" s="96">
        <v>44228</v>
      </c>
      <c r="B39" s="95">
        <v>74658</v>
      </c>
      <c r="D39" s="95"/>
      <c r="E39" s="95">
        <v>52618</v>
      </c>
    </row>
    <row r="40" spans="1:6" x14ac:dyDescent="0.3">
      <c r="A40" s="96">
        <v>44256</v>
      </c>
      <c r="B40" s="95">
        <v>21380</v>
      </c>
      <c r="D40" s="95"/>
      <c r="E40" s="95">
        <v>9254</v>
      </c>
    </row>
    <row r="41" spans="1:6" x14ac:dyDescent="0.3">
      <c r="A41" s="96">
        <v>44287</v>
      </c>
      <c r="B41" s="95">
        <v>3750</v>
      </c>
      <c r="C41" s="95">
        <v>99788</v>
      </c>
      <c r="D41" s="95"/>
      <c r="E41" s="95">
        <v>-6678</v>
      </c>
      <c r="F41" s="95">
        <f>E39+E40+E41</f>
        <v>55194</v>
      </c>
    </row>
    <row r="42" spans="1:6" x14ac:dyDescent="0.3">
      <c r="A42" s="96">
        <v>44317</v>
      </c>
      <c r="B42" s="95">
        <v>4947</v>
      </c>
      <c r="D42" s="95"/>
      <c r="E42" s="95">
        <v>19836</v>
      </c>
    </row>
    <row r="43" spans="1:6" x14ac:dyDescent="0.3">
      <c r="A43" s="96">
        <v>44348</v>
      </c>
      <c r="B43" s="95">
        <v>-5090</v>
      </c>
      <c r="D43" s="95"/>
      <c r="E43" s="95">
        <v>10769</v>
      </c>
    </row>
    <row r="44" spans="1:6" x14ac:dyDescent="0.3">
      <c r="A44" s="96">
        <v>44378</v>
      </c>
      <c r="B44" s="95">
        <v>15196</v>
      </c>
      <c r="C44" s="95">
        <v>15053</v>
      </c>
      <c r="D44" s="95"/>
      <c r="E44" s="95">
        <v>28160</v>
      </c>
      <c r="F44" s="95">
        <f>E42+E43+E44</f>
        <v>58765</v>
      </c>
    </row>
    <row r="45" spans="1:6" x14ac:dyDescent="0.3">
      <c r="A45" s="96">
        <v>44409</v>
      </c>
      <c r="B45" s="95">
        <v>11182</v>
      </c>
      <c r="D45" s="95"/>
      <c r="E45" s="95">
        <v>21508</v>
      </c>
    </row>
    <row r="46" spans="1:6" x14ac:dyDescent="0.3">
      <c r="A46" s="96">
        <v>44440</v>
      </c>
      <c r="B46" s="95">
        <v>-1571</v>
      </c>
      <c r="D46" s="95"/>
      <c r="E46" s="95">
        <v>8438</v>
      </c>
    </row>
    <row r="47" spans="1:6" x14ac:dyDescent="0.3">
      <c r="A47" s="96">
        <v>44470</v>
      </c>
      <c r="B47" s="95">
        <v>28777</v>
      </c>
      <c r="C47" s="95">
        <v>38388</v>
      </c>
      <c r="D47" s="95"/>
      <c r="E47" s="95">
        <v>71385</v>
      </c>
      <c r="F47" s="95">
        <f>E45+E46+E47</f>
        <v>101331</v>
      </c>
    </row>
    <row r="48" spans="1:6" x14ac:dyDescent="0.3">
      <c r="A48" s="96">
        <v>44501</v>
      </c>
      <c r="B48" s="95">
        <v>67223</v>
      </c>
      <c r="D48" s="95"/>
      <c r="E48" s="95">
        <v>160604</v>
      </c>
    </row>
    <row r="49" spans="1:6" x14ac:dyDescent="0.3">
      <c r="A49" s="96">
        <v>44531</v>
      </c>
      <c r="B49" s="95">
        <v>16002</v>
      </c>
      <c r="D49" s="95"/>
      <c r="E49" s="95">
        <v>16002</v>
      </c>
    </row>
    <row r="50" spans="1:6" x14ac:dyDescent="0.3">
      <c r="A50" s="96">
        <v>44562</v>
      </c>
      <c r="B50" s="95">
        <v>-135318</v>
      </c>
      <c r="C50" s="95">
        <v>-52093</v>
      </c>
      <c r="D50" s="95"/>
      <c r="E50" s="95">
        <v>-91524</v>
      </c>
      <c r="F50" s="95">
        <f>E48+E49+E50</f>
        <v>85082</v>
      </c>
    </row>
    <row r="51" spans="1:6" x14ac:dyDescent="0.3">
      <c r="A51" s="96">
        <v>44593</v>
      </c>
      <c r="B51" s="95">
        <v>173041</v>
      </c>
      <c r="D51" s="95"/>
      <c r="E51" s="95">
        <v>173041</v>
      </c>
    </row>
    <row r="52" spans="1:6" x14ac:dyDescent="0.3">
      <c r="A52" s="96">
        <v>44621</v>
      </c>
      <c r="B52" s="95">
        <v>17119</v>
      </c>
      <c r="D52" s="95"/>
      <c r="E52" s="95">
        <v>17119</v>
      </c>
    </row>
    <row r="53" spans="1:6" x14ac:dyDescent="0.3">
      <c r="A53" s="96">
        <v>44652</v>
      </c>
      <c r="B53" s="95">
        <v>9967</v>
      </c>
      <c r="C53" s="95">
        <v>200127</v>
      </c>
      <c r="D53" s="95"/>
      <c r="E53" s="95">
        <v>20619</v>
      </c>
      <c r="F53" s="95">
        <f>E51+E52+E53</f>
        <v>210779</v>
      </c>
    </row>
    <row r="54" spans="1:6" x14ac:dyDescent="0.3">
      <c r="A54" s="96">
        <v>44682</v>
      </c>
      <c r="B54" s="95">
        <v>27951</v>
      </c>
      <c r="D54" s="95"/>
      <c r="E54" s="95">
        <v>36386</v>
      </c>
    </row>
    <row r="55" spans="1:6" x14ac:dyDescent="0.3">
      <c r="A55" s="96">
        <v>44713</v>
      </c>
      <c r="B55" s="95">
        <v>24392</v>
      </c>
      <c r="D55" s="95"/>
      <c r="E55" s="95">
        <v>32735</v>
      </c>
    </row>
    <row r="56" spans="1:6" x14ac:dyDescent="0.3">
      <c r="A56" s="96">
        <v>44743</v>
      </c>
      <c r="B56" s="95">
        <v>4866</v>
      </c>
      <c r="C56" s="95">
        <v>57209</v>
      </c>
      <c r="D56" s="95"/>
      <c r="E56" s="95">
        <v>20618</v>
      </c>
      <c r="F56" s="95">
        <f>E54+E55+E56</f>
        <v>89739</v>
      </c>
    </row>
    <row r="57" spans="1:6" x14ac:dyDescent="0.3">
      <c r="A57" s="96">
        <v>44774</v>
      </c>
      <c r="B57" s="95">
        <v>0</v>
      </c>
      <c r="D57" s="95"/>
    </row>
    <row r="58" spans="1:6" x14ac:dyDescent="0.3">
      <c r="A58" s="96">
        <v>44805</v>
      </c>
      <c r="B58" s="95">
        <v>0</v>
      </c>
    </row>
    <row r="59" spans="1:6" x14ac:dyDescent="0.3">
      <c r="A59" s="96">
        <v>44835</v>
      </c>
      <c r="B59" s="95">
        <v>0</v>
      </c>
    </row>
    <row r="60" spans="1:6" x14ac:dyDescent="0.3">
      <c r="A60" s="96">
        <v>44866</v>
      </c>
      <c r="B60" s="95">
        <v>0</v>
      </c>
    </row>
    <row r="62" spans="1:6" s="97" customFormat="1" x14ac:dyDescent="0.3">
      <c r="A62" s="99" t="s">
        <v>2</v>
      </c>
      <c r="B62" s="98">
        <f>SUM(B2:B60)</f>
        <v>145180</v>
      </c>
      <c r="C62" s="98">
        <f>C4+C8+C11+C14+C17+C20+C23+C26+C29+C32+C35+C38+C41+C44+C47+C50+C53+C56</f>
        <v>145180</v>
      </c>
      <c r="E62" s="98">
        <f>SUM(E2:E60)</f>
        <v>440906</v>
      </c>
      <c r="F62" s="98">
        <f>F4+F8+F11+F14+F17+F20+F23+F26+F29+F32+F35+F38+F41+F44+F47+F50+F53+F56</f>
        <v>440906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GBA PSC filing</vt:lpstr>
      <vt:lpstr>Sch IV</vt:lpstr>
      <vt:lpstr>'GBA PSC filing'!Print_Area</vt:lpstr>
      <vt:lpstr>'GBA PSC filing'!Print_Titles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Shute</dc:creator>
  <cp:lastModifiedBy>Hinton, Daniel E (PSC)</cp:lastModifiedBy>
  <dcterms:created xsi:type="dcterms:W3CDTF">2022-11-28T23:11:13Z</dcterms:created>
  <dcterms:modified xsi:type="dcterms:W3CDTF">2022-12-16T20:15:44Z</dcterms:modified>
</cp:coreProperties>
</file>