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"/>
    </mc:Choice>
  </mc:AlternateContent>
  <xr:revisionPtr revIDLastSave="0" documentId="8_{E422FAD2-2314-4799-9B33-4D00297DF8A2}" xr6:coauthVersionLast="47" xr6:coauthVersionMax="47" xr10:uidLastSave="{00000000-0000-0000-0000-000000000000}"/>
  <bookViews>
    <workbookView xWindow="2340" yWindow="2340" windowWidth="21600" windowHeight="11385" xr2:uid="{A63932CC-FD82-46D7-894A-D3DE408E7DEC}"/>
  </bookViews>
  <sheets>
    <sheet name="Summary" sheetId="6" r:id="rId1"/>
    <sheet name="Gas" sheetId="4" r:id="rId2"/>
    <sheet name="Ele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D23" i="6"/>
  <c r="D29" i="6" s="1"/>
  <c r="C23" i="6"/>
  <c r="C29" i="6" s="1"/>
  <c r="E29" i="6" s="1"/>
  <c r="B5" i="3"/>
  <c r="B6" i="3" s="1"/>
  <c r="B7" i="3" s="1"/>
  <c r="B8" i="3" s="1"/>
  <c r="B9" i="3" s="1"/>
  <c r="B10" i="3" s="1"/>
  <c r="B11" i="3" s="1"/>
  <c r="B12" i="3" s="1"/>
  <c r="B13" i="3" s="1"/>
  <c r="B14" i="3" s="1"/>
  <c r="B5" i="4"/>
  <c r="B6" i="4" s="1"/>
  <c r="B7" i="4" s="1"/>
  <c r="B8" i="4" s="1"/>
  <c r="B9" i="4" s="1"/>
  <c r="B10" i="4" s="1"/>
  <c r="B11" i="4" s="1"/>
  <c r="B12" i="4" s="1"/>
  <c r="B13" i="4" s="1"/>
  <c r="B14" i="4" s="1"/>
  <c r="B4" i="3"/>
  <c r="B4" i="4"/>
  <c r="H14" i="4"/>
  <c r="G14" i="4"/>
  <c r="F14" i="4"/>
  <c r="D14" i="4"/>
  <c r="H13" i="4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  <c r="H8" i="4"/>
  <c r="G8" i="4"/>
  <c r="F8" i="4"/>
  <c r="E8" i="4"/>
  <c r="D8" i="4"/>
  <c r="H7" i="4"/>
  <c r="G7" i="4"/>
  <c r="F7" i="4"/>
  <c r="E7" i="4"/>
  <c r="D7" i="4"/>
  <c r="H6" i="4"/>
  <c r="G6" i="4"/>
  <c r="F6" i="4"/>
  <c r="E6" i="4"/>
  <c r="D6" i="4"/>
  <c r="H5" i="4"/>
  <c r="G5" i="4"/>
  <c r="F5" i="4"/>
  <c r="E5" i="4"/>
  <c r="D5" i="4"/>
  <c r="H4" i="4"/>
  <c r="G4" i="4"/>
  <c r="F4" i="4"/>
  <c r="E4" i="4"/>
  <c r="D4" i="4"/>
  <c r="I4" i="4" s="1"/>
  <c r="H3" i="4"/>
  <c r="G3" i="4"/>
  <c r="F3" i="4"/>
  <c r="E3" i="4"/>
  <c r="D3" i="4"/>
  <c r="K14" i="3"/>
  <c r="K13" i="3"/>
  <c r="L12" i="3"/>
  <c r="M12" i="3" s="1"/>
  <c r="K12" i="3"/>
  <c r="L11" i="3"/>
  <c r="K11" i="3"/>
  <c r="M11" i="3" s="1"/>
  <c r="K10" i="3"/>
  <c r="M9" i="3"/>
  <c r="L9" i="3"/>
  <c r="K9" i="3"/>
  <c r="K8" i="3"/>
  <c r="L8" i="3" s="1"/>
  <c r="M8" i="3" s="1"/>
  <c r="K7" i="3"/>
  <c r="L7" i="3" s="1"/>
  <c r="K6" i="3"/>
  <c r="K5" i="3"/>
  <c r="L3" i="3"/>
  <c r="K3" i="3"/>
  <c r="H13" i="3"/>
  <c r="G13" i="3"/>
  <c r="F13" i="3"/>
  <c r="E13" i="3"/>
  <c r="D13" i="3"/>
  <c r="H12" i="3"/>
  <c r="G12" i="3"/>
  <c r="F12" i="3"/>
  <c r="E12" i="3"/>
  <c r="D12" i="3"/>
  <c r="I12" i="3" s="1"/>
  <c r="J12" i="3" s="1"/>
  <c r="I11" i="3"/>
  <c r="J11" i="3" s="1"/>
  <c r="H11" i="3"/>
  <c r="G11" i="3"/>
  <c r="F11" i="3"/>
  <c r="E11" i="3"/>
  <c r="D11" i="3"/>
  <c r="H10" i="3"/>
  <c r="I10" i="3" s="1"/>
  <c r="G10" i="3"/>
  <c r="F10" i="3"/>
  <c r="E10" i="3"/>
  <c r="D10" i="3"/>
  <c r="J10" i="3" s="1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D4" i="3"/>
  <c r="I3" i="3"/>
  <c r="J3" i="3" s="1"/>
  <c r="H3" i="3"/>
  <c r="G3" i="3"/>
  <c r="F3" i="3"/>
  <c r="E3" i="3"/>
  <c r="D3" i="3"/>
  <c r="J14" i="3"/>
  <c r="I14" i="3"/>
  <c r="H14" i="3"/>
  <c r="G14" i="3"/>
  <c r="F14" i="3"/>
  <c r="E14" i="3"/>
  <c r="D14" i="3"/>
  <c r="I4" i="3" l="1"/>
  <c r="J4" i="3" s="1"/>
  <c r="I13" i="4"/>
  <c r="J13" i="4" s="1"/>
  <c r="I10" i="4"/>
  <c r="I12" i="4"/>
  <c r="I3" i="4"/>
  <c r="I14" i="4"/>
  <c r="J14" i="4" s="1"/>
  <c r="I6" i="4"/>
  <c r="J4" i="4"/>
  <c r="I8" i="4"/>
  <c r="I5" i="4"/>
  <c r="I9" i="4"/>
  <c r="I7" i="4"/>
  <c r="I11" i="4"/>
  <c r="L10" i="3"/>
  <c r="M10" i="3" s="1"/>
  <c r="L5" i="3"/>
  <c r="M5" i="3" s="1"/>
  <c r="L13" i="3"/>
  <c r="M13" i="3" s="1"/>
  <c r="M7" i="3"/>
  <c r="L6" i="3"/>
  <c r="M6" i="3" s="1"/>
  <c r="L14" i="3"/>
  <c r="M14" i="3" s="1"/>
  <c r="M3" i="3"/>
  <c r="J7" i="3"/>
  <c r="J6" i="3"/>
  <c r="I9" i="3"/>
  <c r="J9" i="3" s="1"/>
  <c r="I8" i="3"/>
  <c r="J8" i="3" s="1"/>
  <c r="I7" i="3"/>
  <c r="I6" i="3"/>
  <c r="I5" i="3"/>
  <c r="J5" i="3" s="1"/>
  <c r="I13" i="3"/>
  <c r="J13" i="3" s="1"/>
  <c r="K4" i="3" l="1"/>
  <c r="L4" i="3" s="1"/>
  <c r="M4" i="3" s="1"/>
  <c r="J9" i="4"/>
  <c r="J7" i="4"/>
  <c r="K7" i="4" s="1"/>
  <c r="L7" i="4" s="1"/>
  <c r="J11" i="4"/>
  <c r="K11" i="4" s="1"/>
  <c r="J3" i="4"/>
  <c r="J5" i="4"/>
  <c r="K5" i="4" s="1"/>
  <c r="L5" i="4" s="1"/>
  <c r="K13" i="4"/>
  <c r="L13" i="4" s="1"/>
  <c r="J6" i="4"/>
  <c r="K4" i="4"/>
  <c r="L4" i="4" s="1"/>
  <c r="J8" i="4"/>
  <c r="K14" i="4"/>
  <c r="L14" i="4" s="1"/>
  <c r="J10" i="4"/>
  <c r="J12" i="4"/>
  <c r="K12" i="4" s="1"/>
  <c r="M16" i="3" l="1"/>
  <c r="M18" i="3" s="1"/>
  <c r="K3" i="4"/>
  <c r="L3" i="4" s="1"/>
  <c r="L11" i="4"/>
  <c r="K8" i="4"/>
  <c r="L8" i="4" s="1"/>
  <c r="L12" i="4"/>
  <c r="K10" i="4"/>
  <c r="L10" i="4" s="1"/>
  <c r="K6" i="4"/>
  <c r="L6" i="4" s="1"/>
  <c r="K9" i="4"/>
  <c r="L9" i="4" s="1"/>
  <c r="L16" i="4" l="1"/>
  <c r="L18" i="4" s="1"/>
</calcChain>
</file>

<file path=xl/sharedStrings.xml><?xml version="1.0" encoding="utf-8"?>
<sst xmlns="http://schemas.openxmlformats.org/spreadsheetml/2006/main" count="59" uniqueCount="50">
  <si>
    <t>Customer Charge</t>
  </si>
  <si>
    <t>Gas Delivery</t>
  </si>
  <si>
    <t>WNA</t>
  </si>
  <si>
    <t>Usage</t>
  </si>
  <si>
    <t>DSM</t>
  </si>
  <si>
    <t>PSM</t>
  </si>
  <si>
    <t>FAC</t>
  </si>
  <si>
    <t>ESM</t>
  </si>
  <si>
    <t>Energy Charge</t>
  </si>
  <si>
    <t>Total Charge</t>
  </si>
  <si>
    <t>Tax1</t>
  </si>
  <si>
    <t>Tax2</t>
  </si>
  <si>
    <t>Total Electric Charges</t>
  </si>
  <si>
    <t>GCR</t>
  </si>
  <si>
    <t>Total Gas Charges</t>
  </si>
  <si>
    <t>Month</t>
  </si>
  <si>
    <r>
      <t>Type of History (</t>
    </r>
    <r>
      <rPr>
        <b/>
        <sz val="12"/>
        <color theme="1"/>
        <rFont val="Goudy Old Style"/>
        <family val="1"/>
      </rPr>
      <t>C_CAT_PRIM</t>
    </r>
    <r>
      <rPr>
        <sz val="12"/>
        <color theme="1"/>
        <rFont val="Goudy Old Style"/>
        <family val="2"/>
      </rPr>
      <t>)</t>
    </r>
  </si>
  <si>
    <t>BBPR</t>
  </si>
  <si>
    <t>BBP Review</t>
  </si>
  <si>
    <r>
      <t>Month of Plan (</t>
    </r>
    <r>
      <rPr>
        <b/>
        <sz val="12"/>
        <color theme="1"/>
        <rFont val="Goudy Old Style"/>
        <family val="1"/>
      </rPr>
      <t>I_MO_PAYTP)</t>
    </r>
  </si>
  <si>
    <r>
      <t xml:space="preserve">Prior Total Installment </t>
    </r>
    <r>
      <rPr>
        <b/>
        <sz val="12"/>
        <color theme="1"/>
        <rFont val="Goudy Old Style"/>
        <family val="1"/>
      </rPr>
      <t>(A_INST_PAYTP)</t>
    </r>
  </si>
  <si>
    <t>D_MO_NO (1-12)</t>
  </si>
  <si>
    <t>A_CHRG_EST_CCF (1-12)</t>
  </si>
  <si>
    <t>A_CHRG_EST_KWH (1-12)</t>
  </si>
  <si>
    <t>Estimated Gas Charge</t>
  </si>
  <si>
    <t>Estimated Electric Charge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</si>
  <si>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</si>
  <si>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</si>
  <si>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</si>
  <si>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</si>
  <si>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</si>
  <si>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</si>
  <si>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</si>
  <si>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</si>
  <si>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</si>
  <si>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</si>
  <si>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</si>
  <si>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</si>
  <si>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Total Annual Projected Charges</t>
  </si>
  <si>
    <r>
      <t>BBP Annual Divisor (</t>
    </r>
    <r>
      <rPr>
        <b/>
        <sz val="12"/>
        <color theme="1"/>
        <rFont val="Goudy Old Style"/>
        <family val="1"/>
      </rPr>
      <t>Q_BBP_DIVSR)</t>
    </r>
  </si>
  <si>
    <t>A_INST_GAS_PAYTP</t>
  </si>
  <si>
    <t>A_INST_ELEC_PAYTP</t>
  </si>
  <si>
    <t>AAINST_PAYTP</t>
  </si>
  <si>
    <t>Gas Installment</t>
  </si>
  <si>
    <t>Electric Installment</t>
  </si>
  <si>
    <t>New Installment</t>
  </si>
  <si>
    <t>New Monthly Payment Plan Installments</t>
  </si>
  <si>
    <t>Gas Intallment</t>
  </si>
  <si>
    <t>Total Gas Usage</t>
  </si>
  <si>
    <t>Total Electric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</si>
</sst>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Goudy Old Style"/>
      <family val="2"/>
    </font>
    <font>
      <b/>
      <sz val="12"/>
      <color theme="1"/>
      <name val="Goudy Old Style"/>
      <family val="1"/>
    </font>
    <font>
      <sz val="12"/>
      <color theme="1"/>
      <name val="Goudy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4F6D-1381-43FC-8A6C-4FE2E39BD05E}">
  <sheetPr codeName="Sheet6">
    <pageSetUpPr fitToPage="1"/>
  </sheetPr>
  <dimension ref="A2:E29"/>
  <sheetViews>
    <sheetView tabSelected="1" view="pageLayout" zoomScaleNormal="100" workbookViewId="0">
      <selection activeCell="E4" sqref="E4"/>
    </sheetView>
  </sheetViews>
  <sheetFormatPr defaultRowHeight="16.5" x14ac:dyDescent="0.3"/>
  <cols>
    <col min="1" max="1" width="20.625" customWidth="1"/>
    <col min="2" max="2" width="15.625" bestFit="1" customWidth="1"/>
    <col min="3" max="3" width="23.625" bestFit="1" customWidth="1"/>
    <col min="4" max="4" width="24.875" bestFit="1" customWidth="1"/>
    <col min="5" max="5" width="24.625" customWidth="1"/>
  </cols>
  <sheetData>
    <row r="2" spans="1:5" x14ac:dyDescent="0.3">
      <c r="A2" t="s">
        <v>16</v>
      </c>
      <c r="C2" t="s">
        <v>17</v>
      </c>
      <c r="D2" t="s">
        <v>18</v>
      </c>
    </row>
    <row r="4" spans="1:5" x14ac:dyDescent="0.3">
      <c r="A4" t="s">
        <v>19</v>
      </c>
      <c r="D4">
        <v>1</v>
      </c>
    </row>
    <row r="6" spans="1:5" x14ac:dyDescent="0.3">
      <c r="A6" t="s">
        <v>20</v>
      </c>
      <c r="D6">
        <v>217</v>
      </c>
    </row>
    <row r="8" spans="1:5" x14ac:dyDescent="0.3">
      <c r="B8" s="3" t="s">
        <v>21</v>
      </c>
      <c r="C8" s="3" t="s">
        <v>22</v>
      </c>
      <c r="D8" s="3" t="s">
        <v>23</v>
      </c>
    </row>
    <row r="9" spans="1:5" x14ac:dyDescent="0.3">
      <c r="B9" s="8" t="s">
        <v>15</v>
      </c>
      <c r="C9" s="8" t="s">
        <v>24</v>
      </c>
      <c r="D9" s="8" t="s">
        <v>25</v>
      </c>
    </row>
    <row r="10" spans="1:5" x14ac:dyDescent="0.3">
      <c r="B10" s="9" t="s">
        <v>26</v>
      </c>
      <c r="C10" s="1">
        <v>59.26</v>
      </c>
      <c r="D10" s="1">
        <v>472.01</v>
      </c>
      <c r="E10" s="10"/>
    </row>
    <row r="11" spans="1:5" x14ac:dyDescent="0.3">
      <c r="B11" s="9" t="s">
        <v>27</v>
      </c>
      <c r="C11" s="1">
        <v>116.05</v>
      </c>
      <c r="D11" s="1">
        <v>404.68</v>
      </c>
      <c r="E11" s="10"/>
    </row>
    <row r="12" spans="1:5" x14ac:dyDescent="0.3">
      <c r="B12" s="9" t="s">
        <v>28</v>
      </c>
      <c r="C12" s="1">
        <v>41.23</v>
      </c>
      <c r="D12" s="1">
        <v>334.48</v>
      </c>
      <c r="E12" s="10"/>
    </row>
    <row r="13" spans="1:5" x14ac:dyDescent="0.3">
      <c r="B13" s="9" t="s">
        <v>29</v>
      </c>
      <c r="C13" s="1">
        <v>20.89</v>
      </c>
      <c r="D13" s="1">
        <v>266.27</v>
      </c>
      <c r="E13" s="10"/>
    </row>
    <row r="14" spans="1:5" x14ac:dyDescent="0.3">
      <c r="B14" s="9" t="s">
        <v>30</v>
      </c>
      <c r="C14" s="1">
        <v>20.3</v>
      </c>
      <c r="D14" s="1">
        <v>180.95</v>
      </c>
      <c r="E14" s="10"/>
    </row>
    <row r="15" spans="1:5" x14ac:dyDescent="0.3">
      <c r="B15" s="9" t="s">
        <v>31</v>
      </c>
      <c r="C15" s="1">
        <v>21.57</v>
      </c>
      <c r="D15" s="1">
        <v>179.12</v>
      </c>
      <c r="E15" s="10"/>
    </row>
    <row r="16" spans="1:5" x14ac:dyDescent="0.3">
      <c r="B16" s="9" t="s">
        <v>32</v>
      </c>
      <c r="C16" s="1">
        <v>19.13</v>
      </c>
      <c r="D16" s="1">
        <v>220.56</v>
      </c>
      <c r="E16" s="10"/>
    </row>
    <row r="17" spans="1:5" x14ac:dyDescent="0.3">
      <c r="B17" s="9" t="s">
        <v>33</v>
      </c>
      <c r="C17" s="1">
        <v>20.3</v>
      </c>
      <c r="D17" s="1">
        <v>200.16</v>
      </c>
      <c r="E17" s="10"/>
    </row>
    <row r="18" spans="1:5" x14ac:dyDescent="0.3">
      <c r="B18" s="9" t="s">
        <v>34</v>
      </c>
      <c r="C18" s="1">
        <v>21.57</v>
      </c>
      <c r="D18" s="1">
        <v>199.02</v>
      </c>
      <c r="E18" s="10"/>
    </row>
    <row r="19" spans="1:5" x14ac:dyDescent="0.3">
      <c r="B19" s="9" t="s">
        <v>35</v>
      </c>
      <c r="C19" s="1">
        <v>19.07</v>
      </c>
      <c r="D19" s="1">
        <v>151.1</v>
      </c>
      <c r="E19" s="10"/>
    </row>
    <row r="20" spans="1:5" x14ac:dyDescent="0.3">
      <c r="B20" s="9" t="s">
        <v>36</v>
      </c>
      <c r="C20" s="1">
        <v>21.65</v>
      </c>
      <c r="D20" s="1">
        <v>266.66000000000003</v>
      </c>
      <c r="E20" s="10"/>
    </row>
    <row r="21" spans="1:5" x14ac:dyDescent="0.3">
      <c r="B21" s="9" t="s">
        <v>37</v>
      </c>
      <c r="C21" s="1">
        <v>28.4</v>
      </c>
      <c r="D21" s="1">
        <v>382.41</v>
      </c>
      <c r="E21" s="10"/>
    </row>
    <row r="22" spans="1:5" x14ac:dyDescent="0.3">
      <c r="C22" s="1"/>
      <c r="D22" s="1"/>
    </row>
    <row r="23" spans="1:5" x14ac:dyDescent="0.3">
      <c r="A23" t="s">
        <v>38</v>
      </c>
      <c r="C23" s="1">
        <f>SUM(C10:C21)</f>
        <v>409.41999999999996</v>
      </c>
      <c r="D23" s="1">
        <f>SUM(D10:D21)</f>
        <v>3257.4199999999996</v>
      </c>
    </row>
    <row r="24" spans="1:5" x14ac:dyDescent="0.3">
      <c r="C24" s="1"/>
      <c r="D24" s="1"/>
    </row>
    <row r="25" spans="1:5" x14ac:dyDescent="0.3">
      <c r="A25" t="s">
        <v>39</v>
      </c>
      <c r="C25" s="7">
        <v>11</v>
      </c>
      <c r="D25" s="7">
        <v>11</v>
      </c>
    </row>
    <row r="27" spans="1:5" x14ac:dyDescent="0.3">
      <c r="C27" s="3" t="s">
        <v>40</v>
      </c>
      <c r="D27" s="3" t="s">
        <v>41</v>
      </c>
      <c r="E27" s="3" t="s">
        <v>42</v>
      </c>
    </row>
    <row r="28" spans="1:5" x14ac:dyDescent="0.3">
      <c r="C28" s="11" t="s">
        <v>43</v>
      </c>
      <c r="D28" s="11" t="s">
        <v>44</v>
      </c>
      <c r="E28" s="12" t="s">
        <v>45</v>
      </c>
    </row>
    <row r="29" spans="1:5" x14ac:dyDescent="0.3">
      <c r="A29" t="s">
        <v>46</v>
      </c>
      <c r="C29">
        <f>ROUND(C23/C25, 0)</f>
        <v>37</v>
      </c>
      <c r="D29">
        <f>ROUND(D23/D25, 0)</f>
        <v>296</v>
      </c>
      <c r="E29">
        <f>SUM(C29:D29)</f>
        <v>333</v>
      </c>
    </row>
  </sheetData>
  <pageMargins left="0.7" right="0.7" top="1.0104166666666667" bottom="0.75" header="0.3" footer="0.3"/>
  <pageSetup orientation="landscape" r:id="rId1"/>
  <headerFooter>
    <oddHeader>&amp;C&amp;"Times New Roman,Bold"&amp;10&amp;U
UNREDACTED
CONFIDENTIAL PROPRIETARY TRADE SECRET&amp;R&amp;"Times New Roman,Bold"&amp;10KyPSC Case No. 2022-00289
STAFF-DR-01-001 UNREDACTED Confidential Attachment 2
Page &amp;P of &amp;N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3176-C2FA-47ED-B7E7-06EB3241E0A3}">
  <sheetPr codeName="Sheet4"/>
  <dimension ref="B1:L18"/>
  <sheetViews>
    <sheetView view="pageLayout" zoomScaleNormal="100" workbookViewId="0">
      <selection activeCell="E4" sqref="E4"/>
    </sheetView>
  </sheetViews>
  <sheetFormatPr defaultRowHeight="16.5" x14ac:dyDescent="0.3"/>
  <cols>
    <col min="1" max="1" width="1.625" customWidth="1"/>
    <col min="3" max="3" width="5.75" bestFit="1" customWidth="1"/>
    <col min="4" max="4" width="15.375" bestFit="1" customWidth="1"/>
    <col min="5" max="5" width="11.125" bestFit="1" customWidth="1"/>
    <col min="6" max="6" width="8.875" bestFit="1" customWidth="1"/>
    <col min="7" max="7" width="6.875" bestFit="1" customWidth="1"/>
    <col min="8" max="8" width="8.875" bestFit="1" customWidth="1"/>
    <col min="9" max="9" width="11.5" bestFit="1" customWidth="1"/>
    <col min="10" max="11" width="4.875" bestFit="1" customWidth="1"/>
    <col min="12" max="12" width="19" bestFit="1" customWidth="1"/>
  </cols>
  <sheetData>
    <row r="1" spans="2:12" x14ac:dyDescent="0.3">
      <c r="B1" s="2" t="s">
        <v>15</v>
      </c>
      <c r="C1" s="2" t="s">
        <v>3</v>
      </c>
      <c r="D1" s="2" t="s">
        <v>0</v>
      </c>
      <c r="E1" s="2" t="s">
        <v>1</v>
      </c>
      <c r="F1" s="2" t="s">
        <v>4</v>
      </c>
      <c r="G1" s="2" t="s">
        <v>13</v>
      </c>
      <c r="H1" s="2" t="s">
        <v>2</v>
      </c>
      <c r="I1" s="2" t="s">
        <v>9</v>
      </c>
      <c r="J1" s="2" t="s">
        <v>10</v>
      </c>
      <c r="K1" s="2" t="s">
        <v>11</v>
      </c>
      <c r="L1" s="2" t="s">
        <v>14</v>
      </c>
    </row>
    <row r="2" spans="2:12" x14ac:dyDescent="0.3">
      <c r="D2" s="1">
        <v>17.8</v>
      </c>
      <c r="E2">
        <v>0.46920000000000001</v>
      </c>
      <c r="F2">
        <v>4.5816999999999997E-2</v>
      </c>
      <c r="G2">
        <v>0.72670000000000001</v>
      </c>
      <c r="H2">
        <v>0.118688</v>
      </c>
      <c r="J2" s="6">
        <v>0.03</v>
      </c>
      <c r="K2" s="6">
        <v>0.03</v>
      </c>
    </row>
    <row r="3" spans="2:12" x14ac:dyDescent="0.3">
      <c r="B3">
        <v>1</v>
      </c>
      <c r="C3">
        <v>28</v>
      </c>
      <c r="D3" s="1">
        <f t="shared" ref="D3:D13" si="0">D$2</f>
        <v>17.8</v>
      </c>
      <c r="E3" s="1">
        <f t="shared" ref="E3:H13" si="1">ROUND($C3*E$2, 2)</f>
        <v>13.14</v>
      </c>
      <c r="F3" s="1">
        <f t="shared" si="1"/>
        <v>1.28</v>
      </c>
      <c r="G3" s="1">
        <f t="shared" si="1"/>
        <v>20.350000000000001</v>
      </c>
      <c r="H3" s="1">
        <f t="shared" si="1"/>
        <v>3.32</v>
      </c>
      <c r="I3" s="1">
        <f t="shared" ref="I3:I14" si="2">SUM(D3:H3)</f>
        <v>55.89</v>
      </c>
      <c r="J3" s="1">
        <f>ROUND($I3*J$2, 2)</f>
        <v>1.68</v>
      </c>
      <c r="K3" s="1">
        <f>ROUND(SUM($I3:J3)*K$2, 2)</f>
        <v>1.73</v>
      </c>
      <c r="L3" s="1">
        <f>SUM(I3:K3)</f>
        <v>59.3</v>
      </c>
    </row>
    <row r="4" spans="2:12" x14ac:dyDescent="0.3">
      <c r="B4">
        <f>B3+1</f>
        <v>2</v>
      </c>
      <c r="C4">
        <v>72</v>
      </c>
      <c r="D4" s="1">
        <f t="shared" si="0"/>
        <v>17.8</v>
      </c>
      <c r="E4" s="1">
        <f t="shared" si="1"/>
        <v>33.78</v>
      </c>
      <c r="F4" s="1">
        <f t="shared" si="1"/>
        <v>3.3</v>
      </c>
      <c r="G4" s="1">
        <f t="shared" si="1"/>
        <v>52.32</v>
      </c>
      <c r="H4" s="1">
        <f t="shared" si="1"/>
        <v>8.5500000000000007</v>
      </c>
      <c r="I4" s="1">
        <f t="shared" si="2"/>
        <v>115.74999999999999</v>
      </c>
      <c r="J4" s="1">
        <f t="shared" ref="J4:J14" si="3">ROUND($I4*J$2, 2)</f>
        <v>3.47</v>
      </c>
      <c r="K4" s="1">
        <f>ROUND(SUM($I4:J4)*K$2, 2)</f>
        <v>3.58</v>
      </c>
      <c r="L4" s="1">
        <f t="shared" ref="L4:L14" si="4">SUM(I4:K4)</f>
        <v>122.79999999999998</v>
      </c>
    </row>
    <row r="5" spans="2:12" x14ac:dyDescent="0.3">
      <c r="B5">
        <f t="shared" ref="B5:B14" si="5">B4+1</f>
        <v>3</v>
      </c>
      <c r="C5">
        <v>17</v>
      </c>
      <c r="D5" s="1">
        <f t="shared" si="0"/>
        <v>17.8</v>
      </c>
      <c r="E5" s="1">
        <f t="shared" si="1"/>
        <v>7.98</v>
      </c>
      <c r="F5" s="1">
        <f t="shared" si="1"/>
        <v>0.78</v>
      </c>
      <c r="G5" s="1">
        <f t="shared" si="1"/>
        <v>12.35</v>
      </c>
      <c r="H5" s="1">
        <f t="shared" si="1"/>
        <v>2.02</v>
      </c>
      <c r="I5" s="1">
        <f t="shared" si="2"/>
        <v>40.930000000000007</v>
      </c>
      <c r="J5" s="1">
        <f t="shared" si="3"/>
        <v>1.23</v>
      </c>
      <c r="K5" s="1">
        <f>ROUND(SUM($I5:J5)*K$2, 2)</f>
        <v>1.26</v>
      </c>
      <c r="L5" s="1">
        <f t="shared" si="4"/>
        <v>43.42</v>
      </c>
    </row>
    <row r="6" spans="2:12" x14ac:dyDescent="0.3">
      <c r="B6">
        <f t="shared" si="5"/>
        <v>4</v>
      </c>
      <c r="C6">
        <v>0</v>
      </c>
      <c r="D6" s="1">
        <f t="shared" si="0"/>
        <v>17.8</v>
      </c>
      <c r="E6" s="1">
        <f t="shared" si="1"/>
        <v>0</v>
      </c>
      <c r="F6" s="1">
        <f t="shared" si="1"/>
        <v>0</v>
      </c>
      <c r="G6" s="1">
        <f t="shared" si="1"/>
        <v>0</v>
      </c>
      <c r="H6" s="1">
        <f t="shared" si="1"/>
        <v>0</v>
      </c>
      <c r="I6" s="1">
        <f t="shared" si="2"/>
        <v>17.8</v>
      </c>
      <c r="J6" s="1">
        <f t="shared" si="3"/>
        <v>0.53</v>
      </c>
      <c r="K6" s="1">
        <f>ROUND(SUM($I6:J6)*K$2, 2)</f>
        <v>0.55000000000000004</v>
      </c>
      <c r="L6" s="1">
        <f t="shared" si="4"/>
        <v>18.880000000000003</v>
      </c>
    </row>
    <row r="7" spans="2:12" x14ac:dyDescent="0.3">
      <c r="B7">
        <f t="shared" si="5"/>
        <v>5</v>
      </c>
      <c r="C7">
        <v>1</v>
      </c>
      <c r="D7" s="1">
        <f t="shared" si="0"/>
        <v>17.8</v>
      </c>
      <c r="E7" s="1">
        <f t="shared" si="1"/>
        <v>0.47</v>
      </c>
      <c r="F7" s="1">
        <f t="shared" si="1"/>
        <v>0.05</v>
      </c>
      <c r="G7" s="1">
        <f t="shared" si="1"/>
        <v>0.73</v>
      </c>
      <c r="H7" s="1">
        <f t="shared" si="1"/>
        <v>0.12</v>
      </c>
      <c r="I7" s="1">
        <f t="shared" si="2"/>
        <v>19.170000000000002</v>
      </c>
      <c r="J7" s="1">
        <f t="shared" si="3"/>
        <v>0.57999999999999996</v>
      </c>
      <c r="K7" s="1">
        <f>ROUND(SUM($I7:J7)*K$2, 2)</f>
        <v>0.59</v>
      </c>
      <c r="L7" s="1">
        <f t="shared" si="4"/>
        <v>20.34</v>
      </c>
    </row>
    <row r="8" spans="2:12" x14ac:dyDescent="0.3">
      <c r="B8">
        <f t="shared" si="5"/>
        <v>6</v>
      </c>
      <c r="C8">
        <v>0</v>
      </c>
      <c r="D8" s="1">
        <f t="shared" si="0"/>
        <v>17.8</v>
      </c>
      <c r="E8" s="1">
        <f t="shared" si="1"/>
        <v>0</v>
      </c>
      <c r="F8" s="1">
        <f t="shared" si="1"/>
        <v>0</v>
      </c>
      <c r="G8" s="1">
        <f t="shared" si="1"/>
        <v>0</v>
      </c>
      <c r="H8" s="1">
        <f t="shared" si="1"/>
        <v>0</v>
      </c>
      <c r="I8" s="1">
        <f t="shared" si="2"/>
        <v>17.8</v>
      </c>
      <c r="J8" s="1">
        <f t="shared" si="3"/>
        <v>0.53</v>
      </c>
      <c r="K8" s="1">
        <f>ROUND(SUM($I8:J8)*K$2, 2)</f>
        <v>0.55000000000000004</v>
      </c>
      <c r="L8" s="1">
        <f t="shared" si="4"/>
        <v>18.880000000000003</v>
      </c>
    </row>
    <row r="9" spans="2:12" x14ac:dyDescent="0.3">
      <c r="B9">
        <f t="shared" si="5"/>
        <v>7</v>
      </c>
      <c r="C9">
        <v>0</v>
      </c>
      <c r="D9" s="1">
        <f t="shared" si="0"/>
        <v>17.8</v>
      </c>
      <c r="E9" s="1">
        <f t="shared" si="1"/>
        <v>0</v>
      </c>
      <c r="F9" s="1">
        <f t="shared" si="1"/>
        <v>0</v>
      </c>
      <c r="G9" s="1">
        <f t="shared" si="1"/>
        <v>0</v>
      </c>
      <c r="H9" s="1">
        <f t="shared" si="1"/>
        <v>0</v>
      </c>
      <c r="I9" s="1">
        <f t="shared" si="2"/>
        <v>17.8</v>
      </c>
      <c r="J9" s="1">
        <f t="shared" si="3"/>
        <v>0.53</v>
      </c>
      <c r="K9" s="1">
        <f>ROUND(SUM($I9:J9)*K$2, 2)</f>
        <v>0.55000000000000004</v>
      </c>
      <c r="L9" s="1">
        <f t="shared" si="4"/>
        <v>18.880000000000003</v>
      </c>
    </row>
    <row r="10" spans="2:12" x14ac:dyDescent="0.3">
      <c r="B10">
        <f t="shared" si="5"/>
        <v>8</v>
      </c>
      <c r="C10">
        <v>0</v>
      </c>
      <c r="D10" s="1">
        <f t="shared" si="0"/>
        <v>17.8</v>
      </c>
      <c r="E10" s="1">
        <f t="shared" si="1"/>
        <v>0</v>
      </c>
      <c r="F10" s="1">
        <f t="shared" si="1"/>
        <v>0</v>
      </c>
      <c r="G10" s="1">
        <f t="shared" si="1"/>
        <v>0</v>
      </c>
      <c r="H10" s="1">
        <f t="shared" si="1"/>
        <v>0</v>
      </c>
      <c r="I10" s="1">
        <f t="shared" si="2"/>
        <v>17.8</v>
      </c>
      <c r="J10" s="1">
        <f t="shared" si="3"/>
        <v>0.53</v>
      </c>
      <c r="K10" s="1">
        <f>ROUND(SUM($I10:J10)*K$2, 2)</f>
        <v>0.55000000000000004</v>
      </c>
      <c r="L10" s="1">
        <f t="shared" si="4"/>
        <v>18.880000000000003</v>
      </c>
    </row>
    <row r="11" spans="2:12" x14ac:dyDescent="0.3">
      <c r="B11">
        <f t="shared" si="5"/>
        <v>9</v>
      </c>
      <c r="C11">
        <v>0</v>
      </c>
      <c r="D11" s="1">
        <f t="shared" si="0"/>
        <v>17.8</v>
      </c>
      <c r="E11" s="1">
        <f t="shared" si="1"/>
        <v>0</v>
      </c>
      <c r="F11" s="1">
        <f t="shared" si="1"/>
        <v>0</v>
      </c>
      <c r="G11" s="1">
        <f t="shared" si="1"/>
        <v>0</v>
      </c>
      <c r="H11" s="1">
        <f t="shared" si="1"/>
        <v>0</v>
      </c>
      <c r="I11" s="1">
        <f t="shared" si="2"/>
        <v>17.8</v>
      </c>
      <c r="J11" s="1">
        <f t="shared" si="3"/>
        <v>0.53</v>
      </c>
      <c r="K11" s="1">
        <f>ROUND(SUM($I11:J11)*K$2, 2)</f>
        <v>0.55000000000000004</v>
      </c>
      <c r="L11" s="1">
        <f t="shared" si="4"/>
        <v>18.880000000000003</v>
      </c>
    </row>
    <row r="12" spans="2:12" x14ac:dyDescent="0.3">
      <c r="B12">
        <f t="shared" si="5"/>
        <v>10</v>
      </c>
      <c r="C12">
        <v>0</v>
      </c>
      <c r="D12" s="1">
        <f t="shared" si="0"/>
        <v>17.8</v>
      </c>
      <c r="E12" s="1">
        <f t="shared" si="1"/>
        <v>0</v>
      </c>
      <c r="F12" s="1">
        <f t="shared" si="1"/>
        <v>0</v>
      </c>
      <c r="G12" s="1">
        <f t="shared" si="1"/>
        <v>0</v>
      </c>
      <c r="H12" s="1">
        <f t="shared" si="1"/>
        <v>0</v>
      </c>
      <c r="I12" s="1">
        <f t="shared" si="2"/>
        <v>17.8</v>
      </c>
      <c r="J12" s="1">
        <f t="shared" si="3"/>
        <v>0.53</v>
      </c>
      <c r="K12" s="1">
        <f>ROUND(SUM($I12:J12)*K$2, 2)</f>
        <v>0.55000000000000004</v>
      </c>
      <c r="L12" s="1">
        <f t="shared" si="4"/>
        <v>18.880000000000003</v>
      </c>
    </row>
    <row r="13" spans="2:12" x14ac:dyDescent="0.3">
      <c r="B13">
        <f t="shared" si="5"/>
        <v>11</v>
      </c>
      <c r="C13">
        <v>2</v>
      </c>
      <c r="D13" s="1">
        <f t="shared" si="0"/>
        <v>17.8</v>
      </c>
      <c r="E13" s="1">
        <f t="shared" si="1"/>
        <v>0.94</v>
      </c>
      <c r="F13" s="1">
        <f t="shared" si="1"/>
        <v>0.09</v>
      </c>
      <c r="G13" s="1">
        <f t="shared" si="1"/>
        <v>1.45</v>
      </c>
      <c r="H13" s="1">
        <f t="shared" si="1"/>
        <v>0.24</v>
      </c>
      <c r="I13" s="1">
        <f t="shared" si="2"/>
        <v>20.52</v>
      </c>
      <c r="J13" s="1">
        <f t="shared" si="3"/>
        <v>0.62</v>
      </c>
      <c r="K13" s="1">
        <f>ROUND(SUM($I13:J13)*K$2, 2)</f>
        <v>0.63</v>
      </c>
      <c r="L13" s="1">
        <f t="shared" si="4"/>
        <v>21.77</v>
      </c>
    </row>
    <row r="14" spans="2:12" x14ac:dyDescent="0.3">
      <c r="B14">
        <f t="shared" si="5"/>
        <v>12</v>
      </c>
      <c r="C14">
        <v>7</v>
      </c>
      <c r="D14" s="1">
        <f>D$2</f>
        <v>17.8</v>
      </c>
      <c r="E14" s="1">
        <f>ROUND($C14*E$2, 2)</f>
        <v>3.28</v>
      </c>
      <c r="F14" s="1">
        <f>ROUND($C14*F$2, 2)</f>
        <v>0.32</v>
      </c>
      <c r="G14" s="1">
        <f>ROUND($C14*G$2, 2)</f>
        <v>5.09</v>
      </c>
      <c r="H14" s="1">
        <f>ROUND($C14*H$2, 2)</f>
        <v>0.83</v>
      </c>
      <c r="I14" s="1">
        <f t="shared" si="2"/>
        <v>27.32</v>
      </c>
      <c r="J14" s="1">
        <f t="shared" si="3"/>
        <v>0.82</v>
      </c>
      <c r="K14" s="1">
        <f>ROUND(SUM($I14:J14)*K$2, 2)</f>
        <v>0.84</v>
      </c>
      <c r="L14" s="1">
        <f t="shared" si="4"/>
        <v>28.98</v>
      </c>
    </row>
    <row r="16" spans="2:12" x14ac:dyDescent="0.3">
      <c r="I16" s="2" t="s">
        <v>48</v>
      </c>
      <c r="L16" s="1">
        <f>SUM(L3:L14)</f>
        <v>409.88999999999993</v>
      </c>
    </row>
    <row r="18" spans="9:12" x14ac:dyDescent="0.3">
      <c r="I18" s="2" t="s">
        <v>47</v>
      </c>
      <c r="L18">
        <f>ROUND(L16/11, 2)</f>
        <v>37.26</v>
      </c>
    </row>
  </sheetData>
  <pageMargins left="0.7" right="0.7" top="0.9375" bottom="0.75" header="0.3" footer="0.3"/>
  <pageSetup orientation="landscape" r:id="rId1"/>
  <headerFooter>
    <oddHeader>&amp;C&amp;"Times New Roman,Bold"&amp;10&amp;U
UNREDACTED
CONFIDENTIAL PROPRIETARY TRADE SECRET&amp;R&amp;"Times New Roman,Bold"&amp;10KyPSC Case No. 2022-00289
STAFF-DR-01-001 UNREDACTED Confidential Attachment 2
Page &amp;P of &amp;N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71611-434A-4025-97B0-030A2B176678}">
  <sheetPr codeName="Sheet3">
    <pageSetUpPr fitToPage="1"/>
  </sheetPr>
  <dimension ref="B1:M18"/>
  <sheetViews>
    <sheetView view="pageLayout" zoomScaleNormal="100" workbookViewId="0">
      <selection activeCell="E4" sqref="E4"/>
    </sheetView>
  </sheetViews>
  <sheetFormatPr defaultRowHeight="16.5" x14ac:dyDescent="0.3"/>
  <cols>
    <col min="1" max="1" width="2.5" customWidth="1"/>
    <col min="3" max="3" width="5.75" bestFit="1" customWidth="1"/>
    <col min="4" max="4" width="15.375" bestFit="1" customWidth="1"/>
    <col min="5" max="5" width="13" bestFit="1" customWidth="1"/>
    <col min="6" max="6" width="8.875" bestFit="1" customWidth="1"/>
    <col min="7" max="7" width="9.25" bestFit="1" customWidth="1"/>
    <col min="8" max="8" width="8.875" bestFit="1" customWidth="1"/>
    <col min="9" max="9" width="6" bestFit="1" customWidth="1"/>
    <col min="10" max="10" width="11.5" bestFit="1" customWidth="1"/>
    <col min="11" max="12" width="5.875" bestFit="1" customWidth="1"/>
    <col min="13" max="13" width="19" bestFit="1" customWidth="1"/>
  </cols>
  <sheetData>
    <row r="1" spans="2:13" x14ac:dyDescent="0.3">
      <c r="B1" s="2" t="s">
        <v>15</v>
      </c>
      <c r="C1" s="2" t="s">
        <v>3</v>
      </c>
      <c r="D1" s="2" t="s">
        <v>0</v>
      </c>
      <c r="E1" s="2" t="s">
        <v>8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2:13" x14ac:dyDescent="0.3">
      <c r="D2" s="1">
        <v>12.9</v>
      </c>
      <c r="E2">
        <v>8.0994999999999998E-2</v>
      </c>
      <c r="F2">
        <v>6.9750000000000003E-3</v>
      </c>
      <c r="G2">
        <v>-8.2700000000000004E-4</v>
      </c>
      <c r="H2">
        <v>3.9734999999999999E-2</v>
      </c>
      <c r="I2" s="5">
        <v>2.9600000000000001E-2</v>
      </c>
      <c r="K2" s="6">
        <v>0.03</v>
      </c>
      <c r="L2" s="6">
        <v>0.03</v>
      </c>
    </row>
    <row r="3" spans="2:13" x14ac:dyDescent="0.3">
      <c r="B3">
        <v>1</v>
      </c>
      <c r="C3" s="4">
        <v>3291</v>
      </c>
      <c r="D3" s="1">
        <f t="shared" ref="D3:D13" si="0">D$2</f>
        <v>12.9</v>
      </c>
      <c r="E3" s="1">
        <f t="shared" ref="E3:H13" si="1">ROUND($C3*E$2, 2)</f>
        <v>266.55</v>
      </c>
      <c r="F3" s="1">
        <f t="shared" si="1"/>
        <v>22.95</v>
      </c>
      <c r="G3" s="1">
        <f t="shared" si="1"/>
        <v>-2.72</v>
      </c>
      <c r="H3" s="1">
        <f t="shared" si="1"/>
        <v>130.77000000000001</v>
      </c>
      <c r="I3" s="1">
        <f t="shared" ref="I3:I13" si="2">ROUND(SUM(D3:H3)*I$2, 2)</f>
        <v>12.74</v>
      </c>
      <c r="J3" s="1">
        <f t="shared" ref="J3:J13" si="3">SUM(D3:I3)</f>
        <v>443.18999999999994</v>
      </c>
      <c r="K3" s="1">
        <f>ROUND($J3*K$2, 2)</f>
        <v>13.3</v>
      </c>
      <c r="L3" s="1">
        <f>ROUND(SUM($J3:K3)*L$2, 2)</f>
        <v>13.69</v>
      </c>
      <c r="M3" s="1">
        <f>SUM(J3:L3)</f>
        <v>470.17999999999995</v>
      </c>
    </row>
    <row r="4" spans="2:13" x14ac:dyDescent="0.3">
      <c r="B4">
        <f>B3+1</f>
        <v>2</v>
      </c>
      <c r="C4" s="4">
        <v>2807</v>
      </c>
      <c r="D4" s="1">
        <f t="shared" si="0"/>
        <v>12.9</v>
      </c>
      <c r="E4" s="1">
        <f t="shared" si="1"/>
        <v>227.35</v>
      </c>
      <c r="F4" s="1">
        <f t="shared" si="1"/>
        <v>19.579999999999998</v>
      </c>
      <c r="G4" s="1">
        <f t="shared" si="1"/>
        <v>-2.3199999999999998</v>
      </c>
      <c r="H4" s="1">
        <f t="shared" si="1"/>
        <v>111.54</v>
      </c>
      <c r="I4" s="1">
        <f t="shared" si="2"/>
        <v>10.92</v>
      </c>
      <c r="J4" s="1">
        <f t="shared" si="3"/>
        <v>379.97</v>
      </c>
      <c r="K4" s="1">
        <f t="shared" ref="K4:K14" si="4">ROUND($J4*K$2, 2)</f>
        <v>11.4</v>
      </c>
      <c r="L4" s="1">
        <f>ROUND(SUM($J4:K4)*L$2, 2)</f>
        <v>11.74</v>
      </c>
      <c r="M4" s="1">
        <f t="shared" ref="M4:M14" si="5">SUM(J4:L4)</f>
        <v>403.11</v>
      </c>
    </row>
    <row r="5" spans="2:13" x14ac:dyDescent="0.3">
      <c r="B5">
        <f t="shared" ref="B5:B14" si="6">B4+1</f>
        <v>3</v>
      </c>
      <c r="C5" s="4">
        <v>2306</v>
      </c>
      <c r="D5" s="1">
        <f t="shared" si="0"/>
        <v>12.9</v>
      </c>
      <c r="E5" s="1">
        <f t="shared" si="1"/>
        <v>186.77</v>
      </c>
      <c r="F5" s="1">
        <f t="shared" si="1"/>
        <v>16.079999999999998</v>
      </c>
      <c r="G5" s="1">
        <f t="shared" si="1"/>
        <v>-1.91</v>
      </c>
      <c r="H5" s="1">
        <f t="shared" si="1"/>
        <v>91.63</v>
      </c>
      <c r="I5" s="1">
        <f t="shared" si="2"/>
        <v>9.0399999999999991</v>
      </c>
      <c r="J5" s="1">
        <f t="shared" si="3"/>
        <v>314.51000000000005</v>
      </c>
      <c r="K5" s="1">
        <f t="shared" si="4"/>
        <v>9.44</v>
      </c>
      <c r="L5" s="1">
        <f>ROUND(SUM($J5:K5)*L$2, 2)</f>
        <v>9.7200000000000006</v>
      </c>
      <c r="M5" s="1">
        <f t="shared" si="5"/>
        <v>333.67000000000007</v>
      </c>
    </row>
    <row r="6" spans="2:13" x14ac:dyDescent="0.3">
      <c r="B6">
        <f t="shared" si="6"/>
        <v>4</v>
      </c>
      <c r="C6" s="4">
        <v>1809</v>
      </c>
      <c r="D6" s="1">
        <f t="shared" si="0"/>
        <v>12.9</v>
      </c>
      <c r="E6" s="1">
        <f t="shared" si="1"/>
        <v>146.52000000000001</v>
      </c>
      <c r="F6" s="1">
        <f t="shared" si="1"/>
        <v>12.62</v>
      </c>
      <c r="G6" s="1">
        <f t="shared" si="1"/>
        <v>-1.5</v>
      </c>
      <c r="H6" s="1">
        <f t="shared" si="1"/>
        <v>71.88</v>
      </c>
      <c r="I6" s="1">
        <f t="shared" si="2"/>
        <v>7.18</v>
      </c>
      <c r="J6" s="1">
        <f t="shared" si="3"/>
        <v>249.60000000000002</v>
      </c>
      <c r="K6" s="1">
        <f t="shared" si="4"/>
        <v>7.49</v>
      </c>
      <c r="L6" s="1">
        <f>ROUND(SUM($J6:K6)*L$2, 2)</f>
        <v>7.71</v>
      </c>
      <c r="M6" s="1">
        <f t="shared" si="5"/>
        <v>264.8</v>
      </c>
    </row>
    <row r="7" spans="2:13" x14ac:dyDescent="0.3">
      <c r="B7">
        <f t="shared" si="6"/>
        <v>5</v>
      </c>
      <c r="C7" s="4">
        <v>1199</v>
      </c>
      <c r="D7" s="1">
        <f t="shared" si="0"/>
        <v>12.9</v>
      </c>
      <c r="E7" s="1">
        <f t="shared" si="1"/>
        <v>97.11</v>
      </c>
      <c r="F7" s="1">
        <f t="shared" si="1"/>
        <v>8.36</v>
      </c>
      <c r="G7" s="1">
        <f t="shared" si="1"/>
        <v>-0.99</v>
      </c>
      <c r="H7" s="1">
        <f t="shared" si="1"/>
        <v>47.64</v>
      </c>
      <c r="I7" s="1">
        <f t="shared" si="2"/>
        <v>4.88</v>
      </c>
      <c r="J7" s="1">
        <f t="shared" si="3"/>
        <v>169.9</v>
      </c>
      <c r="K7" s="1">
        <f t="shared" si="4"/>
        <v>5.0999999999999996</v>
      </c>
      <c r="L7" s="1">
        <f>ROUND(SUM($J7:K7)*L$2, 2)</f>
        <v>5.25</v>
      </c>
      <c r="M7" s="1">
        <f t="shared" si="5"/>
        <v>180.25</v>
      </c>
    </row>
    <row r="8" spans="2:13" x14ac:dyDescent="0.3">
      <c r="B8">
        <f t="shared" si="6"/>
        <v>6</v>
      </c>
      <c r="C8" s="4">
        <v>1179</v>
      </c>
      <c r="D8" s="1">
        <f t="shared" si="0"/>
        <v>12.9</v>
      </c>
      <c r="E8" s="1">
        <f t="shared" si="1"/>
        <v>95.49</v>
      </c>
      <c r="F8" s="1">
        <f t="shared" si="1"/>
        <v>8.2200000000000006</v>
      </c>
      <c r="G8" s="1">
        <f t="shared" si="1"/>
        <v>-0.98</v>
      </c>
      <c r="H8" s="1">
        <f t="shared" si="1"/>
        <v>46.85</v>
      </c>
      <c r="I8" s="1">
        <f t="shared" si="2"/>
        <v>4.8099999999999996</v>
      </c>
      <c r="J8" s="1">
        <f t="shared" si="3"/>
        <v>167.29</v>
      </c>
      <c r="K8" s="1">
        <f t="shared" si="4"/>
        <v>5.0199999999999996</v>
      </c>
      <c r="L8" s="1">
        <f>ROUND(SUM($J8:K8)*L$2, 2)</f>
        <v>5.17</v>
      </c>
      <c r="M8" s="1">
        <f t="shared" si="5"/>
        <v>177.48</v>
      </c>
    </row>
    <row r="9" spans="2:13" x14ac:dyDescent="0.3">
      <c r="B9">
        <f t="shared" si="6"/>
        <v>7</v>
      </c>
      <c r="C9" s="4">
        <v>1490</v>
      </c>
      <c r="D9" s="1">
        <f t="shared" si="0"/>
        <v>12.9</v>
      </c>
      <c r="E9" s="1">
        <f t="shared" si="1"/>
        <v>120.68</v>
      </c>
      <c r="F9" s="1">
        <f t="shared" si="1"/>
        <v>10.39</v>
      </c>
      <c r="G9" s="1">
        <f t="shared" si="1"/>
        <v>-1.23</v>
      </c>
      <c r="H9" s="1">
        <f t="shared" si="1"/>
        <v>59.21</v>
      </c>
      <c r="I9" s="1">
        <f t="shared" si="2"/>
        <v>5.98</v>
      </c>
      <c r="J9" s="1">
        <f t="shared" si="3"/>
        <v>207.93000000000004</v>
      </c>
      <c r="K9" s="1">
        <f t="shared" si="4"/>
        <v>6.24</v>
      </c>
      <c r="L9" s="1">
        <f>ROUND(SUM($J9:K9)*L$2, 2)</f>
        <v>6.43</v>
      </c>
      <c r="M9" s="1">
        <f t="shared" si="5"/>
        <v>220.60000000000005</v>
      </c>
    </row>
    <row r="10" spans="2:13" x14ac:dyDescent="0.3">
      <c r="B10">
        <f t="shared" si="6"/>
        <v>8</v>
      </c>
      <c r="C10" s="4">
        <v>1337</v>
      </c>
      <c r="D10" s="1">
        <f t="shared" si="0"/>
        <v>12.9</v>
      </c>
      <c r="E10" s="1">
        <f t="shared" si="1"/>
        <v>108.29</v>
      </c>
      <c r="F10" s="1">
        <f t="shared" si="1"/>
        <v>9.33</v>
      </c>
      <c r="G10" s="1">
        <f t="shared" si="1"/>
        <v>-1.1100000000000001</v>
      </c>
      <c r="H10" s="1">
        <f t="shared" si="1"/>
        <v>53.13</v>
      </c>
      <c r="I10" s="1">
        <f t="shared" si="2"/>
        <v>5.4</v>
      </c>
      <c r="J10" s="1">
        <f t="shared" si="3"/>
        <v>187.94</v>
      </c>
      <c r="K10" s="1">
        <f t="shared" si="4"/>
        <v>5.64</v>
      </c>
      <c r="L10" s="1">
        <f>ROUND(SUM($J10:K10)*L$2, 2)</f>
        <v>5.81</v>
      </c>
      <c r="M10" s="1">
        <f t="shared" si="5"/>
        <v>199.39</v>
      </c>
    </row>
    <row r="11" spans="2:13" x14ac:dyDescent="0.3">
      <c r="B11">
        <f t="shared" si="6"/>
        <v>9</v>
      </c>
      <c r="C11" s="4">
        <v>1322</v>
      </c>
      <c r="D11" s="1">
        <f t="shared" si="0"/>
        <v>12.9</v>
      </c>
      <c r="E11" s="1">
        <f t="shared" si="1"/>
        <v>107.08</v>
      </c>
      <c r="F11" s="1">
        <f t="shared" si="1"/>
        <v>9.2200000000000006</v>
      </c>
      <c r="G11" s="1">
        <f t="shared" si="1"/>
        <v>-1.0900000000000001</v>
      </c>
      <c r="H11" s="1">
        <f t="shared" si="1"/>
        <v>52.53</v>
      </c>
      <c r="I11" s="1">
        <f t="shared" si="2"/>
        <v>5.35</v>
      </c>
      <c r="J11" s="1">
        <f t="shared" si="3"/>
        <v>185.99</v>
      </c>
      <c r="K11" s="1">
        <f t="shared" si="4"/>
        <v>5.58</v>
      </c>
      <c r="L11" s="1">
        <f>ROUND(SUM($J11:K11)*L$2, 2)</f>
        <v>5.75</v>
      </c>
      <c r="M11" s="1">
        <f t="shared" si="5"/>
        <v>197.32000000000002</v>
      </c>
    </row>
    <row r="12" spans="2:13" x14ac:dyDescent="0.3">
      <c r="B12">
        <f t="shared" si="6"/>
        <v>10</v>
      </c>
      <c r="C12">
        <v>991</v>
      </c>
      <c r="D12" s="1">
        <f t="shared" si="0"/>
        <v>12.9</v>
      </c>
      <c r="E12" s="1">
        <f t="shared" si="1"/>
        <v>80.27</v>
      </c>
      <c r="F12" s="1">
        <f t="shared" si="1"/>
        <v>6.91</v>
      </c>
      <c r="G12" s="1">
        <f t="shared" si="1"/>
        <v>-0.82</v>
      </c>
      <c r="H12" s="1">
        <f t="shared" si="1"/>
        <v>39.380000000000003</v>
      </c>
      <c r="I12" s="1">
        <f t="shared" si="2"/>
        <v>4.0999999999999996</v>
      </c>
      <c r="J12" s="1">
        <f t="shared" si="3"/>
        <v>142.74</v>
      </c>
      <c r="K12" s="1">
        <f t="shared" si="4"/>
        <v>4.28</v>
      </c>
      <c r="L12" s="1">
        <f>ROUND(SUM($J12:K12)*L$2, 2)</f>
        <v>4.41</v>
      </c>
      <c r="M12" s="1">
        <f t="shared" si="5"/>
        <v>151.43</v>
      </c>
    </row>
    <row r="13" spans="2:13" x14ac:dyDescent="0.3">
      <c r="B13">
        <f t="shared" si="6"/>
        <v>11</v>
      </c>
      <c r="C13" s="4">
        <v>1815</v>
      </c>
      <c r="D13" s="1">
        <f t="shared" si="0"/>
        <v>12.9</v>
      </c>
      <c r="E13" s="1">
        <f t="shared" si="1"/>
        <v>147.01</v>
      </c>
      <c r="F13" s="1">
        <f t="shared" si="1"/>
        <v>12.66</v>
      </c>
      <c r="G13" s="1">
        <f t="shared" si="1"/>
        <v>-1.5</v>
      </c>
      <c r="H13" s="1">
        <f t="shared" si="1"/>
        <v>72.12</v>
      </c>
      <c r="I13" s="1">
        <f t="shared" si="2"/>
        <v>7.2</v>
      </c>
      <c r="J13" s="1">
        <f t="shared" si="3"/>
        <v>250.39</v>
      </c>
      <c r="K13" s="1">
        <f t="shared" si="4"/>
        <v>7.51</v>
      </c>
      <c r="L13" s="1">
        <f>ROUND(SUM($J13:K13)*L$2, 2)</f>
        <v>7.74</v>
      </c>
      <c r="M13" s="1">
        <f t="shared" si="5"/>
        <v>265.64</v>
      </c>
    </row>
    <row r="14" spans="2:13" x14ac:dyDescent="0.3">
      <c r="B14">
        <f t="shared" si="6"/>
        <v>12</v>
      </c>
      <c r="C14" s="4">
        <v>2647</v>
      </c>
      <c r="D14" s="1">
        <f>D$2</f>
        <v>12.9</v>
      </c>
      <c r="E14" s="1">
        <f>ROUND($C14*E$2, 2)</f>
        <v>214.39</v>
      </c>
      <c r="F14" s="1">
        <f>ROUND($C14*F$2, 2)</f>
        <v>18.46</v>
      </c>
      <c r="G14" s="1">
        <f>ROUND($C14*G$2, 2)</f>
        <v>-2.19</v>
      </c>
      <c r="H14" s="1">
        <f>ROUND($C14*H$2, 2)</f>
        <v>105.18</v>
      </c>
      <c r="I14" s="1">
        <f>ROUND(SUM(D14:H14)*I$2, 2)</f>
        <v>10.32</v>
      </c>
      <c r="J14" s="1">
        <f>SUM(D14:I14)</f>
        <v>359.06</v>
      </c>
      <c r="K14" s="1">
        <f t="shared" si="4"/>
        <v>10.77</v>
      </c>
      <c r="L14" s="1">
        <f>ROUND(SUM($J14:K14)*L$2, 2)</f>
        <v>11.09</v>
      </c>
      <c r="M14" s="1">
        <f t="shared" si="5"/>
        <v>380.91999999999996</v>
      </c>
    </row>
    <row r="16" spans="2:13" x14ac:dyDescent="0.3">
      <c r="J16" s="2" t="s">
        <v>49</v>
      </c>
      <c r="M16" s="1">
        <f>SUM(M3:M14)</f>
        <v>3244.79</v>
      </c>
    </row>
    <row r="18" spans="10:13" x14ac:dyDescent="0.3">
      <c r="J18" s="2" t="s">
        <v>44</v>
      </c>
      <c r="M18">
        <f>ROUND(M16/11, 2)</f>
        <v>294.98</v>
      </c>
    </row>
  </sheetData>
  <pageMargins left="0.7" right="0.7" top="0.94791666666666663" bottom="0.75" header="0.3" footer="0.3"/>
  <pageSetup scale="95" orientation="landscape" r:id="rId1"/>
  <headerFooter>
    <oddHeader>&amp;C&amp;"Times New Roman,Bold"&amp;10&amp;U
UNREDACTED
CONFIDENTIAL PROPRIETARY TRADE SECRET&amp;R&amp;"Times New Roman,Bold"&amp;10KyPSC Case No. 2022-00289
STAFF-DR-01-001 UNREDACTED Confidential Attachment 2
Page &amp;P of &amp;N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47D991B79CC4EBF92D1C20B7DF76A" ma:contentTypeVersion="4" ma:contentTypeDescription="Create a new document." ma:contentTypeScope="" ma:versionID="aefc836d67b98ac700d56fe29e33052e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FFF49-9CAA-4355-9DBD-3292C8142EF2}">
  <ds:schemaRefs>
    <ds:schemaRef ds:uri="http://www.w3.org/XML/1998/namespace"/>
    <ds:schemaRef ds:uri="http://schemas.microsoft.com/office/2006/documentManagement/types"/>
    <ds:schemaRef ds:uri="3c9d8c27-8a6d-4d9e-a15e-ef5d28c114a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612a682-5ffb-4b9c-9555-01761893517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1EF2FC-E1E4-41D1-9731-C3E0BC96C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872A2-AE2C-4083-B81A-41B39C00B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Gas</vt:lpstr>
      <vt:lpstr>Elec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Dan</dc:creator>
  <cp:lastModifiedBy>Sunderman, Minna</cp:lastModifiedBy>
  <cp:lastPrinted>2024-01-19T16:04:57Z</cp:lastPrinted>
  <dcterms:created xsi:type="dcterms:W3CDTF">2022-11-17T13:48:32Z</dcterms:created>
  <dcterms:modified xsi:type="dcterms:W3CDTF">2024-01-19T16:05:44Z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0x0101004B647D991B79CC4EBF92D1C20B7DF76A</vt:lpwstr>
  </property>
</Properties>
</file>