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.duke-energy.com/sites/OHKYRegDiscovery/KY/202200289 Eichelberger v DEK/Discovery/STAFF's 4th Set Data Requests/"/>
    </mc:Choice>
  </mc:AlternateContent>
  <xr:revisionPtr revIDLastSave="0" documentId="13_ncr:1_{CBC2F342-103C-48C0-BA63-E1D4DF6C65C7}" xr6:coauthVersionLast="47" xr6:coauthVersionMax="47" xr10:uidLastSave="{00000000-0000-0000-0000-000000000000}"/>
  <bookViews>
    <workbookView xWindow="-120" yWindow="-120" windowWidth="29040" windowHeight="15840" xr2:uid="{776AF0C9-802A-486D-919F-B9FB3A4C9A0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I34" i="1"/>
  <c r="J34" i="1" s="1"/>
  <c r="D34" i="1"/>
  <c r="E34" i="1" s="1"/>
  <c r="M32" i="1"/>
  <c r="I32" i="1"/>
  <c r="J32" i="1" s="1"/>
  <c r="D32" i="1"/>
  <c r="E32" i="1" s="1"/>
  <c r="M31" i="1"/>
  <c r="I31" i="1"/>
  <c r="J31" i="1" s="1"/>
  <c r="D31" i="1"/>
  <c r="E31" i="1" s="1"/>
  <c r="M30" i="1"/>
  <c r="I30" i="1"/>
  <c r="J30" i="1" s="1"/>
  <c r="D30" i="1"/>
  <c r="E30" i="1" s="1"/>
  <c r="M28" i="1"/>
  <c r="I28" i="1"/>
  <c r="J28" i="1" s="1"/>
  <c r="D28" i="1"/>
  <c r="E28" i="1" s="1"/>
  <c r="M27" i="1"/>
  <c r="I27" i="1"/>
  <c r="J27" i="1" s="1"/>
  <c r="D27" i="1"/>
  <c r="E27" i="1" s="1"/>
  <c r="M26" i="1"/>
  <c r="I26" i="1"/>
  <c r="J26" i="1" s="1"/>
  <c r="D26" i="1"/>
  <c r="E26" i="1" s="1"/>
  <c r="M24" i="1"/>
  <c r="I24" i="1"/>
  <c r="J24" i="1" s="1"/>
  <c r="D24" i="1"/>
  <c r="E24" i="1" s="1"/>
  <c r="M23" i="1"/>
  <c r="I23" i="1"/>
  <c r="J23" i="1" s="1"/>
  <c r="D23" i="1"/>
  <c r="E23" i="1" s="1"/>
  <c r="M22" i="1"/>
  <c r="I22" i="1"/>
  <c r="J22" i="1" s="1"/>
  <c r="K22" i="1" s="1"/>
  <c r="K23" i="1" s="1"/>
  <c r="E22" i="1"/>
  <c r="F22" i="1" s="1"/>
  <c r="F23" i="1" s="1"/>
  <c r="D22" i="1"/>
  <c r="M17" i="1"/>
  <c r="I17" i="1"/>
  <c r="J17" i="1" s="1"/>
  <c r="D17" i="1"/>
  <c r="E17" i="1" s="1"/>
  <c r="M16" i="1"/>
  <c r="I16" i="1"/>
  <c r="J16" i="1" s="1"/>
  <c r="D16" i="1"/>
  <c r="E16" i="1" s="1"/>
  <c r="M15" i="1"/>
  <c r="I15" i="1"/>
  <c r="J15" i="1" s="1"/>
  <c r="D15" i="1"/>
  <c r="E15" i="1" s="1"/>
  <c r="M13" i="1"/>
  <c r="I13" i="1"/>
  <c r="J13" i="1" s="1"/>
  <c r="D13" i="1"/>
  <c r="E13" i="1" s="1"/>
  <c r="M12" i="1"/>
  <c r="I12" i="1"/>
  <c r="J12" i="1" s="1"/>
  <c r="D12" i="1"/>
  <c r="E12" i="1" s="1"/>
  <c r="M11" i="1"/>
  <c r="I11" i="1"/>
  <c r="J11" i="1" s="1"/>
  <c r="D11" i="1"/>
  <c r="E11" i="1" s="1"/>
  <c r="M9" i="1"/>
  <c r="I9" i="1"/>
  <c r="J9" i="1" s="1"/>
  <c r="D9" i="1"/>
  <c r="E9" i="1" s="1"/>
  <c r="M8" i="1"/>
  <c r="I8" i="1"/>
  <c r="J8" i="1" s="1"/>
  <c r="D8" i="1"/>
  <c r="E8" i="1" s="1"/>
  <c r="M7" i="1"/>
  <c r="I7" i="1"/>
  <c r="J7" i="1" s="1"/>
  <c r="K7" i="1" s="1"/>
  <c r="D7" i="1"/>
  <c r="E7" i="1" s="1"/>
  <c r="F7" i="1" s="1"/>
  <c r="M5" i="1"/>
  <c r="I5" i="1"/>
  <c r="D5" i="1"/>
  <c r="M4" i="1"/>
  <c r="I4" i="1"/>
  <c r="F4" i="1"/>
  <c r="D4" i="1"/>
  <c r="M3" i="1"/>
  <c r="I3" i="1"/>
  <c r="D3" i="1"/>
  <c r="K24" i="1" l="1"/>
  <c r="K26" i="1" s="1"/>
  <c r="K27" i="1" s="1"/>
  <c r="K28" i="1" s="1"/>
  <c r="F8" i="1"/>
  <c r="F9" i="1" s="1"/>
  <c r="F11" i="1" s="1"/>
  <c r="F12" i="1" s="1"/>
  <c r="F13" i="1" s="1"/>
  <c r="K8" i="1"/>
  <c r="F24" i="1"/>
  <c r="K9" i="1"/>
  <c r="K11" i="1" s="1"/>
  <c r="K12" i="1" s="1"/>
  <c r="K13" i="1" s="1"/>
  <c r="F15" i="1"/>
  <c r="F16" i="1" s="1"/>
  <c r="F17" i="1" s="1"/>
  <c r="C14" i="1"/>
  <c r="H25" i="1" l="1"/>
  <c r="H14" i="1"/>
  <c r="K15" i="1"/>
  <c r="K16" i="1" s="1"/>
  <c r="K17" i="1" s="1"/>
  <c r="K30" i="1"/>
  <c r="K31" i="1" s="1"/>
  <c r="K32" i="1" s="1"/>
  <c r="H29" i="1"/>
  <c r="N14" i="1"/>
  <c r="F26" i="1"/>
  <c r="F27" i="1" s="1"/>
  <c r="F28" i="1" s="1"/>
  <c r="C25" i="1"/>
  <c r="N25" i="1" s="1"/>
  <c r="C29" i="1" l="1"/>
  <c r="N29" i="1" s="1"/>
  <c r="F30" i="1"/>
  <c r="F31" i="1" s="1"/>
  <c r="F32" i="1" s="1"/>
  <c r="K34" i="1"/>
  <c r="H33" i="1"/>
  <c r="F34" i="1" l="1"/>
  <c r="C33" i="1"/>
  <c r="N33" i="1" s="1"/>
</calcChain>
</file>

<file path=xl/sharedStrings.xml><?xml version="1.0" encoding="utf-8"?>
<sst xmlns="http://schemas.openxmlformats.org/spreadsheetml/2006/main" count="28" uniqueCount="14">
  <si>
    <t>Service Date End</t>
  </si>
  <si>
    <t>Electric Charges</t>
  </si>
  <si>
    <t>Electric Charges with Tax</t>
  </si>
  <si>
    <t>Gas Charges</t>
  </si>
  <si>
    <t>Gas Charges with Tax</t>
  </si>
  <si>
    <t>Tax</t>
  </si>
  <si>
    <t>Total</t>
  </si>
  <si>
    <t xml:space="preserve">Plan amount </t>
  </si>
  <si>
    <t>Single Month Electric Accumulator</t>
  </si>
  <si>
    <t>Rolling Electric Accumulator</t>
  </si>
  <si>
    <t>Rolling Gas Accumulator</t>
  </si>
  <si>
    <t xml:space="preserve">Single Month Gas Accumulator </t>
  </si>
  <si>
    <t>Gas Budget Bill Plan</t>
  </si>
  <si>
    <t>Electric Budget Bill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</si>
</sst>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7" x14ac:knownFonts="1">
    <font>
      <sz val="10"/>
      <name val="Arial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2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/>
    <xf numFmtId="164" fontId="5" fillId="0" borderId="0" xfId="0" applyNumberFormat="1" applyFont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/>
    <xf numFmtId="8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8" fontId="3" fillId="0" borderId="0" xfId="0" applyNumberFormat="1" applyFont="1"/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13CB4-60F3-4A66-9A43-CF4062F171A4}">
  <sheetPr>
    <pageSetUpPr fitToPage="1"/>
  </sheetPr>
  <dimension ref="A1:N37"/>
  <sheetViews>
    <sheetView tabSelected="1" view="pageLayout" topLeftCell="D1" zoomScaleNormal="100" workbookViewId="0"/>
  </sheetViews>
  <sheetFormatPr defaultColWidth="9.140625" defaultRowHeight="15" x14ac:dyDescent="0.25"/>
  <cols>
    <col min="1" max="1" width="17.28515625" style="3" customWidth="1"/>
    <col min="2" max="2" width="19.7109375" style="3" customWidth="1"/>
    <col min="3" max="3" width="16.5703125" style="3" customWidth="1"/>
    <col min="4" max="4" width="17" style="3" customWidth="1"/>
    <col min="5" max="5" width="16.140625" style="3" customWidth="1"/>
    <col min="6" max="6" width="19.7109375" style="3" customWidth="1"/>
    <col min="7" max="8" width="17.28515625" style="3" customWidth="1"/>
    <col min="9" max="9" width="15.28515625" style="3" customWidth="1"/>
    <col min="10" max="10" width="16.7109375" style="3" customWidth="1"/>
    <col min="11" max="11" width="16" style="3" customWidth="1"/>
    <col min="12" max="12" width="14.28515625" style="3" customWidth="1"/>
    <col min="13" max="13" width="19.42578125" style="3" customWidth="1"/>
    <col min="14" max="14" width="19.140625" style="3" customWidth="1"/>
    <col min="15" max="16384" width="9.140625" style="3"/>
  </cols>
  <sheetData>
    <row r="1" spans="1:14" ht="15.75" thickBot="1" x14ac:dyDescent="0.3">
      <c r="A1" s="28"/>
    </row>
    <row r="2" spans="1:14" ht="45.75" thickBot="1" x14ac:dyDescent="0.3">
      <c r="A2" s="1" t="s">
        <v>0</v>
      </c>
      <c r="B2" s="2" t="s">
        <v>1</v>
      </c>
      <c r="C2" s="2" t="s">
        <v>13</v>
      </c>
      <c r="D2" s="2" t="s">
        <v>2</v>
      </c>
      <c r="E2" s="2" t="s">
        <v>8</v>
      </c>
      <c r="F2" s="2" t="s">
        <v>9</v>
      </c>
      <c r="G2" s="2" t="s">
        <v>3</v>
      </c>
      <c r="H2" s="2" t="s">
        <v>12</v>
      </c>
      <c r="I2" s="2" t="s">
        <v>4</v>
      </c>
      <c r="J2" s="2" t="s">
        <v>11</v>
      </c>
      <c r="K2" s="2" t="s">
        <v>10</v>
      </c>
      <c r="L2" s="2" t="s">
        <v>5</v>
      </c>
      <c r="M2" s="2" t="s">
        <v>6</v>
      </c>
      <c r="N2" s="2" t="s">
        <v>7</v>
      </c>
    </row>
    <row r="3" spans="1:14" ht="15.75" thickBot="1" x14ac:dyDescent="0.3">
      <c r="A3" s="4">
        <v>44581</v>
      </c>
      <c r="B3" s="5">
        <v>391.72</v>
      </c>
      <c r="C3" s="6">
        <v>296</v>
      </c>
      <c r="D3" s="5">
        <f>(B3+(B3*0.034))+((B3+(B3*0.034))*0.03)</f>
        <v>417.18963440000005</v>
      </c>
      <c r="E3" s="5"/>
      <c r="F3" s="5"/>
      <c r="G3" s="5">
        <v>76.739999999999995</v>
      </c>
      <c r="H3" s="6">
        <v>37</v>
      </c>
      <c r="I3" s="5">
        <f>(G3+(G3*0.03))+((G3+(G3*0.03))*0.034)</f>
        <v>81.729634799999999</v>
      </c>
      <c r="J3" s="5"/>
      <c r="K3" s="5"/>
      <c r="L3" s="5">
        <v>30.46</v>
      </c>
      <c r="M3" s="6">
        <f>B3+G3+L3</f>
        <v>498.92</v>
      </c>
      <c r="N3" s="7">
        <v>333</v>
      </c>
    </row>
    <row r="4" spans="1:14" ht="15.75" thickBot="1" x14ac:dyDescent="0.3">
      <c r="A4" s="8">
        <v>44610</v>
      </c>
      <c r="B4" s="5">
        <v>322.52999999999997</v>
      </c>
      <c r="C4" s="5">
        <v>0</v>
      </c>
      <c r="D4" s="5">
        <f t="shared" ref="D4" si="0">(B4+(B4*0.034))+((B4+(B4*0.034))*0.03)</f>
        <v>343.50090059999997</v>
      </c>
      <c r="E4" s="5"/>
      <c r="F4" s="9">
        <f>F5-E5</f>
        <v>243.02000000000004</v>
      </c>
      <c r="G4" s="5">
        <v>120.1</v>
      </c>
      <c r="H4" s="5">
        <v>0</v>
      </c>
      <c r="I4" s="5">
        <f t="shared" ref="I4" si="1">(G4+(G4*0.03))+((G4+(G4*0.03))*0.034)</f>
        <v>127.90890199999998</v>
      </c>
      <c r="J4" s="5"/>
      <c r="K4" s="9">
        <v>61.32</v>
      </c>
      <c r="L4" s="5">
        <v>28.79</v>
      </c>
      <c r="M4" s="5">
        <f t="shared" ref="M4:M17" si="2">B4+G4+L4</f>
        <v>471.42</v>
      </c>
      <c r="N4" s="7">
        <v>0</v>
      </c>
    </row>
    <row r="5" spans="1:14" ht="15.75" thickBot="1" x14ac:dyDescent="0.3">
      <c r="A5" s="8">
        <v>44638</v>
      </c>
      <c r="B5" s="5">
        <v>204.87</v>
      </c>
      <c r="C5" s="5">
        <v>296</v>
      </c>
      <c r="D5" s="5">
        <f>(B5+(B5*0.034))+((B5+(B5*0.034))*0.03)+0.01</f>
        <v>218.20064739999998</v>
      </c>
      <c r="E5" s="10">
        <v>218.2</v>
      </c>
      <c r="F5" s="5">
        <v>461.22</v>
      </c>
      <c r="G5" s="5">
        <v>34.85</v>
      </c>
      <c r="H5" s="6">
        <v>37</v>
      </c>
      <c r="I5" s="5">
        <f>(G5+(G5*0.03))+((G5+(G5*0.03))*0.034)-0.01</f>
        <v>37.105947</v>
      </c>
      <c r="J5" s="10">
        <v>37.11</v>
      </c>
      <c r="K5" s="5">
        <v>98.43</v>
      </c>
      <c r="L5" s="5">
        <v>15.59</v>
      </c>
      <c r="M5" s="5">
        <f t="shared" si="2"/>
        <v>255.31</v>
      </c>
      <c r="N5" s="7">
        <v>333</v>
      </c>
    </row>
    <row r="6" spans="1:14" ht="15.75" thickBot="1" x14ac:dyDescent="0.3">
      <c r="A6" s="8"/>
      <c r="B6" s="11"/>
      <c r="C6" s="11"/>
      <c r="D6" s="5"/>
      <c r="E6" s="5"/>
      <c r="F6" s="5"/>
      <c r="G6" s="5"/>
      <c r="H6" s="11"/>
      <c r="I6" s="11"/>
      <c r="J6" s="5"/>
      <c r="K6" s="5"/>
      <c r="L6" s="6"/>
      <c r="M6" s="5"/>
      <c r="N6" s="7"/>
    </row>
    <row r="7" spans="1:14" ht="15.75" thickBot="1" x14ac:dyDescent="0.3">
      <c r="A7" s="8">
        <v>44670</v>
      </c>
      <c r="B7" s="5">
        <v>229.79</v>
      </c>
      <c r="C7" s="5">
        <v>296</v>
      </c>
      <c r="D7" s="5">
        <f t="shared" ref="D7:D9" si="3">(B7+(B7*0.034))+((B7+(B7*0.034))*0.03)</f>
        <v>244.7309458</v>
      </c>
      <c r="E7" s="5">
        <f>D7-C7</f>
        <v>-51.269054199999999</v>
      </c>
      <c r="F7" s="5">
        <f>F5+E7</f>
        <v>409.9509458</v>
      </c>
      <c r="G7" s="5">
        <v>20.93</v>
      </c>
      <c r="H7" s="5">
        <v>37</v>
      </c>
      <c r="I7" s="5">
        <f t="shared" ref="I7:I9" si="4">(G7+(G7*0.03))+((G7+(G7*0.03))*0.034)</f>
        <v>22.2908686</v>
      </c>
      <c r="J7" s="5">
        <f>I7-H7</f>
        <v>-14.7091314</v>
      </c>
      <c r="K7" s="5">
        <f>K5+J7</f>
        <v>83.720868600000003</v>
      </c>
      <c r="L7" s="5">
        <v>16.3</v>
      </c>
      <c r="M7" s="5">
        <f t="shared" si="2"/>
        <v>267.02</v>
      </c>
      <c r="N7" s="7">
        <v>333</v>
      </c>
    </row>
    <row r="8" spans="1:14" ht="15.75" thickBot="1" x14ac:dyDescent="0.3">
      <c r="A8" s="8">
        <v>44698</v>
      </c>
      <c r="B8" s="6">
        <v>113.94</v>
      </c>
      <c r="C8" s="5">
        <v>296</v>
      </c>
      <c r="D8" s="5">
        <f t="shared" si="3"/>
        <v>121.34837879999999</v>
      </c>
      <c r="E8" s="6">
        <f>D8-C8</f>
        <v>-174.65162120000002</v>
      </c>
      <c r="F8" s="5">
        <f>F7+E8</f>
        <v>235.29932459999998</v>
      </c>
      <c r="G8" s="5">
        <v>17.8</v>
      </c>
      <c r="H8" s="5">
        <v>37</v>
      </c>
      <c r="I8" s="5">
        <f t="shared" si="4"/>
        <v>18.957356000000001</v>
      </c>
      <c r="J8" s="5">
        <f>I8-H8</f>
        <v>-18.042643999999999</v>
      </c>
      <c r="K8" s="5">
        <f>K7+J8</f>
        <v>65.678224600000007</v>
      </c>
      <c r="L8" s="5">
        <v>8.57</v>
      </c>
      <c r="M8" s="5">
        <f t="shared" si="2"/>
        <v>140.31</v>
      </c>
      <c r="N8" s="7">
        <v>333</v>
      </c>
    </row>
    <row r="9" spans="1:14" ht="15.75" thickBot="1" x14ac:dyDescent="0.3">
      <c r="A9" s="8">
        <v>44729</v>
      </c>
      <c r="B9" s="5">
        <v>149.49</v>
      </c>
      <c r="C9" s="5">
        <v>296</v>
      </c>
      <c r="D9" s="5">
        <f t="shared" si="3"/>
        <v>159.20983980000003</v>
      </c>
      <c r="E9" s="5">
        <f>D9-C9</f>
        <v>-136.79016019999997</v>
      </c>
      <c r="F9" s="5">
        <f>F8+E9</f>
        <v>98.509164400000003</v>
      </c>
      <c r="G9" s="5">
        <v>17.8</v>
      </c>
      <c r="H9" s="5">
        <v>37</v>
      </c>
      <c r="I9" s="5">
        <f t="shared" si="4"/>
        <v>18.957356000000001</v>
      </c>
      <c r="J9" s="5">
        <f>I9-H9</f>
        <v>-18.042643999999999</v>
      </c>
      <c r="K9" s="5">
        <f>K8+J9</f>
        <v>47.635580600000011</v>
      </c>
      <c r="L9" s="5">
        <v>10.88</v>
      </c>
      <c r="M9" s="5">
        <f t="shared" si="2"/>
        <v>178.17000000000002</v>
      </c>
      <c r="N9" s="7">
        <v>333</v>
      </c>
    </row>
    <row r="10" spans="1:14" ht="15.75" thickBot="1" x14ac:dyDescent="0.3">
      <c r="A10" s="8"/>
      <c r="B10" s="11"/>
      <c r="C10" s="11"/>
      <c r="D10" s="5"/>
      <c r="E10" s="5"/>
      <c r="F10" s="6"/>
      <c r="G10" s="5"/>
      <c r="H10" s="11"/>
      <c r="I10" s="11"/>
      <c r="J10" s="5"/>
      <c r="K10" s="5"/>
      <c r="L10" s="5"/>
      <c r="M10" s="5"/>
      <c r="N10" s="7"/>
    </row>
    <row r="11" spans="1:14" ht="15.75" thickBot="1" x14ac:dyDescent="0.3">
      <c r="A11" s="8">
        <v>44761</v>
      </c>
      <c r="B11" s="5">
        <v>157</v>
      </c>
      <c r="C11" s="5">
        <v>296</v>
      </c>
      <c r="D11" s="5">
        <f t="shared" ref="D11:D13" si="5">(B11+(B11*0.034))+((B11+(B11*0.034))*0.03)</f>
        <v>167.20813999999999</v>
      </c>
      <c r="E11" s="5">
        <f>D11-C11</f>
        <v>-128.79186000000001</v>
      </c>
      <c r="F11" s="5">
        <f>F9+E11</f>
        <v>-30.282695600000011</v>
      </c>
      <c r="G11" s="5">
        <v>17.8</v>
      </c>
      <c r="H11" s="5">
        <v>37</v>
      </c>
      <c r="I11" s="5">
        <f t="shared" ref="I11:I13" si="6">(G11+(G11*0.03))+((G11+(G11*0.03))*0.034)</f>
        <v>18.957356000000001</v>
      </c>
      <c r="J11" s="5">
        <f>I11-H11</f>
        <v>-18.042643999999999</v>
      </c>
      <c r="K11" s="5">
        <f>K9+J11</f>
        <v>29.592936600000012</v>
      </c>
      <c r="L11" s="5">
        <v>11.37</v>
      </c>
      <c r="M11" s="5">
        <f t="shared" si="2"/>
        <v>186.17000000000002</v>
      </c>
      <c r="N11" s="7">
        <v>333</v>
      </c>
    </row>
    <row r="12" spans="1:14" ht="15.75" thickBot="1" x14ac:dyDescent="0.3">
      <c r="A12" s="4">
        <v>44791</v>
      </c>
      <c r="B12" s="5">
        <v>141.51</v>
      </c>
      <c r="C12" s="5">
        <v>296</v>
      </c>
      <c r="D12" s="5">
        <f t="shared" si="5"/>
        <v>150.71098019999999</v>
      </c>
      <c r="E12" s="5">
        <f>D12-C12</f>
        <v>-145.28901980000001</v>
      </c>
      <c r="F12" s="5">
        <f>F11+E12</f>
        <v>-175.57171540000002</v>
      </c>
      <c r="G12" s="5">
        <v>17.8</v>
      </c>
      <c r="H12" s="5">
        <v>37</v>
      </c>
      <c r="I12" s="5">
        <f t="shared" si="6"/>
        <v>18.957356000000001</v>
      </c>
      <c r="J12" s="5">
        <f>I12-H12</f>
        <v>-18.042643999999999</v>
      </c>
      <c r="K12" s="5">
        <f>K11+J12</f>
        <v>11.550292600000013</v>
      </c>
      <c r="L12" s="5">
        <v>10.36</v>
      </c>
      <c r="M12" s="5">
        <f t="shared" si="2"/>
        <v>169.67000000000002</v>
      </c>
      <c r="N12" s="7">
        <v>333</v>
      </c>
    </row>
    <row r="13" spans="1:14" ht="15.75" thickBot="1" x14ac:dyDescent="0.3">
      <c r="A13" s="8">
        <v>44823</v>
      </c>
      <c r="B13" s="5">
        <v>108.78</v>
      </c>
      <c r="C13" s="5">
        <v>296</v>
      </c>
      <c r="D13" s="5">
        <f t="shared" si="5"/>
        <v>115.8528756</v>
      </c>
      <c r="E13" s="5">
        <f>D13-C13</f>
        <v>-180.1471244</v>
      </c>
      <c r="F13" s="5">
        <f>F12+E13</f>
        <v>-355.71883980000001</v>
      </c>
      <c r="G13" s="5">
        <v>17.8</v>
      </c>
      <c r="H13" s="5">
        <v>37</v>
      </c>
      <c r="I13" s="5">
        <f t="shared" si="6"/>
        <v>18.957356000000001</v>
      </c>
      <c r="J13" s="6">
        <f t="shared" ref="J13" si="7">I13-H13</f>
        <v>-18.042643999999999</v>
      </c>
      <c r="K13" s="5">
        <f>K12+J13</f>
        <v>-6.4923513999999862</v>
      </c>
      <c r="L13" s="5">
        <v>8.23</v>
      </c>
      <c r="M13" s="6">
        <f t="shared" si="2"/>
        <v>134.81</v>
      </c>
      <c r="N13" s="7">
        <v>333</v>
      </c>
    </row>
    <row r="14" spans="1:14" ht="15.75" thickBot="1" x14ac:dyDescent="0.3">
      <c r="A14" s="8"/>
      <c r="B14" s="5"/>
      <c r="C14" s="11">
        <f>C13+(F13/3)</f>
        <v>177.42705339999998</v>
      </c>
      <c r="D14" s="5"/>
      <c r="E14" s="6"/>
      <c r="F14" s="5"/>
      <c r="G14" s="5"/>
      <c r="H14" s="11">
        <f>H13+(K13/3)</f>
        <v>34.835882866666672</v>
      </c>
      <c r="I14" s="5"/>
      <c r="J14" s="5"/>
      <c r="K14" s="5"/>
      <c r="L14" s="5"/>
      <c r="M14" s="5"/>
      <c r="N14" s="12">
        <f>SUM(C14,H14)</f>
        <v>212.26293626666666</v>
      </c>
    </row>
    <row r="15" spans="1:14" ht="15.75" thickBot="1" x14ac:dyDescent="0.3">
      <c r="A15" s="8">
        <v>44852</v>
      </c>
      <c r="B15" s="13">
        <v>143.80000000000001</v>
      </c>
      <c r="C15" s="13">
        <v>177</v>
      </c>
      <c r="D15" s="5">
        <f t="shared" ref="D15:D17" si="8">(B15+(B15*0.034))+((B15+(B15*0.034))*0.03)</f>
        <v>153.14987600000001</v>
      </c>
      <c r="E15" s="5">
        <f>D15-C15</f>
        <v>-23.850123999999994</v>
      </c>
      <c r="F15" s="5">
        <f>F13+E15</f>
        <v>-379.56896380000001</v>
      </c>
      <c r="G15" s="13">
        <v>17.8</v>
      </c>
      <c r="H15" s="13">
        <v>35</v>
      </c>
      <c r="I15" s="5">
        <f t="shared" ref="I15:I17" si="9">(G15+(G15*0.03))+((G15+(G15*0.03))*0.034)</f>
        <v>18.957356000000001</v>
      </c>
      <c r="J15" s="5">
        <f>I15-H15</f>
        <v>-16.042643999999999</v>
      </c>
      <c r="K15" s="5">
        <f>K13+J15</f>
        <v>-22.534995399999985</v>
      </c>
      <c r="L15" s="13">
        <v>10.51</v>
      </c>
      <c r="M15" s="5">
        <f t="shared" si="2"/>
        <v>172.11</v>
      </c>
      <c r="N15" s="7">
        <v>212</v>
      </c>
    </row>
    <row r="16" spans="1:14" ht="15.75" thickBot="1" x14ac:dyDescent="0.3">
      <c r="A16" s="4">
        <v>44881</v>
      </c>
      <c r="B16" s="13">
        <v>192.45</v>
      </c>
      <c r="C16" s="13">
        <v>177</v>
      </c>
      <c r="D16" s="5">
        <f t="shared" si="8"/>
        <v>204.96309899999997</v>
      </c>
      <c r="E16" s="5">
        <f>D16-C16</f>
        <v>27.963098999999971</v>
      </c>
      <c r="F16" s="5">
        <f>F15+E16</f>
        <v>-351.60586480000006</v>
      </c>
      <c r="G16" s="13">
        <v>19.510000000000002</v>
      </c>
      <c r="H16" s="13">
        <v>35</v>
      </c>
      <c r="I16" s="5">
        <f t="shared" si="9"/>
        <v>20.778540200000002</v>
      </c>
      <c r="J16" s="5">
        <f>I16-H16</f>
        <v>-14.221459799999998</v>
      </c>
      <c r="K16" s="5">
        <f>K15+J16</f>
        <v>-36.756455199999984</v>
      </c>
      <c r="L16" s="13">
        <v>13.78</v>
      </c>
      <c r="M16" s="5">
        <f t="shared" si="2"/>
        <v>225.73999999999998</v>
      </c>
      <c r="N16" s="7">
        <v>212</v>
      </c>
    </row>
    <row r="17" spans="1:14" ht="15.75" thickBot="1" x14ac:dyDescent="0.3">
      <c r="A17" s="8">
        <v>44911</v>
      </c>
      <c r="B17" s="14">
        <v>384.27</v>
      </c>
      <c r="C17" s="14">
        <v>177</v>
      </c>
      <c r="D17" s="5">
        <f t="shared" si="8"/>
        <v>409.2552354</v>
      </c>
      <c r="E17" s="5">
        <f>D17-C17</f>
        <v>232.2552354</v>
      </c>
      <c r="F17" s="5">
        <f>F16+E17</f>
        <v>-119.35062940000006</v>
      </c>
      <c r="G17" s="13">
        <v>32.94</v>
      </c>
      <c r="H17" s="13">
        <v>35</v>
      </c>
      <c r="I17" s="5">
        <f t="shared" si="9"/>
        <v>35.081758799999996</v>
      </c>
      <c r="J17" s="6">
        <f t="shared" ref="J17" si="10">I17-H17</f>
        <v>8.1758799999995801E-2</v>
      </c>
      <c r="K17" s="5">
        <f>K16+J17</f>
        <v>-36.674696399999988</v>
      </c>
      <c r="L17" s="15">
        <v>27.13</v>
      </c>
      <c r="M17" s="5">
        <f t="shared" si="2"/>
        <v>444.34</v>
      </c>
      <c r="N17" s="7">
        <v>212</v>
      </c>
    </row>
    <row r="18" spans="1:14" ht="15.75" thickBot="1" x14ac:dyDescent="0.3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8"/>
    </row>
    <row r="19" spans="1:14" x14ac:dyDescent="0.25">
      <c r="M19" s="19"/>
    </row>
    <row r="20" spans="1:14" ht="15.75" thickBot="1" x14ac:dyDescent="0.3">
      <c r="A20" s="20"/>
      <c r="M20" s="19"/>
    </row>
    <row r="21" spans="1:14" ht="45.75" thickBot="1" x14ac:dyDescent="0.3">
      <c r="A21" s="1" t="s">
        <v>0</v>
      </c>
      <c r="B21" s="2" t="s">
        <v>1</v>
      </c>
      <c r="C21" s="2" t="s">
        <v>13</v>
      </c>
      <c r="D21" s="2" t="s">
        <v>2</v>
      </c>
      <c r="E21" s="2" t="s">
        <v>8</v>
      </c>
      <c r="F21" s="2" t="s">
        <v>9</v>
      </c>
      <c r="G21" s="2" t="s">
        <v>3</v>
      </c>
      <c r="H21" s="2" t="s">
        <v>12</v>
      </c>
      <c r="I21" s="2" t="s">
        <v>4</v>
      </c>
      <c r="J21" s="2" t="s">
        <v>11</v>
      </c>
      <c r="K21" s="2" t="s">
        <v>10</v>
      </c>
      <c r="L21" s="2" t="s">
        <v>5</v>
      </c>
      <c r="M21" s="2" t="s">
        <v>6</v>
      </c>
      <c r="N21" s="2" t="s">
        <v>7</v>
      </c>
    </row>
    <row r="22" spans="1:14" ht="15.75" thickBot="1" x14ac:dyDescent="0.3">
      <c r="A22" s="4">
        <v>44946</v>
      </c>
      <c r="B22" s="5">
        <v>370.01</v>
      </c>
      <c r="C22" s="6">
        <v>229</v>
      </c>
      <c r="D22" s="5">
        <f>(B22+(B22*0.034))+((B22+(B22*0.034))*0.03)</f>
        <v>394.06805019999996</v>
      </c>
      <c r="E22" s="5">
        <f>D22-C22</f>
        <v>165.06805019999996</v>
      </c>
      <c r="F22" s="5">
        <f>E22</f>
        <v>165.06805019999996</v>
      </c>
      <c r="G22" s="5">
        <v>74.099999999999994</v>
      </c>
      <c r="H22" s="21">
        <v>39</v>
      </c>
      <c r="I22" s="5">
        <f>(G22+(G22*0.03))+((G22+(G22*0.03))*0.034)</f>
        <v>78.917981999999995</v>
      </c>
      <c r="J22" s="5">
        <f>I22-H22</f>
        <v>39.917981999999995</v>
      </c>
      <c r="K22" s="5">
        <f>J22</f>
        <v>39.917981999999995</v>
      </c>
      <c r="L22" s="22">
        <v>28.88</v>
      </c>
      <c r="M22" s="5">
        <f>B22+G22+L22</f>
        <v>472.99</v>
      </c>
      <c r="N22" s="7">
        <v>268</v>
      </c>
    </row>
    <row r="23" spans="1:14" ht="15.75" thickBot="1" x14ac:dyDescent="0.3">
      <c r="A23" s="8">
        <v>44977</v>
      </c>
      <c r="B23" s="5">
        <v>258.48</v>
      </c>
      <c r="C23" s="23">
        <v>229</v>
      </c>
      <c r="D23" s="5">
        <f t="shared" ref="D23:D34" si="11">(B23+(B23*0.034))+((B23+(B23*0.034))*0.03)</f>
        <v>275.2863696</v>
      </c>
      <c r="E23" s="5">
        <f t="shared" ref="E23:E24" si="12">D23-C23</f>
        <v>46.2863696</v>
      </c>
      <c r="F23" s="6">
        <f>F22+E23</f>
        <v>211.35441979999996</v>
      </c>
      <c r="G23" s="5">
        <v>47.67</v>
      </c>
      <c r="H23" s="5">
        <v>39</v>
      </c>
      <c r="I23" s="5">
        <f t="shared" ref="I23:I34" si="13">(G23+(G23*0.03))+((G23+(G23*0.03))*0.034)</f>
        <v>50.769503400000005</v>
      </c>
      <c r="J23" s="5">
        <f t="shared" ref="J23:J24" si="14">I23-H23</f>
        <v>11.769503400000005</v>
      </c>
      <c r="K23" s="5">
        <f>K22+J23</f>
        <v>51.6874854</v>
      </c>
      <c r="L23" s="22">
        <v>19.91</v>
      </c>
      <c r="M23" s="5">
        <f>B23+G23+L23</f>
        <v>326.06000000000006</v>
      </c>
      <c r="N23" s="7">
        <v>268</v>
      </c>
    </row>
    <row r="24" spans="1:14" ht="15.75" thickBot="1" x14ac:dyDescent="0.3">
      <c r="A24" s="8">
        <v>45006</v>
      </c>
      <c r="B24" s="5">
        <v>174.31</v>
      </c>
      <c r="C24" s="23">
        <v>229</v>
      </c>
      <c r="D24" s="5">
        <f t="shared" si="11"/>
        <v>185.6436362</v>
      </c>
      <c r="E24" s="5">
        <f t="shared" si="12"/>
        <v>-43.356363799999997</v>
      </c>
      <c r="F24" s="5">
        <f>F23+E24</f>
        <v>167.99805599999996</v>
      </c>
      <c r="G24" s="5">
        <v>24.89</v>
      </c>
      <c r="H24" s="6">
        <v>39</v>
      </c>
      <c r="I24" s="5">
        <f t="shared" si="13"/>
        <v>26.508347800000003</v>
      </c>
      <c r="J24" s="5">
        <f t="shared" si="14"/>
        <v>-12.491652199999997</v>
      </c>
      <c r="K24" s="24">
        <f>K23+J24</f>
        <v>39.195833200000003</v>
      </c>
      <c r="L24" s="5">
        <v>12.95</v>
      </c>
      <c r="M24" s="5">
        <f>B24+G24+L24</f>
        <v>212.14999999999998</v>
      </c>
      <c r="N24" s="7">
        <v>268</v>
      </c>
    </row>
    <row r="25" spans="1:14" ht="15.75" thickBot="1" x14ac:dyDescent="0.3">
      <c r="A25" s="8"/>
      <c r="B25" s="5"/>
      <c r="C25" s="11">
        <f>C24+(F24/9)</f>
        <v>247.66645066666666</v>
      </c>
      <c r="D25" s="5"/>
      <c r="E25" s="5"/>
      <c r="F25" s="5"/>
      <c r="G25" s="5"/>
      <c r="H25" s="25">
        <f>H24+(K24/9)</f>
        <v>43.355092577777782</v>
      </c>
      <c r="I25" s="5"/>
      <c r="J25" s="5"/>
      <c r="K25" s="5"/>
      <c r="L25" s="5"/>
      <c r="M25" s="5"/>
      <c r="N25" s="12">
        <f>SUM(C25,H25)</f>
        <v>291.02154324444444</v>
      </c>
    </row>
    <row r="26" spans="1:14" ht="15.75" thickBot="1" x14ac:dyDescent="0.3">
      <c r="A26" s="8">
        <v>45036</v>
      </c>
      <c r="B26" s="5">
        <v>140.62</v>
      </c>
      <c r="C26" s="23">
        <v>248</v>
      </c>
      <c r="D26" s="5">
        <f t="shared" si="11"/>
        <v>149.76311240000001</v>
      </c>
      <c r="E26" s="5">
        <f>D26-C26</f>
        <v>-98.236887599999989</v>
      </c>
      <c r="F26" s="5">
        <f>F24+E26</f>
        <v>69.761168399999974</v>
      </c>
      <c r="G26" s="5">
        <v>22.27</v>
      </c>
      <c r="H26" s="5">
        <v>43</v>
      </c>
      <c r="I26" s="5">
        <f t="shared" si="13"/>
        <v>23.7179954</v>
      </c>
      <c r="J26" s="5">
        <f>I26-H26</f>
        <v>-19.2820046</v>
      </c>
      <c r="K26" s="5">
        <f>K24+J26</f>
        <v>19.913828600000002</v>
      </c>
      <c r="L26" s="22">
        <v>10.59</v>
      </c>
      <c r="M26" s="5">
        <f>B26+G26+L26</f>
        <v>173.48000000000002</v>
      </c>
      <c r="N26" s="7">
        <v>291</v>
      </c>
    </row>
    <row r="27" spans="1:14" ht="15.75" thickBot="1" x14ac:dyDescent="0.3">
      <c r="A27" s="8">
        <v>45065</v>
      </c>
      <c r="B27" s="5">
        <v>88.43</v>
      </c>
      <c r="C27" s="6">
        <v>248</v>
      </c>
      <c r="D27" s="5">
        <f t="shared" si="11"/>
        <v>94.179718600000001</v>
      </c>
      <c r="E27" s="6">
        <f>D27-C27</f>
        <v>-153.8202814</v>
      </c>
      <c r="F27" s="5">
        <f>F26+E27</f>
        <v>-84.059113000000025</v>
      </c>
      <c r="G27" s="5">
        <v>17.8</v>
      </c>
      <c r="H27" s="5">
        <v>43</v>
      </c>
      <c r="I27" s="5">
        <f t="shared" si="13"/>
        <v>18.957356000000001</v>
      </c>
      <c r="J27" s="5">
        <f>I27-H27</f>
        <v>-24.042643999999999</v>
      </c>
      <c r="K27" s="5">
        <f>K26+J27</f>
        <v>-4.128815399999997</v>
      </c>
      <c r="L27" s="22">
        <v>6.91</v>
      </c>
      <c r="M27" s="5">
        <f>B27+G27+L27</f>
        <v>113.14</v>
      </c>
      <c r="N27" s="7">
        <v>291</v>
      </c>
    </row>
    <row r="28" spans="1:14" ht="15.75" thickBot="1" x14ac:dyDescent="0.3">
      <c r="A28" s="8">
        <v>45098</v>
      </c>
      <c r="B28" s="5">
        <v>98.28</v>
      </c>
      <c r="C28" s="23">
        <v>248</v>
      </c>
      <c r="D28" s="5">
        <f t="shared" si="11"/>
        <v>104.6701656</v>
      </c>
      <c r="E28" s="5">
        <f>D28-C28</f>
        <v>-143.32983439999998</v>
      </c>
      <c r="F28" s="5">
        <f>F27+E28</f>
        <v>-227.38894740000001</v>
      </c>
      <c r="G28" s="5">
        <v>17.38</v>
      </c>
      <c r="H28" s="5">
        <v>43</v>
      </c>
      <c r="I28" s="5">
        <f t="shared" si="13"/>
        <v>18.5100476</v>
      </c>
      <c r="J28" s="5">
        <f>I28-H28</f>
        <v>-24.4899524</v>
      </c>
      <c r="K28" s="5">
        <f>K27+J28</f>
        <v>-28.618767799999997</v>
      </c>
      <c r="L28" s="22">
        <v>7.52</v>
      </c>
      <c r="M28" s="5">
        <f>B28+G28+L28</f>
        <v>123.17999999999999</v>
      </c>
      <c r="N28" s="7">
        <v>291</v>
      </c>
    </row>
    <row r="29" spans="1:14" ht="15.75" thickBot="1" x14ac:dyDescent="0.3">
      <c r="A29" s="8"/>
      <c r="B29" s="5"/>
      <c r="C29" s="11">
        <f>C28+(F28/6)</f>
        <v>210.1018421</v>
      </c>
      <c r="D29" s="5"/>
      <c r="E29" s="5"/>
      <c r="F29" s="6"/>
      <c r="G29" s="5"/>
      <c r="H29" s="25">
        <f>H28+(K28/6)</f>
        <v>38.230205366666667</v>
      </c>
      <c r="I29" s="5"/>
      <c r="J29" s="5"/>
      <c r="K29" s="5"/>
      <c r="L29" s="22"/>
      <c r="M29" s="5"/>
      <c r="N29" s="12">
        <f>SUM(C29,H29)</f>
        <v>248.33204746666667</v>
      </c>
    </row>
    <row r="30" spans="1:14" ht="15.75" thickBot="1" x14ac:dyDescent="0.3">
      <c r="A30" s="8">
        <v>45131</v>
      </c>
      <c r="B30" s="5">
        <v>98.01</v>
      </c>
      <c r="C30" s="23">
        <v>210</v>
      </c>
      <c r="D30" s="5">
        <f t="shared" si="11"/>
        <v>104.3826102</v>
      </c>
      <c r="E30" s="5">
        <f>D30-C30</f>
        <v>-105.6173898</v>
      </c>
      <c r="F30" s="5">
        <f>F28+E30</f>
        <v>-333.00633720000002</v>
      </c>
      <c r="G30" s="5">
        <v>18.95</v>
      </c>
      <c r="H30" s="5">
        <v>38</v>
      </c>
      <c r="I30" s="5">
        <f t="shared" si="13"/>
        <v>20.182129</v>
      </c>
      <c r="J30" s="5">
        <f>I30-H30</f>
        <v>-17.817871</v>
      </c>
      <c r="K30" s="5">
        <f>K28+J30</f>
        <v>-46.436638799999997</v>
      </c>
      <c r="L30" s="22">
        <v>7.6</v>
      </c>
      <c r="M30" s="6">
        <f>B30+G30+L30</f>
        <v>124.56</v>
      </c>
      <c r="N30" s="7">
        <v>248</v>
      </c>
    </row>
    <row r="31" spans="1:14" ht="15.75" thickBot="1" x14ac:dyDescent="0.3">
      <c r="A31" s="4">
        <v>45155</v>
      </c>
      <c r="B31" s="5">
        <v>115.39</v>
      </c>
      <c r="C31" s="23">
        <v>210</v>
      </c>
      <c r="D31" s="5">
        <f t="shared" si="11"/>
        <v>122.89265779999999</v>
      </c>
      <c r="E31" s="5">
        <f>D31-C31</f>
        <v>-87.107342200000005</v>
      </c>
      <c r="F31" s="5">
        <f>F30+E31</f>
        <v>-420.11367940000002</v>
      </c>
      <c r="G31" s="5">
        <v>18.95</v>
      </c>
      <c r="H31" s="5">
        <v>38</v>
      </c>
      <c r="I31" s="5">
        <f t="shared" si="13"/>
        <v>20.182129</v>
      </c>
      <c r="J31" s="5">
        <f>I31-H31</f>
        <v>-17.817871</v>
      </c>
      <c r="K31" s="5">
        <f>K30+J31</f>
        <v>-64.254509799999994</v>
      </c>
      <c r="L31" s="22">
        <v>8.81</v>
      </c>
      <c r="M31" s="5">
        <f>B31+G31+L31</f>
        <v>143.15</v>
      </c>
      <c r="N31" s="7">
        <v>248</v>
      </c>
    </row>
    <row r="32" spans="1:14" ht="15.75" thickBot="1" x14ac:dyDescent="0.3">
      <c r="A32" s="8">
        <v>45187</v>
      </c>
      <c r="B32" s="5">
        <v>113.36</v>
      </c>
      <c r="C32" s="23">
        <v>210</v>
      </c>
      <c r="D32" s="5">
        <f t="shared" si="11"/>
        <v>120.7306672</v>
      </c>
      <c r="E32" s="5">
        <f>D32-C32</f>
        <v>-89.269332800000001</v>
      </c>
      <c r="F32" s="5">
        <f>F31+E32</f>
        <v>-509.38301220000005</v>
      </c>
      <c r="G32" s="5">
        <v>18.95</v>
      </c>
      <c r="H32" s="5">
        <v>38</v>
      </c>
      <c r="I32" s="5">
        <f t="shared" si="13"/>
        <v>20.182129</v>
      </c>
      <c r="J32" s="6">
        <f t="shared" ref="J32" si="15">I32-H32</f>
        <v>-17.817871</v>
      </c>
      <c r="K32" s="5">
        <f>K31+J32</f>
        <v>-82.072380799999991</v>
      </c>
      <c r="L32" s="22">
        <v>8.6</v>
      </c>
      <c r="M32" s="5">
        <f>B32+G32+L32</f>
        <v>140.91</v>
      </c>
      <c r="N32" s="7">
        <v>248</v>
      </c>
    </row>
    <row r="33" spans="1:14" ht="15.75" thickBot="1" x14ac:dyDescent="0.3">
      <c r="A33" s="8"/>
      <c r="B33" s="5"/>
      <c r="C33" s="11">
        <f>C32+(F32/3)</f>
        <v>40.205662599999982</v>
      </c>
      <c r="D33" s="5"/>
      <c r="E33" s="6"/>
      <c r="F33" s="5"/>
      <c r="G33" s="5"/>
      <c r="H33" s="25">
        <f>H32+(K32/3)</f>
        <v>10.642539733333336</v>
      </c>
      <c r="I33" s="5"/>
      <c r="J33" s="5"/>
      <c r="K33" s="5"/>
      <c r="L33" s="22"/>
      <c r="M33" s="5"/>
      <c r="N33" s="12">
        <f>SUM(C33,H33)</f>
        <v>50.848202333333319</v>
      </c>
    </row>
    <row r="34" spans="1:14" ht="15.75" thickBot="1" x14ac:dyDescent="0.3">
      <c r="A34" s="8">
        <v>45217</v>
      </c>
      <c r="B34" s="13">
        <v>97.56</v>
      </c>
      <c r="C34" s="26">
        <v>40</v>
      </c>
      <c r="D34" s="5">
        <f t="shared" si="11"/>
        <v>103.9033512</v>
      </c>
      <c r="E34" s="5">
        <f>D34-C34</f>
        <v>63.903351200000003</v>
      </c>
      <c r="F34" s="5">
        <f>F32+E34</f>
        <v>-445.47966100000008</v>
      </c>
      <c r="G34" s="13">
        <v>18.95</v>
      </c>
      <c r="H34" s="13">
        <v>11</v>
      </c>
      <c r="I34" s="5">
        <f t="shared" si="13"/>
        <v>20.182129</v>
      </c>
      <c r="J34" s="5">
        <f>I34-H34</f>
        <v>9.1821289999999998</v>
      </c>
      <c r="K34" s="5">
        <f>K32+J34</f>
        <v>-72.890251799999987</v>
      </c>
      <c r="L34" s="27">
        <v>7.57</v>
      </c>
      <c r="M34" s="5">
        <f>B34+G34+L34</f>
        <v>124.08000000000001</v>
      </c>
      <c r="N34" s="7">
        <v>51</v>
      </c>
    </row>
    <row r="35" spans="1:14" ht="15.75" thickBot="1" x14ac:dyDescent="0.3">
      <c r="A35" s="4"/>
      <c r="B35" s="13"/>
      <c r="C35" s="13"/>
      <c r="D35" s="5"/>
      <c r="E35" s="5"/>
      <c r="F35" s="5"/>
      <c r="G35" s="13"/>
      <c r="H35" s="13"/>
      <c r="I35" s="5"/>
      <c r="J35" s="5"/>
      <c r="K35" s="5"/>
      <c r="L35" s="13"/>
      <c r="M35" s="6"/>
      <c r="N35" s="7">
        <v>51</v>
      </c>
    </row>
    <row r="36" spans="1:14" ht="15.75" thickBot="1" x14ac:dyDescent="0.3">
      <c r="A36" s="8"/>
      <c r="B36" s="14"/>
      <c r="C36" s="14"/>
      <c r="D36" s="5"/>
      <c r="E36" s="5"/>
      <c r="F36" s="5"/>
      <c r="G36" s="13"/>
      <c r="H36" s="13"/>
      <c r="I36" s="5"/>
      <c r="J36" s="6"/>
      <c r="K36" s="5"/>
      <c r="L36" s="15"/>
      <c r="M36" s="5"/>
      <c r="N36" s="7">
        <v>51</v>
      </c>
    </row>
    <row r="37" spans="1:14" ht="15.75" thickBot="1" x14ac:dyDescent="0.3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8"/>
    </row>
  </sheetData>
  <pageMargins left="0.7" right="0.7" top="0.75" bottom="0.75" header="0.3" footer="0.3"/>
  <pageSetup scale="51" fitToHeight="0" orientation="landscape" r:id="rId1"/>
  <headerFooter>
    <oddHeader>&amp;R&amp;"Times New Roman,Bold"KyPSC Case No. 2022-00289
STAFF-DR-04-003 Attachment
Page 1 of 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2612a682-5ffb-4b9c-9555-01761893517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647D991B79CC4EBF92D1C20B7DF76A" ma:contentTypeVersion="4" ma:contentTypeDescription="Create a new document." ma:contentTypeScope="" ma:versionID="aefc836d67b98ac700d56fe29e33052e">
  <xsd:schema xmlns:xsd="http://www.w3.org/2001/XMLSchema" xmlns:xs="http://www.w3.org/2001/XMLSchema" xmlns:p="http://schemas.microsoft.com/office/2006/metadata/properties" xmlns:ns2="2612a682-5ffb-4b9c-9555-017618935178" xmlns:ns3="3c9d8c27-8a6d-4d9e-a15e-ef5d28c114af" targetNamespace="http://schemas.microsoft.com/office/2006/metadata/properties" ma:root="true" ma:fieldsID="147db5eb7ec7a17abbdcc7f7c35c2451" ns2:_="" ns3:_="">
    <xsd:import namespace="2612a682-5ffb-4b9c-9555-017618935178"/>
    <xsd:import namespace="3c9d8c27-8a6d-4d9e-a15e-ef5d28c114af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2a682-5ffb-4b9c-9555-017618935178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internalName="Witnes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d8c27-8a6d-4d9e-a15e-ef5d28c114a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4CD858-28A8-412D-87D8-9008245140B5}">
  <ds:schemaRefs>
    <ds:schemaRef ds:uri="http://schemas.microsoft.com/office/infopath/2007/PartnerControls"/>
    <ds:schemaRef ds:uri="3c9d8c27-8a6d-4d9e-a15e-ef5d28c114af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2612a682-5ffb-4b9c-9555-017618935178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0289630-2DEE-412D-A1CF-A85F54B82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12a682-5ffb-4b9c-9555-017618935178"/>
    <ds:schemaRef ds:uri="3c9d8c27-8a6d-4d9e-a15e-ef5d28c11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3A961A-F1DB-468F-B23A-68C69BFFD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McElroy, Bree</dc:creator>
  <cp:lastModifiedBy>Minna</cp:lastModifiedBy>
  <cp:lastPrinted>2023-11-14T20:14:32Z</cp:lastPrinted>
  <dcterms:created xsi:type="dcterms:W3CDTF">2023-11-08T14:25:26Z</dcterms:created>
  <dcterms:modified xsi:type="dcterms:W3CDTF">2023-11-17T19:12:13Z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0x0101004B647D991B79CC4EBF92D1C20B7DF76A</vt:lpwstr>
  </property>
</Properties>
</file>