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icing\Share\Tariffs-Orders-Rates-Special Contracts\Cogeneration Tariff\CoGen Tariffs - 2021, March 31\Filed from Fernie\"/>
    </mc:Choice>
  </mc:AlternateContent>
  <bookViews>
    <workbookView xWindow="5340" yWindow="1245" windowWidth="18165" windowHeight="10965"/>
  </bookViews>
  <sheets>
    <sheet name="COGEN-SPP UPDATE" sheetId="5" r:id="rId1"/>
    <sheet name="Summary" sheetId="1" r:id="rId2"/>
    <sheet name="Seasons-Hours" sheetId="2" r:id="rId3"/>
    <sheet name="DST" sheetId="3" r:id="rId4"/>
    <sheet name="TRF" sheetId="4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K4" i="2" l="1"/>
  <c r="H33" i="4"/>
  <c r="H34" i="4"/>
  <c r="G34" i="4" l="1"/>
  <c r="G33" i="4"/>
  <c r="D34" i="4" l="1"/>
  <c r="E18" i="1" l="1"/>
  <c r="E19" i="1" l="1"/>
  <c r="F19" i="1"/>
  <c r="G19" i="1"/>
  <c r="H19" i="1"/>
  <c r="I19" i="1"/>
  <c r="E20" i="1"/>
  <c r="F20" i="1"/>
  <c r="G20" i="1"/>
  <c r="H20" i="1"/>
  <c r="I20" i="1"/>
  <c r="E21" i="1"/>
  <c r="F21" i="1"/>
  <c r="G21" i="1"/>
  <c r="H21" i="1"/>
  <c r="I21" i="1"/>
  <c r="E22" i="1"/>
  <c r="F22" i="1"/>
  <c r="G22" i="1"/>
  <c r="H22" i="1"/>
  <c r="I22" i="1"/>
  <c r="F18" i="1"/>
  <c r="G18" i="1"/>
  <c r="H18" i="1"/>
  <c r="I18" i="1"/>
  <c r="E37" i="1"/>
  <c r="F37" i="1"/>
  <c r="G37" i="1"/>
  <c r="H37" i="1"/>
  <c r="I37" i="1"/>
  <c r="E38" i="1"/>
  <c r="F38" i="1"/>
  <c r="G38" i="1"/>
  <c r="H38" i="1"/>
  <c r="I38" i="1"/>
  <c r="E39" i="1"/>
  <c r="F39" i="1"/>
  <c r="G39" i="1"/>
  <c r="H39" i="1"/>
  <c r="I39" i="1"/>
  <c r="E40" i="1"/>
  <c r="F40" i="1"/>
  <c r="G40" i="1"/>
  <c r="H40" i="1"/>
  <c r="I40" i="1"/>
  <c r="F36" i="1"/>
  <c r="G36" i="1"/>
  <c r="H36" i="1"/>
  <c r="I36" i="1"/>
  <c r="E36" i="1"/>
  <c r="E29" i="1"/>
  <c r="F29" i="1"/>
  <c r="G29" i="1"/>
  <c r="H29" i="1"/>
  <c r="I29" i="1"/>
  <c r="E30" i="1"/>
  <c r="F30" i="1"/>
  <c r="G30" i="1"/>
  <c r="H30" i="1"/>
  <c r="I30" i="1"/>
  <c r="E31" i="1"/>
  <c r="F31" i="1"/>
  <c r="G31" i="1"/>
  <c r="H31" i="1"/>
  <c r="I31" i="1"/>
  <c r="E32" i="1"/>
  <c r="F32" i="1"/>
  <c r="G32" i="1"/>
  <c r="H32" i="1"/>
  <c r="I32" i="1"/>
  <c r="F28" i="1"/>
  <c r="G28" i="1"/>
  <c r="H28" i="1"/>
  <c r="I28" i="1"/>
  <c r="E28" i="1"/>
  <c r="D33" i="4" l="1"/>
  <c r="N7" i="2" l="1"/>
  <c r="N8" i="2" s="1"/>
  <c r="N9" i="2" s="1"/>
  <c r="N10" i="2" s="1"/>
  <c r="B8" i="1" s="1"/>
  <c r="B9" i="1" l="1"/>
</calcChain>
</file>

<file path=xl/sharedStrings.xml><?xml version="1.0" encoding="utf-8"?>
<sst xmlns="http://schemas.openxmlformats.org/spreadsheetml/2006/main" count="197" uniqueCount="101">
  <si>
    <t>ENERGY</t>
  </si>
  <si>
    <t>Winter</t>
  </si>
  <si>
    <t>Summer</t>
  </si>
  <si>
    <t>Overall</t>
  </si>
  <si>
    <t>On Peak</t>
  </si>
  <si>
    <t>Off Peak</t>
  </si>
  <si>
    <t>Average</t>
  </si>
  <si>
    <t>CAPACITY</t>
  </si>
  <si>
    <t>per kWh</t>
  </si>
  <si>
    <t>per kW/yr</t>
  </si>
  <si>
    <t>HE</t>
  </si>
  <si>
    <t>Month</t>
  </si>
  <si>
    <t>Avg excl DR Resources</t>
  </si>
  <si>
    <t>Auction Clearing Price (RTO Minus MAAC Subtotal)</t>
  </si>
  <si>
    <t>MW Day</t>
  </si>
  <si>
    <t>MW Year</t>
  </si>
  <si>
    <t>kW Year</t>
  </si>
  <si>
    <t xml:space="preserve">Capacity Rate </t>
  </si>
  <si>
    <t>kW Year Adj for eFORd</t>
  </si>
  <si>
    <t>kWh</t>
  </si>
  <si>
    <t>One hour forward at 02:00 a.m. to 03:00 a.m.</t>
  </si>
  <si>
    <t>One hour backward at 03:00 a.m.to 02:00 a.m.</t>
  </si>
  <si>
    <t>NO HE 3</t>
  </si>
  <si>
    <t>two HE 3</t>
  </si>
  <si>
    <t>Year</t>
  </si>
  <si>
    <t>on Sunday 11 March 2018</t>
  </si>
  <si>
    <t>on Sunday 4 November 2018</t>
  </si>
  <si>
    <t>on Sunday 10 March 2019</t>
  </si>
  <si>
    <t>on Sunday 3 November 2019</t>
  </si>
  <si>
    <t>on Sunday 08 March 2020</t>
  </si>
  <si>
    <t>on Sunday 1 November 2020</t>
  </si>
  <si>
    <t>on Sunday 14 March 2021</t>
  </si>
  <si>
    <t>on Sunday 7 November 2021</t>
  </si>
  <si>
    <t>on Sunday 13 March 2022</t>
  </si>
  <si>
    <t>on Sunday 6 November 2022</t>
  </si>
  <si>
    <t>on Sunday 12 March 2023</t>
  </si>
  <si>
    <t>on Sunday 5 November 2023</t>
  </si>
  <si>
    <t>on Sunday 10 March 2024</t>
  </si>
  <si>
    <t>on Sunday 3 November 2024</t>
  </si>
  <si>
    <t>on Sunday 09 March 2025</t>
  </si>
  <si>
    <t>on Sunday 2 November 2025</t>
  </si>
  <si>
    <t>on Sunday 08 March 2026</t>
  </si>
  <si>
    <t>on Sunday 1 November 2026</t>
  </si>
  <si>
    <t>on Sunday 14 March 2027</t>
  </si>
  <si>
    <t>on Sunday 7 November 2027</t>
  </si>
  <si>
    <t>on Sunday 12 March 2028</t>
  </si>
  <si>
    <t>on Sunday 5 November 2028</t>
  </si>
  <si>
    <t>on Sunday 11 March 2029</t>
  </si>
  <si>
    <t>on Sunday 4 November 2029</t>
  </si>
  <si>
    <t>ADMIN FEE</t>
  </si>
  <si>
    <t>ADMIN ADJUSTED</t>
  </si>
  <si>
    <t>Total</t>
  </si>
  <si>
    <t>WOLF CREEK 1-6</t>
  </si>
  <si>
    <t>EKPC</t>
  </si>
  <si>
    <t>J P PRIEST 1</t>
  </si>
  <si>
    <t>CORDELL HULL 1-3</t>
  </si>
  <si>
    <t>OLD HICKORY 1-4</t>
  </si>
  <si>
    <t>CHEATHAM 1-3</t>
  </si>
  <si>
    <t>CENTER HILL 1-3</t>
  </si>
  <si>
    <t>DALE HOLLOW 1-3</t>
  </si>
  <si>
    <t>BARKLEY 1-4</t>
  </si>
  <si>
    <t>BLUEGRASS CT 2</t>
  </si>
  <si>
    <t>BLUEGRASS CT 1</t>
  </si>
  <si>
    <t>LAUREL HYDRO</t>
  </si>
  <si>
    <t>SMITH CT 10</t>
  </si>
  <si>
    <t>SMITH CT 9</t>
  </si>
  <si>
    <t>SMITH CT 7</t>
  </si>
  <si>
    <t>SMITH CT 6</t>
  </si>
  <si>
    <t>SMITH CT 5</t>
  </si>
  <si>
    <t>SMITH CT 4</t>
  </si>
  <si>
    <t>SMITH CT 3</t>
  </si>
  <si>
    <t>SMITH CT 2</t>
  </si>
  <si>
    <t>SMITH CT 1</t>
  </si>
  <si>
    <t>SPURLOCK 4</t>
  </si>
  <si>
    <t>SPURLOCK 3</t>
  </si>
  <si>
    <t>SPURLOCK 2</t>
  </si>
  <si>
    <t>SPURLOCK 1</t>
  </si>
  <si>
    <t>COOPER 2</t>
  </si>
  <si>
    <t>COOPER 1</t>
  </si>
  <si>
    <t>Max EFORd</t>
  </si>
  <si>
    <t>Unit</t>
  </si>
  <si>
    <t>AO</t>
  </si>
  <si>
    <t>AVERAGE</t>
  </si>
  <si>
    <t>Excluding SEPA</t>
  </si>
  <si>
    <t>GENERATION</t>
  </si>
  <si>
    <t>LOAD</t>
  </si>
  <si>
    <t>GENERATION &amp; LOAD</t>
  </si>
  <si>
    <t>$/kWh</t>
  </si>
  <si>
    <t>LOAD &amp; GEN</t>
  </si>
  <si>
    <t>DISPATCHABLE RESOURCES - Over/Under 100kW</t>
  </si>
  <si>
    <t>YEAR</t>
  </si>
  <si>
    <t xml:space="preserve">     (Admin adjusted)</t>
  </si>
  <si>
    <t>BLUEGRASS CT 3</t>
  </si>
  <si>
    <t>2019/20 3rd IA</t>
  </si>
  <si>
    <t>Start EDT</t>
  </si>
  <si>
    <t>Return to EST</t>
  </si>
  <si>
    <t>on Sunday 10 March 2030</t>
  </si>
  <si>
    <t>on Sunday 3 November 2030</t>
  </si>
  <si>
    <t>2021/22 3rd IA</t>
  </si>
  <si>
    <t>2020/21</t>
  </si>
  <si>
    <t>As of 12MAR21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</si>
</sst>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0_);_(&quot;$&quot;* \(#,##0.00000\);_(&quot;$&quot;* &quot;-&quot;??_);_(@_)"/>
    <numFmt numFmtId="166" formatCode="0.00000"/>
    <numFmt numFmtId="167" formatCode="_(* #,##0.0000_);_(* \(#,##0.0000\);_(* &quot;-&quot;??_);_(@_)"/>
    <numFmt numFmtId="168" formatCode="&quot;$&quot;#,##0.00"/>
    <numFmt numFmtId="169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44" fontId="0" fillId="0" borderId="0" xfId="2" applyFont="1" applyBorder="1"/>
    <xf numFmtId="0" fontId="0" fillId="4" borderId="0" xfId="0" applyFill="1" applyAlignment="1">
      <alignment horizontal="center"/>
    </xf>
    <xf numFmtId="0" fontId="2" fillId="0" borderId="0" xfId="0" applyFont="1" applyBorder="1"/>
    <xf numFmtId="164" fontId="0" fillId="0" borderId="0" xfId="2" applyNumberFormat="1" applyFont="1" applyBorder="1"/>
    <xf numFmtId="0" fontId="0" fillId="0" borderId="7" xfId="0" applyBorder="1" applyAlignment="1">
      <alignment horizontal="center"/>
    </xf>
    <xf numFmtId="0" fontId="0" fillId="0" borderId="6" xfId="0" applyFill="1" applyBorder="1"/>
    <xf numFmtId="0" fontId="0" fillId="5" borderId="0" xfId="0" applyFill="1" applyAlignment="1">
      <alignment horizontal="center"/>
    </xf>
    <xf numFmtId="0" fontId="0" fillId="0" borderId="8" xfId="0" applyBorder="1"/>
    <xf numFmtId="0" fontId="0" fillId="0" borderId="9" xfId="0" applyBorder="1"/>
    <xf numFmtId="165" fontId="0" fillId="0" borderId="9" xfId="2" applyNumberFormat="1" applyFont="1" applyBorder="1"/>
    <xf numFmtId="0" fontId="0" fillId="0" borderId="10" xfId="0" applyFill="1" applyBorder="1"/>
    <xf numFmtId="0" fontId="0" fillId="6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3" fillId="2" borderId="0" xfId="0" applyFont="1" applyFill="1"/>
    <xf numFmtId="0" fontId="0" fillId="2" borderId="0" xfId="0" applyFill="1"/>
    <xf numFmtId="0" fontId="0" fillId="2" borderId="0" xfId="0" applyFill="1" applyBorder="1"/>
    <xf numFmtId="44" fontId="4" fillId="2" borderId="0" xfId="2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2" xfId="0" applyFill="1" applyBorder="1"/>
    <xf numFmtId="44" fontId="5" fillId="7" borderId="14" xfId="2" applyFont="1" applyFill="1" applyBorder="1" applyAlignment="1">
      <alignment horizontal="center"/>
    </xf>
    <xf numFmtId="8" fontId="5" fillId="7" borderId="15" xfId="0" applyNumberFormat="1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/>
    <xf numFmtId="166" fontId="5" fillId="7" borderId="17" xfId="0" applyNumberFormat="1" applyFont="1" applyFill="1" applyBorder="1"/>
    <xf numFmtId="44" fontId="0" fillId="0" borderId="0" xfId="0" applyNumberFormat="1"/>
    <xf numFmtId="44" fontId="6" fillId="0" borderId="18" xfId="2" applyFont="1" applyFill="1" applyBorder="1" applyAlignment="1">
      <alignment horizontal="center"/>
    </xf>
    <xf numFmtId="8" fontId="0" fillId="0" borderId="3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168" fontId="0" fillId="0" borderId="20" xfId="0" applyNumberFormat="1" applyFill="1" applyBorder="1" applyAlignment="1">
      <alignment horizontal="center"/>
    </xf>
    <xf numFmtId="0" fontId="0" fillId="0" borderId="0" xfId="0" applyFill="1"/>
    <xf numFmtId="0" fontId="0" fillId="0" borderId="19" xfId="0" applyFill="1" applyBorder="1"/>
    <xf numFmtId="166" fontId="6" fillId="0" borderId="21" xfId="0" applyNumberFormat="1" applyFont="1" applyFill="1" applyBorder="1"/>
    <xf numFmtId="44" fontId="6" fillId="8" borderId="18" xfId="2" applyFont="1" applyFill="1" applyBorder="1" applyAlignment="1">
      <alignment horizontal="center"/>
    </xf>
    <xf numFmtId="8" fontId="0" fillId="8" borderId="3" xfId="0" applyNumberFormat="1" applyFill="1" applyBorder="1" applyAlignment="1">
      <alignment horizontal="center"/>
    </xf>
    <xf numFmtId="0" fontId="0" fillId="8" borderId="0" xfId="0" applyNumberFormat="1" applyFill="1" applyBorder="1" applyAlignment="1">
      <alignment horizontal="center"/>
    </xf>
    <xf numFmtId="0" fontId="6" fillId="8" borderId="19" xfId="0" applyNumberFormat="1" applyFont="1" applyFill="1" applyBorder="1" applyAlignment="1">
      <alignment horizontal="center"/>
    </xf>
    <xf numFmtId="168" fontId="0" fillId="8" borderId="3" xfId="0" applyNumberFormat="1" applyFill="1" applyBorder="1" applyAlignment="1">
      <alignment horizontal="center"/>
    </xf>
    <xf numFmtId="0" fontId="0" fillId="8" borderId="0" xfId="0" applyFill="1"/>
    <xf numFmtId="0" fontId="0" fillId="8" borderId="19" xfId="0" applyFill="1" applyBorder="1"/>
    <xf numFmtId="166" fontId="6" fillId="8" borderId="21" xfId="0" applyNumberFormat="1" applyFont="1" applyFill="1" applyBorder="1"/>
    <xf numFmtId="168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8" fontId="0" fillId="0" borderId="0" xfId="0" applyNumberFormat="1"/>
    <xf numFmtId="0" fontId="0" fillId="8" borderId="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0" fillId="0" borderId="0" xfId="0" applyNumberFormat="1"/>
    <xf numFmtId="0" fontId="9" fillId="2" borderId="0" xfId="0" applyFont="1" applyFill="1"/>
    <xf numFmtId="166" fontId="0" fillId="2" borderId="1" xfId="0" applyNumberFormat="1" applyFill="1" applyBorder="1"/>
    <xf numFmtId="0" fontId="3" fillId="8" borderId="0" xfId="0" applyFont="1" applyFill="1"/>
    <xf numFmtId="166" fontId="0" fillId="8" borderId="1" xfId="0" applyNumberFormat="1" applyFill="1" applyBorder="1"/>
    <xf numFmtId="0" fontId="9" fillId="8" borderId="0" xfId="0" applyFont="1" applyFill="1"/>
    <xf numFmtId="166" fontId="0" fillId="8" borderId="0" xfId="0" applyNumberFormat="1" applyFill="1"/>
    <xf numFmtId="166" fontId="0" fillId="8" borderId="0" xfId="0" applyNumberFormat="1" applyFill="1" applyBorder="1"/>
    <xf numFmtId="166" fontId="0" fillId="0" borderId="1" xfId="0" applyNumberFormat="1" applyBorder="1"/>
    <xf numFmtId="43" fontId="0" fillId="0" borderId="0" xfId="1" applyFont="1"/>
    <xf numFmtId="167" fontId="0" fillId="2" borderId="0" xfId="1" applyNumberFormat="1" applyFont="1" applyFill="1" applyBorder="1"/>
    <xf numFmtId="43" fontId="0" fillId="2" borderId="0" xfId="1" applyFont="1" applyFill="1" applyBorder="1"/>
    <xf numFmtId="0" fontId="0" fillId="0" borderId="0" xfId="3" applyNumberFormat="1" applyFont="1"/>
    <xf numFmtId="0" fontId="7" fillId="0" borderId="16" xfId="0" applyFont="1" applyBorder="1" applyAlignment="1"/>
    <xf numFmtId="0" fontId="7" fillId="0" borderId="22" xfId="0" applyFont="1" applyBorder="1" applyAlignment="1"/>
    <xf numFmtId="0" fontId="7" fillId="0" borderId="14" xfId="0" applyFont="1" applyBorder="1" applyAlignment="1"/>
    <xf numFmtId="0" fontId="7" fillId="0" borderId="23" xfId="0" applyFont="1" applyBorder="1" applyAlignment="1"/>
    <xf numFmtId="166" fontId="0" fillId="2" borderId="0" xfId="0" applyNumberFormat="1" applyFill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/>
    <xf numFmtId="0" fontId="0" fillId="10" borderId="0" xfId="0" applyFill="1"/>
    <xf numFmtId="166" fontId="0" fillId="10" borderId="0" xfId="0" applyNumberFormat="1" applyFill="1"/>
    <xf numFmtId="166" fontId="0" fillId="10" borderId="0" xfId="0" applyNumberFormat="1" applyFill="1" applyBorder="1"/>
    <xf numFmtId="0" fontId="0" fillId="10" borderId="0" xfId="0" applyFill="1" applyAlignment="1">
      <alignment horizontal="right"/>
    </xf>
    <xf numFmtId="0" fontId="0" fillId="10" borderId="0" xfId="0" applyFill="1" applyBorder="1" applyAlignment="1">
      <alignment horizontal="right"/>
    </xf>
    <xf numFmtId="0" fontId="0" fillId="10" borderId="0" xfId="0" applyFill="1" applyBorder="1"/>
    <xf numFmtId="0" fontId="8" fillId="1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 wrapText="1"/>
    </xf>
    <xf numFmtId="0" fontId="0" fillId="13" borderId="0" xfId="0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10" borderId="0" xfId="0" applyFill="1" applyAlignment="1">
      <alignment vertical="center" wrapText="1"/>
    </xf>
    <xf numFmtId="0" fontId="0" fillId="14" borderId="0" xfId="0" applyFill="1" applyAlignment="1">
      <alignment vertical="center" wrapText="1"/>
    </xf>
    <xf numFmtId="0" fontId="0" fillId="15" borderId="0" xfId="0" applyFill="1" applyAlignment="1">
      <alignment vertical="center" wrapText="1"/>
    </xf>
    <xf numFmtId="0" fontId="0" fillId="16" borderId="0" xfId="0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6" xfId="0" applyFont="1" applyFill="1" applyBorder="1" applyAlignment="1"/>
    <xf numFmtId="0" fontId="0" fillId="0" borderId="22" xfId="0" applyFill="1" applyBorder="1"/>
    <xf numFmtId="0" fontId="7" fillId="0" borderId="22" xfId="0" applyFont="1" applyFill="1" applyBorder="1" applyAlignment="1"/>
    <xf numFmtId="0" fontId="2" fillId="0" borderId="2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169" fontId="6" fillId="0" borderId="18" xfId="0" applyNumberFormat="1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12</xdr:row>
      <xdr:rowOff>118243</xdr:rowOff>
    </xdr:from>
    <xdr:to>
      <xdr:col>14</xdr:col>
      <xdr:colOff>628650</xdr:colOff>
      <xdr:row>28</xdr:row>
      <xdr:rowOff>16458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404243"/>
          <a:ext cx="6381750" cy="2946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I14"/>
  <sheetViews>
    <sheetView tabSelected="1" workbookViewId="0">
      <selection activeCell="B14" sqref="B14"/>
    </sheetView>
  </sheetViews>
  <sheetFormatPr defaultRowHeight="15" x14ac:dyDescent="0.25"/>
  <cols>
    <col min="1" max="1" width="11.140625" customWidth="1"/>
    <col min="2" max="2" width="9.5703125" bestFit="1" customWidth="1"/>
    <col min="5" max="9" width="9.5703125" bestFit="1" customWidth="1"/>
  </cols>
  <sheetData>
    <row r="2" spans="1:9" x14ac:dyDescent="0.25">
      <c r="A2" t="s">
        <v>89</v>
      </c>
    </row>
    <row r="4" spans="1:9" x14ac:dyDescent="0.25">
      <c r="A4" t="s">
        <v>0</v>
      </c>
      <c r="E4" s="1" t="s">
        <v>1</v>
      </c>
      <c r="F4" s="1" t="s">
        <v>1</v>
      </c>
      <c r="G4" s="1" t="s">
        <v>2</v>
      </c>
      <c r="H4" s="1" t="s">
        <v>2</v>
      </c>
      <c r="I4" s="1" t="s">
        <v>3</v>
      </c>
    </row>
    <row r="5" spans="1:9" x14ac:dyDescent="0.25">
      <c r="A5" t="s">
        <v>91</v>
      </c>
      <c r="E5" s="1" t="s">
        <v>4</v>
      </c>
      <c r="F5" s="1" t="s">
        <v>5</v>
      </c>
      <c r="G5" s="1" t="s">
        <v>4</v>
      </c>
      <c r="H5" s="1" t="s">
        <v>5</v>
      </c>
      <c r="I5" s="1" t="s">
        <v>6</v>
      </c>
    </row>
    <row r="6" spans="1:9" x14ac:dyDescent="0.25">
      <c r="D6" s="90">
        <v>2021</v>
      </c>
      <c r="E6" s="77">
        <v>3.1826116560054955E-2</v>
      </c>
      <c r="F6" s="77">
        <v>2.477312492200608E-2</v>
      </c>
      <c r="G6" s="77">
        <v>3.3396515050801767E-2</v>
      </c>
      <c r="H6" s="77">
        <v>2.0211046303858175E-2</v>
      </c>
      <c r="I6" s="77">
        <v>2.7330927707785481E-2</v>
      </c>
    </row>
    <row r="7" spans="1:9" x14ac:dyDescent="0.25">
      <c r="D7" s="95">
        <v>2022</v>
      </c>
      <c r="E7" s="77">
        <v>3.2240756621436654E-2</v>
      </c>
      <c r="F7" s="77">
        <v>2.4960749838195281E-2</v>
      </c>
      <c r="G7" s="77">
        <v>3.1990341633609594E-2</v>
      </c>
      <c r="H7" s="77">
        <v>1.9294091304133305E-2</v>
      </c>
      <c r="I7" s="77">
        <v>2.7008000134772732E-2</v>
      </c>
    </row>
    <row r="8" spans="1:9" x14ac:dyDescent="0.25">
      <c r="D8" s="95">
        <v>2023</v>
      </c>
      <c r="E8" s="77">
        <v>3.0718441935641373E-2</v>
      </c>
      <c r="F8" s="77">
        <v>2.3877819873863747E-2</v>
      </c>
      <c r="G8" s="77">
        <v>3.0656419873335488E-2</v>
      </c>
      <c r="H8" s="77">
        <v>1.8464326595427717E-2</v>
      </c>
      <c r="I8" s="77">
        <v>2.5819202673862771E-2</v>
      </c>
    </row>
    <row r="9" spans="1:9" x14ac:dyDescent="0.25">
      <c r="D9" s="95">
        <v>2024</v>
      </c>
      <c r="E9" s="77">
        <v>3.0922161496151908E-2</v>
      </c>
      <c r="F9" s="77">
        <v>2.426991245554214E-2</v>
      </c>
      <c r="G9" s="77">
        <v>3.1079145929036676E-2</v>
      </c>
      <c r="H9" s="77">
        <v>1.8442582513704463E-2</v>
      </c>
      <c r="I9" s="77">
        <v>2.6088018925732408E-2</v>
      </c>
    </row>
    <row r="10" spans="1:9" x14ac:dyDescent="0.25">
      <c r="D10" s="95">
        <v>2025</v>
      </c>
      <c r="E10" s="77">
        <v>3.1652520358093794E-2</v>
      </c>
      <c r="F10" s="77">
        <v>2.4899412017155682E-2</v>
      </c>
      <c r="G10" s="77">
        <v>3.1771118950501401E-2</v>
      </c>
      <c r="H10" s="77">
        <v>1.898452682087183E-2</v>
      </c>
      <c r="I10" s="77">
        <v>2.6734055824030895E-2</v>
      </c>
    </row>
    <row r="11" spans="1:9" x14ac:dyDescent="0.25">
      <c r="A11" t="s">
        <v>7</v>
      </c>
      <c r="B11" s="69">
        <v>8.9764968750000011E-4</v>
      </c>
      <c r="C11" t="s">
        <v>8</v>
      </c>
    </row>
    <row r="12" spans="1:9" x14ac:dyDescent="0.25">
      <c r="B12" s="78">
        <v>7.8634112625000006</v>
      </c>
      <c r="C12" t="s">
        <v>9</v>
      </c>
    </row>
    <row r="14" spans="1:9" x14ac:dyDescent="0.25">
      <c r="A14" s="90" t="s">
        <v>49</v>
      </c>
      <c r="B14" s="91">
        <v>1.641238871892307E-4</v>
      </c>
      <c r="C14" s="90" t="s">
        <v>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I40"/>
  <sheetViews>
    <sheetView workbookViewId="0">
      <selection activeCell="E18" sqref="E18"/>
    </sheetView>
  </sheetViews>
  <sheetFormatPr defaultRowHeight="15" x14ac:dyDescent="0.25"/>
  <cols>
    <col min="1" max="1" width="20" bestFit="1" customWidth="1"/>
    <col min="2" max="2" width="8" bestFit="1" customWidth="1"/>
    <col min="3" max="3" width="9.85546875" bestFit="1" customWidth="1"/>
    <col min="4" max="4" width="5.42578125" bestFit="1" customWidth="1"/>
    <col min="5" max="9" width="9.5703125" bestFit="1" customWidth="1"/>
  </cols>
  <sheetData>
    <row r="1" spans="1:9" x14ac:dyDescent="0.25">
      <c r="A1" t="s">
        <v>0</v>
      </c>
      <c r="E1" s="1" t="s">
        <v>1</v>
      </c>
      <c r="F1" s="1" t="s">
        <v>1</v>
      </c>
      <c r="G1" s="1" t="s">
        <v>2</v>
      </c>
      <c r="H1" s="1" t="s">
        <v>2</v>
      </c>
      <c r="I1" s="1" t="s">
        <v>3</v>
      </c>
    </row>
    <row r="2" spans="1:9" x14ac:dyDescent="0.25">
      <c r="D2" t="s">
        <v>90</v>
      </c>
      <c r="E2" s="1" t="s">
        <v>4</v>
      </c>
      <c r="F2" s="1" t="s">
        <v>5</v>
      </c>
      <c r="G2" s="1" t="s">
        <v>4</v>
      </c>
      <c r="H2" s="1" t="s">
        <v>5</v>
      </c>
      <c r="I2" s="1" t="s">
        <v>6</v>
      </c>
    </row>
    <row r="3" spans="1:9" x14ac:dyDescent="0.25">
      <c r="D3" s="90">
        <v>2021</v>
      </c>
      <c r="E3" s="77">
        <v>3.1990240447244189E-2</v>
      </c>
      <c r="F3" s="77">
        <v>2.493724880919531E-2</v>
      </c>
      <c r="G3" s="77">
        <v>3.3560638937991001E-2</v>
      </c>
      <c r="H3" s="77">
        <v>2.0375170191047405E-2</v>
      </c>
      <c r="I3" s="77">
        <v>2.7495051594974711E-2</v>
      </c>
    </row>
    <row r="4" spans="1:9" x14ac:dyDescent="0.25">
      <c r="D4" s="95">
        <v>2022</v>
      </c>
      <c r="E4" s="77">
        <v>3.2404880508625888E-2</v>
      </c>
      <c r="F4" s="77">
        <v>2.5124873725384512E-2</v>
      </c>
      <c r="G4" s="77">
        <v>3.2154465520798828E-2</v>
      </c>
      <c r="H4" s="77">
        <v>1.9458215191322535E-2</v>
      </c>
      <c r="I4" s="77">
        <v>2.7172124021961962E-2</v>
      </c>
    </row>
    <row r="5" spans="1:9" x14ac:dyDescent="0.25">
      <c r="D5" s="95">
        <v>2023</v>
      </c>
      <c r="E5" s="77">
        <v>3.0882565822830603E-2</v>
      </c>
      <c r="F5" s="77">
        <v>2.4041943761052977E-2</v>
      </c>
      <c r="G5" s="77">
        <v>3.0820543760524718E-2</v>
      </c>
      <c r="H5" s="77">
        <v>1.8628450482616948E-2</v>
      </c>
      <c r="I5" s="77">
        <v>2.5983326561052001E-2</v>
      </c>
    </row>
    <row r="6" spans="1:9" x14ac:dyDescent="0.25">
      <c r="D6" s="95">
        <v>2024</v>
      </c>
      <c r="E6" s="77">
        <v>3.1086285383341138E-2</v>
      </c>
      <c r="F6" s="77">
        <v>2.443403634273137E-2</v>
      </c>
      <c r="G6" s="77">
        <v>3.1243269816225907E-2</v>
      </c>
      <c r="H6" s="77">
        <v>1.8606706400893694E-2</v>
      </c>
      <c r="I6" s="77">
        <v>2.6252142812921639E-2</v>
      </c>
    </row>
    <row r="7" spans="1:9" x14ac:dyDescent="0.25">
      <c r="D7" s="95">
        <v>2025</v>
      </c>
      <c r="E7" s="77">
        <v>3.1816644245283028E-2</v>
      </c>
      <c r="F7" s="77">
        <v>2.5063535904344913E-2</v>
      </c>
      <c r="G7" s="77">
        <v>3.1935242837690635E-2</v>
      </c>
      <c r="H7" s="77">
        <v>1.9148650708061061E-2</v>
      </c>
      <c r="I7" s="77">
        <v>2.6898179711220126E-2</v>
      </c>
    </row>
    <row r="8" spans="1:9" x14ac:dyDescent="0.25">
      <c r="A8" s="31" t="s">
        <v>7</v>
      </c>
      <c r="B8" s="79">
        <f>'Seasons-Hours'!N10</f>
        <v>8.9764968750000011E-4</v>
      </c>
      <c r="C8" s="31" t="s">
        <v>8</v>
      </c>
    </row>
    <row r="9" spans="1:9" x14ac:dyDescent="0.25">
      <c r="A9" s="31"/>
      <c r="B9" s="80">
        <f>'Seasons-Hours'!N9</f>
        <v>7.8634112625000006</v>
      </c>
      <c r="C9" s="31" t="s">
        <v>9</v>
      </c>
    </row>
    <row r="11" spans="1:9" x14ac:dyDescent="0.25">
      <c r="A11" s="27" t="s">
        <v>49</v>
      </c>
    </row>
    <row r="12" spans="1:9" x14ac:dyDescent="0.25">
      <c r="A12" s="93" t="s">
        <v>84</v>
      </c>
      <c r="B12" s="91">
        <v>4.1492559373870481E-4</v>
      </c>
      <c r="C12" s="90" t="s">
        <v>87</v>
      </c>
    </row>
    <row r="13" spans="1:9" x14ac:dyDescent="0.25">
      <c r="A13" s="93" t="s">
        <v>85</v>
      </c>
      <c r="B13" s="91">
        <v>2.7152606844508154E-4</v>
      </c>
      <c r="C13" s="90" t="s">
        <v>87</v>
      </c>
      <c r="H13" s="28"/>
    </row>
    <row r="14" spans="1:9" x14ac:dyDescent="0.25">
      <c r="A14" s="94" t="s">
        <v>88</v>
      </c>
      <c r="B14" s="92">
        <v>1.641238871892307E-4</v>
      </c>
      <c r="C14" s="95" t="s">
        <v>87</v>
      </c>
      <c r="E14" s="28"/>
      <c r="F14" s="28"/>
      <c r="G14" s="28"/>
      <c r="H14" s="28"/>
    </row>
    <row r="16" spans="1:9" x14ac:dyDescent="0.25">
      <c r="A16" s="29" t="s">
        <v>50</v>
      </c>
      <c r="B16" s="30"/>
      <c r="C16" s="30"/>
      <c r="D16" s="30"/>
      <c r="E16" s="86" t="s">
        <v>1</v>
      </c>
      <c r="F16" s="86" t="s">
        <v>1</v>
      </c>
      <c r="G16" s="86" t="s">
        <v>2</v>
      </c>
      <c r="H16" s="86" t="s">
        <v>2</v>
      </c>
      <c r="I16" s="87" t="s">
        <v>3</v>
      </c>
    </row>
    <row r="17" spans="1:9" x14ac:dyDescent="0.25">
      <c r="A17" s="30" t="s">
        <v>0</v>
      </c>
      <c r="B17" s="30"/>
      <c r="C17" s="30"/>
      <c r="D17" s="30"/>
      <c r="E17" s="86" t="s">
        <v>4</v>
      </c>
      <c r="F17" s="86" t="s">
        <v>5</v>
      </c>
      <c r="G17" s="86" t="s">
        <v>4</v>
      </c>
      <c r="H17" s="86" t="s">
        <v>5</v>
      </c>
      <c r="I17" s="87" t="s">
        <v>6</v>
      </c>
    </row>
    <row r="18" spans="1:9" x14ac:dyDescent="0.25">
      <c r="A18" s="30"/>
      <c r="B18" s="30"/>
      <c r="C18" s="30"/>
      <c r="D18" s="90">
        <v>2021</v>
      </c>
      <c r="E18" s="71">
        <f>E3-$B$14</f>
        <v>3.1826116560054955E-2</v>
      </c>
      <c r="F18" s="71">
        <f t="shared" ref="E18:I22" si="0">F3-$B$14</f>
        <v>2.477312492200608E-2</v>
      </c>
      <c r="G18" s="71">
        <f t="shared" si="0"/>
        <v>3.3396515050801767E-2</v>
      </c>
      <c r="H18" s="71">
        <f t="shared" si="0"/>
        <v>2.0211046303858175E-2</v>
      </c>
      <c r="I18" s="71">
        <f t="shared" si="0"/>
        <v>2.7330927707785481E-2</v>
      </c>
    </row>
    <row r="19" spans="1:9" x14ac:dyDescent="0.25">
      <c r="A19" s="70" t="s">
        <v>86</v>
      </c>
      <c r="B19" s="30"/>
      <c r="C19" s="30"/>
      <c r="D19" s="95">
        <v>2022</v>
      </c>
      <c r="E19" s="71">
        <f t="shared" si="0"/>
        <v>3.2240756621436654E-2</v>
      </c>
      <c r="F19" s="71">
        <f t="shared" si="0"/>
        <v>2.4960749838195281E-2</v>
      </c>
      <c r="G19" s="71">
        <f t="shared" si="0"/>
        <v>3.1990341633609594E-2</v>
      </c>
      <c r="H19" s="71">
        <f t="shared" si="0"/>
        <v>1.9294091304133305E-2</v>
      </c>
      <c r="I19" s="71">
        <f t="shared" si="0"/>
        <v>2.7008000134772732E-2</v>
      </c>
    </row>
    <row r="20" spans="1:9" x14ac:dyDescent="0.25">
      <c r="A20" s="30"/>
      <c r="B20" s="30"/>
      <c r="C20" s="30"/>
      <c r="D20" s="95">
        <v>2023</v>
      </c>
      <c r="E20" s="71">
        <f t="shared" si="0"/>
        <v>3.0718441935641373E-2</v>
      </c>
      <c r="F20" s="71">
        <f t="shared" si="0"/>
        <v>2.3877819873863747E-2</v>
      </c>
      <c r="G20" s="71">
        <f t="shared" si="0"/>
        <v>3.0656419873335488E-2</v>
      </c>
      <c r="H20" s="71">
        <f t="shared" si="0"/>
        <v>1.8464326595427717E-2</v>
      </c>
      <c r="I20" s="71">
        <f t="shared" si="0"/>
        <v>2.5819202673862771E-2</v>
      </c>
    </row>
    <row r="21" spans="1:9" x14ac:dyDescent="0.25">
      <c r="A21" s="30"/>
      <c r="B21" s="30"/>
      <c r="C21" s="30"/>
      <c r="D21" s="95">
        <v>2024</v>
      </c>
      <c r="E21" s="71">
        <f t="shared" si="0"/>
        <v>3.0922161496151908E-2</v>
      </c>
      <c r="F21" s="71">
        <f t="shared" si="0"/>
        <v>2.426991245554214E-2</v>
      </c>
      <c r="G21" s="71">
        <f t="shared" si="0"/>
        <v>3.1079145929036676E-2</v>
      </c>
      <c r="H21" s="71">
        <f t="shared" si="0"/>
        <v>1.8442582513704463E-2</v>
      </c>
      <c r="I21" s="71">
        <f t="shared" si="0"/>
        <v>2.6088018925732408E-2</v>
      </c>
    </row>
    <row r="22" spans="1:9" x14ac:dyDescent="0.25">
      <c r="A22" s="30"/>
      <c r="B22" s="30"/>
      <c r="C22" s="30"/>
      <c r="D22" s="95">
        <v>2025</v>
      </c>
      <c r="E22" s="71">
        <f t="shared" si="0"/>
        <v>3.1652520358093794E-2</v>
      </c>
      <c r="F22" s="71">
        <f t="shared" si="0"/>
        <v>2.4899412017155682E-2</v>
      </c>
      <c r="G22" s="71">
        <f t="shared" si="0"/>
        <v>3.1771118950501401E-2</v>
      </c>
      <c r="H22" s="71">
        <f t="shared" si="0"/>
        <v>1.898452682087183E-2</v>
      </c>
      <c r="I22" s="71">
        <f t="shared" si="0"/>
        <v>2.6734055824030895E-2</v>
      </c>
    </row>
    <row r="24" spans="1:9" x14ac:dyDescent="0.25">
      <c r="A24" s="96" t="s">
        <v>100</v>
      </c>
    </row>
    <row r="26" spans="1:9" x14ac:dyDescent="0.25">
      <c r="A26" s="72" t="s">
        <v>50</v>
      </c>
      <c r="B26" s="56"/>
      <c r="C26" s="56"/>
      <c r="D26" s="56"/>
      <c r="E26" s="88" t="s">
        <v>1</v>
      </c>
      <c r="F26" s="88" t="s">
        <v>1</v>
      </c>
      <c r="G26" s="88" t="s">
        <v>2</v>
      </c>
      <c r="H26" s="88" t="s">
        <v>2</v>
      </c>
      <c r="I26" s="62" t="s">
        <v>3</v>
      </c>
    </row>
    <row r="27" spans="1:9" x14ac:dyDescent="0.25">
      <c r="A27" s="56" t="s">
        <v>0</v>
      </c>
      <c r="B27" s="56"/>
      <c r="C27" s="56"/>
      <c r="D27" s="56"/>
      <c r="E27" s="88" t="s">
        <v>4</v>
      </c>
      <c r="F27" s="88" t="s">
        <v>5</v>
      </c>
      <c r="G27" s="88" t="s">
        <v>4</v>
      </c>
      <c r="H27" s="88" t="s">
        <v>5</v>
      </c>
      <c r="I27" s="62" t="s">
        <v>6</v>
      </c>
    </row>
    <row r="28" spans="1:9" x14ac:dyDescent="0.25">
      <c r="A28" s="56"/>
      <c r="B28" s="56"/>
      <c r="C28" s="56"/>
      <c r="D28" s="90">
        <v>2021</v>
      </c>
      <c r="E28" s="73">
        <f t="shared" ref="E28:I32" si="1">E3-$B$12</f>
        <v>3.1575314853505482E-2</v>
      </c>
      <c r="F28" s="73">
        <f t="shared" si="1"/>
        <v>2.4522323215456606E-2</v>
      </c>
      <c r="G28" s="73">
        <f t="shared" si="1"/>
        <v>3.3145713344252294E-2</v>
      </c>
      <c r="H28" s="73">
        <f t="shared" si="1"/>
        <v>1.9960244597308701E-2</v>
      </c>
      <c r="I28" s="73">
        <f t="shared" si="1"/>
        <v>2.7080126001236007E-2</v>
      </c>
    </row>
    <row r="29" spans="1:9" x14ac:dyDescent="0.25">
      <c r="A29" s="74" t="s">
        <v>84</v>
      </c>
      <c r="B29" s="56"/>
      <c r="C29" s="56"/>
      <c r="D29" s="95">
        <v>2022</v>
      </c>
      <c r="E29" s="73">
        <f t="shared" si="1"/>
        <v>3.1989954914887181E-2</v>
      </c>
      <c r="F29" s="73">
        <f t="shared" si="1"/>
        <v>2.4709948131645808E-2</v>
      </c>
      <c r="G29" s="73">
        <f t="shared" si="1"/>
        <v>3.173953992706012E-2</v>
      </c>
      <c r="H29" s="73">
        <f t="shared" si="1"/>
        <v>1.9043289597583831E-2</v>
      </c>
      <c r="I29" s="73">
        <f t="shared" si="1"/>
        <v>2.6757198428223258E-2</v>
      </c>
    </row>
    <row r="30" spans="1:9" x14ac:dyDescent="0.25">
      <c r="A30" s="56"/>
      <c r="B30" s="56"/>
      <c r="C30" s="56"/>
      <c r="D30" s="95">
        <v>2023</v>
      </c>
      <c r="E30" s="73">
        <f t="shared" si="1"/>
        <v>3.0467640229091899E-2</v>
      </c>
      <c r="F30" s="73">
        <f t="shared" si="1"/>
        <v>2.3627018167314273E-2</v>
      </c>
      <c r="G30" s="73">
        <f t="shared" si="1"/>
        <v>3.0405618166786014E-2</v>
      </c>
      <c r="H30" s="73">
        <f t="shared" si="1"/>
        <v>1.8213524888878244E-2</v>
      </c>
      <c r="I30" s="73">
        <f t="shared" si="1"/>
        <v>2.5568400967313297E-2</v>
      </c>
    </row>
    <row r="31" spans="1:9" x14ac:dyDescent="0.25">
      <c r="A31" s="56"/>
      <c r="B31" s="56"/>
      <c r="C31" s="56"/>
      <c r="D31" s="95">
        <v>2024</v>
      </c>
      <c r="E31" s="73">
        <f t="shared" si="1"/>
        <v>3.0671359789602434E-2</v>
      </c>
      <c r="F31" s="73">
        <f t="shared" si="1"/>
        <v>2.4019110748992666E-2</v>
      </c>
      <c r="G31" s="73">
        <f t="shared" si="1"/>
        <v>3.0828344222487203E-2</v>
      </c>
      <c r="H31" s="73">
        <f t="shared" si="1"/>
        <v>1.819178080715499E-2</v>
      </c>
      <c r="I31" s="73">
        <f t="shared" si="1"/>
        <v>2.5837217219182935E-2</v>
      </c>
    </row>
    <row r="32" spans="1:9" x14ac:dyDescent="0.25">
      <c r="A32" s="56"/>
      <c r="B32" s="56"/>
      <c r="C32" s="56"/>
      <c r="D32" s="95">
        <v>2025</v>
      </c>
      <c r="E32" s="73">
        <f t="shared" si="1"/>
        <v>3.1401718651544321E-2</v>
      </c>
      <c r="F32" s="73">
        <f t="shared" si="1"/>
        <v>2.4648610310606209E-2</v>
      </c>
      <c r="G32" s="73">
        <f t="shared" si="1"/>
        <v>3.1520317243951927E-2</v>
      </c>
      <c r="H32" s="73">
        <f t="shared" si="1"/>
        <v>1.8733725114322357E-2</v>
      </c>
      <c r="I32" s="73">
        <f t="shared" si="1"/>
        <v>2.6483254117481422E-2</v>
      </c>
    </row>
    <row r="33" spans="1:9" x14ac:dyDescent="0.25">
      <c r="A33" s="56"/>
      <c r="B33" s="56"/>
      <c r="C33" s="56"/>
      <c r="D33" s="56"/>
      <c r="E33" s="75"/>
      <c r="F33" s="75"/>
      <c r="G33" s="75"/>
      <c r="H33" s="75"/>
      <c r="I33" s="75"/>
    </row>
    <row r="34" spans="1:9" x14ac:dyDescent="0.25">
      <c r="A34" s="72" t="s">
        <v>50</v>
      </c>
      <c r="B34" s="56"/>
      <c r="C34" s="56"/>
      <c r="D34" s="56"/>
      <c r="E34" s="75" t="s">
        <v>1</v>
      </c>
      <c r="F34" s="75" t="s">
        <v>1</v>
      </c>
      <c r="G34" s="75" t="s">
        <v>2</v>
      </c>
      <c r="H34" s="75" t="s">
        <v>2</v>
      </c>
      <c r="I34" s="76" t="s">
        <v>3</v>
      </c>
    </row>
    <row r="35" spans="1:9" x14ac:dyDescent="0.25">
      <c r="A35" s="56" t="s">
        <v>0</v>
      </c>
      <c r="B35" s="56"/>
      <c r="C35" s="56"/>
      <c r="D35" s="56"/>
      <c r="E35" s="75" t="s">
        <v>4</v>
      </c>
      <c r="F35" s="75" t="s">
        <v>5</v>
      </c>
      <c r="G35" s="75" t="s">
        <v>4</v>
      </c>
      <c r="H35" s="75" t="s">
        <v>5</v>
      </c>
      <c r="I35" s="76" t="s">
        <v>6</v>
      </c>
    </row>
    <row r="36" spans="1:9" x14ac:dyDescent="0.25">
      <c r="A36" s="56"/>
      <c r="B36" s="56"/>
      <c r="C36" s="56"/>
      <c r="D36" s="90">
        <v>2021</v>
      </c>
      <c r="E36" s="73">
        <f t="shared" ref="E36:I40" si="2">E3-$B$13</f>
        <v>3.1718714378799105E-2</v>
      </c>
      <c r="F36" s="73">
        <f t="shared" si="2"/>
        <v>2.466572274075023E-2</v>
      </c>
      <c r="G36" s="73">
        <f t="shared" si="2"/>
        <v>3.3289112869545917E-2</v>
      </c>
      <c r="H36" s="73">
        <f t="shared" si="2"/>
        <v>2.0103644122602325E-2</v>
      </c>
      <c r="I36" s="73">
        <f t="shared" si="2"/>
        <v>2.7223525526529631E-2</v>
      </c>
    </row>
    <row r="37" spans="1:9" x14ac:dyDescent="0.25">
      <c r="A37" s="74" t="s">
        <v>85</v>
      </c>
      <c r="B37" s="56"/>
      <c r="C37" s="56"/>
      <c r="D37" s="95">
        <v>2022</v>
      </c>
      <c r="E37" s="73">
        <f t="shared" si="2"/>
        <v>3.2133354440180804E-2</v>
      </c>
      <c r="F37" s="73">
        <f t="shared" si="2"/>
        <v>2.4853347656939431E-2</v>
      </c>
      <c r="G37" s="73">
        <f t="shared" si="2"/>
        <v>3.1882939452353744E-2</v>
      </c>
      <c r="H37" s="73">
        <f t="shared" si="2"/>
        <v>1.9186689122877455E-2</v>
      </c>
      <c r="I37" s="73">
        <f t="shared" si="2"/>
        <v>2.6900597953516882E-2</v>
      </c>
    </row>
    <row r="38" spans="1:9" x14ac:dyDescent="0.25">
      <c r="A38" s="74"/>
      <c r="B38" s="56"/>
      <c r="C38" s="56"/>
      <c r="D38" s="95">
        <v>2023</v>
      </c>
      <c r="E38" s="73">
        <f t="shared" si="2"/>
        <v>3.0611039754385522E-2</v>
      </c>
      <c r="F38" s="73">
        <f t="shared" si="2"/>
        <v>2.3770417692607897E-2</v>
      </c>
      <c r="G38" s="73">
        <f t="shared" si="2"/>
        <v>3.0549017692079638E-2</v>
      </c>
      <c r="H38" s="73">
        <f t="shared" si="2"/>
        <v>1.8356924414171867E-2</v>
      </c>
      <c r="I38" s="73">
        <f t="shared" si="2"/>
        <v>2.571180049260692E-2</v>
      </c>
    </row>
    <row r="39" spans="1:9" x14ac:dyDescent="0.25">
      <c r="A39" s="56"/>
      <c r="B39" s="56"/>
      <c r="C39" s="56"/>
      <c r="D39" s="95">
        <v>2024</v>
      </c>
      <c r="E39" s="73">
        <f t="shared" si="2"/>
        <v>3.0814759314896058E-2</v>
      </c>
      <c r="F39" s="73">
        <f t="shared" si="2"/>
        <v>2.416251027428629E-2</v>
      </c>
      <c r="G39" s="73">
        <f t="shared" si="2"/>
        <v>3.0971743747780826E-2</v>
      </c>
      <c r="H39" s="73">
        <f t="shared" si="2"/>
        <v>1.8335180332448613E-2</v>
      </c>
      <c r="I39" s="73">
        <f t="shared" si="2"/>
        <v>2.5980616744476558E-2</v>
      </c>
    </row>
    <row r="40" spans="1:9" x14ac:dyDescent="0.25">
      <c r="A40" s="56"/>
      <c r="B40" s="56"/>
      <c r="C40" s="56"/>
      <c r="D40" s="95">
        <v>2025</v>
      </c>
      <c r="E40" s="73">
        <f t="shared" si="2"/>
        <v>3.1545118176837944E-2</v>
      </c>
      <c r="F40" s="73">
        <f t="shared" si="2"/>
        <v>2.4792009835899832E-2</v>
      </c>
      <c r="G40" s="73">
        <f t="shared" si="2"/>
        <v>3.1663716769245551E-2</v>
      </c>
      <c r="H40" s="73">
        <f t="shared" si="2"/>
        <v>1.887712463961598E-2</v>
      </c>
      <c r="I40" s="73">
        <f t="shared" si="2"/>
        <v>2.6626653642775045E-2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O30"/>
  <sheetViews>
    <sheetView workbookViewId="0">
      <selection activeCell="K4" sqref="K4"/>
    </sheetView>
  </sheetViews>
  <sheetFormatPr defaultRowHeight="15" x14ac:dyDescent="0.25"/>
  <cols>
    <col min="2" max="2" width="9.140625" style="1"/>
    <col min="9" max="9" width="21.5703125" customWidth="1"/>
    <col min="10" max="10" width="2" customWidth="1"/>
    <col min="12" max="12" width="2.28515625" customWidth="1"/>
    <col min="14" max="14" width="13.5703125" customWidth="1"/>
    <col min="15" max="15" width="21.140625" bestFit="1" customWidth="1"/>
  </cols>
  <sheetData>
    <row r="1" spans="1:15" x14ac:dyDescent="0.25">
      <c r="C1" s="2" t="s">
        <v>10</v>
      </c>
      <c r="D1" s="2" t="s">
        <v>10</v>
      </c>
    </row>
    <row r="2" spans="1:15" x14ac:dyDescent="0.25">
      <c r="A2" s="3" t="s">
        <v>1</v>
      </c>
      <c r="B2" s="1" t="s">
        <v>11</v>
      </c>
      <c r="C2" s="1" t="s">
        <v>4</v>
      </c>
      <c r="D2" s="1" t="s">
        <v>5</v>
      </c>
    </row>
    <row r="3" spans="1:15" x14ac:dyDescent="0.25">
      <c r="B3" s="4">
        <v>1</v>
      </c>
      <c r="C3" s="5">
        <v>8</v>
      </c>
      <c r="D3" s="6">
        <v>1</v>
      </c>
    </row>
    <row r="4" spans="1:15" x14ac:dyDescent="0.25">
      <c r="B4" s="7">
        <v>2</v>
      </c>
      <c r="C4" s="5">
        <v>9</v>
      </c>
      <c r="D4" s="6">
        <v>2</v>
      </c>
      <c r="I4" s="33" t="s">
        <v>12</v>
      </c>
      <c r="J4" s="34"/>
      <c r="K4" s="36">
        <f>TRF!H34</f>
        <v>4.8350000000000004E-2</v>
      </c>
      <c r="L4" s="34"/>
      <c r="M4" s="34" t="s">
        <v>98</v>
      </c>
      <c r="N4" s="35"/>
      <c r="O4" s="8"/>
    </row>
    <row r="5" spans="1:15" x14ac:dyDescent="0.25">
      <c r="B5" s="7">
        <v>3</v>
      </c>
      <c r="C5" s="5">
        <v>10</v>
      </c>
      <c r="D5" s="6">
        <v>3</v>
      </c>
      <c r="I5" s="9"/>
      <c r="J5" s="10"/>
      <c r="K5" s="10"/>
      <c r="L5" s="10"/>
      <c r="M5" s="10"/>
      <c r="N5" s="10"/>
      <c r="O5" s="11"/>
    </row>
    <row r="6" spans="1:15" x14ac:dyDescent="0.25">
      <c r="B6" s="7">
        <v>4</v>
      </c>
      <c r="C6" s="5">
        <v>11</v>
      </c>
      <c r="D6" s="6">
        <v>4</v>
      </c>
      <c r="I6" s="9" t="s">
        <v>13</v>
      </c>
      <c r="J6" s="10"/>
      <c r="K6" s="10"/>
      <c r="L6" s="10"/>
      <c r="M6" s="10"/>
      <c r="N6" s="32">
        <v>20.55</v>
      </c>
      <c r="O6" s="11" t="s">
        <v>14</v>
      </c>
    </row>
    <row r="7" spans="1:15" x14ac:dyDescent="0.25">
      <c r="B7" s="7">
        <v>10</v>
      </c>
      <c r="C7" s="5">
        <v>12</v>
      </c>
      <c r="D7" s="6">
        <v>5</v>
      </c>
      <c r="I7" s="9"/>
      <c r="J7" s="10"/>
      <c r="K7" s="10"/>
      <c r="L7" s="10"/>
      <c r="M7" s="10"/>
      <c r="N7" s="12">
        <f>N6*365</f>
        <v>7500.75</v>
      </c>
      <c r="O7" s="11" t="s">
        <v>15</v>
      </c>
    </row>
    <row r="8" spans="1:15" x14ac:dyDescent="0.25">
      <c r="B8" s="7">
        <v>11</v>
      </c>
      <c r="C8" s="13">
        <v>18</v>
      </c>
      <c r="D8" s="6">
        <v>6</v>
      </c>
      <c r="I8" s="9"/>
      <c r="J8" s="10"/>
      <c r="K8" s="14"/>
      <c r="L8" s="10"/>
      <c r="M8" s="10"/>
      <c r="N8" s="15">
        <f>N7/1000</f>
        <v>7.50075</v>
      </c>
      <c r="O8" s="11" t="s">
        <v>16</v>
      </c>
    </row>
    <row r="9" spans="1:15" x14ac:dyDescent="0.25">
      <c r="B9" s="16">
        <v>12</v>
      </c>
      <c r="C9" s="13">
        <v>19</v>
      </c>
      <c r="D9" s="6">
        <v>7</v>
      </c>
      <c r="I9" s="9" t="s">
        <v>17</v>
      </c>
      <c r="J9" s="10"/>
      <c r="K9" s="10"/>
      <c r="L9" s="10"/>
      <c r="M9" s="10"/>
      <c r="N9" s="15">
        <f>N8*(1+K4)</f>
        <v>7.8634112625000006</v>
      </c>
      <c r="O9" s="17" t="s">
        <v>18</v>
      </c>
    </row>
    <row r="10" spans="1:15" x14ac:dyDescent="0.25">
      <c r="C10" s="13">
        <v>20</v>
      </c>
      <c r="D10" s="23">
        <v>13</v>
      </c>
      <c r="I10" s="19" t="s">
        <v>17</v>
      </c>
      <c r="J10" s="20"/>
      <c r="K10" s="20"/>
      <c r="L10" s="20"/>
      <c r="M10" s="20"/>
      <c r="N10" s="21">
        <f>N9/8760</f>
        <v>8.9764968750000011E-4</v>
      </c>
      <c r="O10" s="22" t="s">
        <v>19</v>
      </c>
    </row>
    <row r="11" spans="1:15" x14ac:dyDescent="0.25">
      <c r="C11" s="13">
        <v>21</v>
      </c>
      <c r="D11" s="23">
        <v>14</v>
      </c>
    </row>
    <row r="12" spans="1:15" x14ac:dyDescent="0.25">
      <c r="C12" s="13">
        <v>22</v>
      </c>
      <c r="D12" s="23">
        <v>15</v>
      </c>
    </row>
    <row r="13" spans="1:15" x14ac:dyDescent="0.25">
      <c r="C13" s="1"/>
      <c r="D13" s="23">
        <v>16</v>
      </c>
    </row>
    <row r="14" spans="1:15" x14ac:dyDescent="0.25">
      <c r="C14" s="1"/>
      <c r="D14" s="23">
        <v>17</v>
      </c>
    </row>
    <row r="15" spans="1:15" x14ac:dyDescent="0.25">
      <c r="C15" s="1"/>
      <c r="D15" s="18">
        <v>23</v>
      </c>
    </row>
    <row r="16" spans="1:15" x14ac:dyDescent="0.25">
      <c r="C16" s="1"/>
      <c r="D16" s="18">
        <v>24</v>
      </c>
    </row>
    <row r="17" spans="1:4" x14ac:dyDescent="0.25">
      <c r="C17" s="1"/>
      <c r="D17" s="1"/>
    </row>
    <row r="18" spans="1:4" x14ac:dyDescent="0.25">
      <c r="A18" s="3" t="s">
        <v>2</v>
      </c>
      <c r="B18" s="1" t="s">
        <v>11</v>
      </c>
      <c r="C18" s="2" t="s">
        <v>10</v>
      </c>
      <c r="D18" s="2" t="s">
        <v>10</v>
      </c>
    </row>
    <row r="19" spans="1:4" x14ac:dyDescent="0.25">
      <c r="B19" s="4">
        <v>5</v>
      </c>
      <c r="C19" s="5">
        <v>11</v>
      </c>
      <c r="D19" s="6">
        <v>1</v>
      </c>
    </row>
    <row r="20" spans="1:4" x14ac:dyDescent="0.25">
      <c r="B20" s="7">
        <v>6</v>
      </c>
      <c r="C20" s="5">
        <v>12</v>
      </c>
      <c r="D20" s="6">
        <v>2</v>
      </c>
    </row>
    <row r="21" spans="1:4" x14ac:dyDescent="0.25">
      <c r="B21" s="7">
        <v>7</v>
      </c>
      <c r="C21" s="5">
        <v>13</v>
      </c>
      <c r="D21" s="6">
        <v>3</v>
      </c>
    </row>
    <row r="22" spans="1:4" x14ac:dyDescent="0.25">
      <c r="B22" s="7">
        <v>8</v>
      </c>
      <c r="C22" s="5">
        <v>14</v>
      </c>
      <c r="D22" s="6">
        <v>4</v>
      </c>
    </row>
    <row r="23" spans="1:4" x14ac:dyDescent="0.25">
      <c r="B23" s="16">
        <v>9</v>
      </c>
      <c r="C23" s="5">
        <v>15</v>
      </c>
      <c r="D23" s="6">
        <v>5</v>
      </c>
    </row>
    <row r="24" spans="1:4" x14ac:dyDescent="0.25">
      <c r="C24" s="5">
        <v>16</v>
      </c>
      <c r="D24" s="6">
        <v>6</v>
      </c>
    </row>
    <row r="25" spans="1:4" x14ac:dyDescent="0.25">
      <c r="C25" s="5">
        <v>17</v>
      </c>
      <c r="D25" s="6">
        <v>7</v>
      </c>
    </row>
    <row r="26" spans="1:4" x14ac:dyDescent="0.25">
      <c r="C26" s="5">
        <v>18</v>
      </c>
      <c r="D26" s="6">
        <v>8</v>
      </c>
    </row>
    <row r="27" spans="1:4" x14ac:dyDescent="0.25">
      <c r="C27" s="5">
        <v>19</v>
      </c>
      <c r="D27" s="6">
        <v>9</v>
      </c>
    </row>
    <row r="28" spans="1:4" x14ac:dyDescent="0.25">
      <c r="C28" s="5">
        <v>20</v>
      </c>
      <c r="D28" s="6">
        <v>10</v>
      </c>
    </row>
    <row r="29" spans="1:4" x14ac:dyDescent="0.25">
      <c r="C29" s="5">
        <v>21</v>
      </c>
      <c r="D29" s="18">
        <v>23</v>
      </c>
    </row>
    <row r="30" spans="1:4" x14ac:dyDescent="0.25">
      <c r="C30" s="5">
        <v>22</v>
      </c>
      <c r="D30" s="18">
        <v>24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9"/>
  <sheetViews>
    <sheetView workbookViewId="0">
      <selection activeCell="A18" sqref="A18"/>
    </sheetView>
  </sheetViews>
  <sheetFormatPr defaultRowHeight="15" x14ac:dyDescent="0.25"/>
  <cols>
    <col min="2" max="2" width="25" customWidth="1"/>
    <col min="3" max="3" width="28.140625" customWidth="1"/>
  </cols>
  <sheetData>
    <row r="1" spans="1:3" x14ac:dyDescent="0.25">
      <c r="B1" s="24" t="s">
        <v>94</v>
      </c>
      <c r="C1" s="24" t="s">
        <v>95</v>
      </c>
    </row>
    <row r="2" spans="1:3" ht="30" x14ac:dyDescent="0.25">
      <c r="A2" s="25"/>
      <c r="B2" s="24" t="s">
        <v>20</v>
      </c>
      <c r="C2" s="24" t="s">
        <v>21</v>
      </c>
    </row>
    <row r="3" spans="1:3" x14ac:dyDescent="0.25">
      <c r="A3" s="25"/>
      <c r="B3" t="s">
        <v>22</v>
      </c>
      <c r="C3" t="s">
        <v>23</v>
      </c>
    </row>
    <row r="4" spans="1:3" x14ac:dyDescent="0.25">
      <c r="A4" s="25" t="s">
        <v>24</v>
      </c>
      <c r="B4" s="26"/>
      <c r="C4" s="26"/>
    </row>
    <row r="5" spans="1:3" x14ac:dyDescent="0.25">
      <c r="A5" s="97">
        <v>2018</v>
      </c>
      <c r="B5" s="98" t="s">
        <v>25</v>
      </c>
      <c r="C5" s="26" t="s">
        <v>26</v>
      </c>
    </row>
    <row r="6" spans="1:3" x14ac:dyDescent="0.25">
      <c r="A6" s="97">
        <v>2019</v>
      </c>
      <c r="B6" s="99" t="s">
        <v>27</v>
      </c>
      <c r="C6" s="26" t="s">
        <v>28</v>
      </c>
    </row>
    <row r="7" spans="1:3" x14ac:dyDescent="0.25">
      <c r="A7" s="97">
        <v>2020</v>
      </c>
      <c r="B7" s="100" t="s">
        <v>29</v>
      </c>
      <c r="C7" s="26" t="s">
        <v>30</v>
      </c>
    </row>
    <row r="8" spans="1:3" x14ac:dyDescent="0.25">
      <c r="A8" s="101">
        <v>2021</v>
      </c>
      <c r="B8" s="102" t="s">
        <v>31</v>
      </c>
      <c r="C8" s="26" t="s">
        <v>32</v>
      </c>
    </row>
    <row r="9" spans="1:3" x14ac:dyDescent="0.25">
      <c r="A9" s="101">
        <v>2022</v>
      </c>
      <c r="B9" s="103" t="s">
        <v>33</v>
      </c>
      <c r="C9" s="26" t="s">
        <v>34</v>
      </c>
    </row>
    <row r="10" spans="1:3" x14ac:dyDescent="0.25">
      <c r="A10" s="101">
        <v>2023</v>
      </c>
      <c r="B10" s="104" t="s">
        <v>35</v>
      </c>
      <c r="C10" s="26" t="s">
        <v>36</v>
      </c>
    </row>
    <row r="11" spans="1:3" x14ac:dyDescent="0.25">
      <c r="A11" s="101">
        <v>2024</v>
      </c>
      <c r="B11" s="99" t="s">
        <v>37</v>
      </c>
      <c r="C11" s="26" t="s">
        <v>38</v>
      </c>
    </row>
    <row r="12" spans="1:3" x14ac:dyDescent="0.25">
      <c r="A12" s="101">
        <v>2025</v>
      </c>
      <c r="B12" s="105" t="s">
        <v>39</v>
      </c>
      <c r="C12" s="26" t="s">
        <v>40</v>
      </c>
    </row>
    <row r="13" spans="1:3" x14ac:dyDescent="0.25">
      <c r="A13" s="97">
        <v>2026</v>
      </c>
      <c r="B13" s="100" t="s">
        <v>41</v>
      </c>
      <c r="C13" s="26" t="s">
        <v>42</v>
      </c>
    </row>
    <row r="14" spans="1:3" x14ac:dyDescent="0.25">
      <c r="A14" s="106">
        <v>2027</v>
      </c>
      <c r="B14" s="102" t="s">
        <v>43</v>
      </c>
      <c r="C14" s="26" t="s">
        <v>44</v>
      </c>
    </row>
    <row r="15" spans="1:3" x14ac:dyDescent="0.25">
      <c r="A15" s="106">
        <v>2028</v>
      </c>
      <c r="B15" s="104" t="s">
        <v>45</v>
      </c>
      <c r="C15" s="26" t="s">
        <v>46</v>
      </c>
    </row>
    <row r="16" spans="1:3" x14ac:dyDescent="0.25">
      <c r="A16" s="106">
        <v>2029</v>
      </c>
      <c r="B16" s="98" t="s">
        <v>47</v>
      </c>
      <c r="C16" s="26" t="s">
        <v>48</v>
      </c>
    </row>
    <row r="17" spans="1:3" x14ac:dyDescent="0.25">
      <c r="A17" s="106">
        <v>2030</v>
      </c>
      <c r="B17" s="99" t="s">
        <v>96</v>
      </c>
      <c r="C17" s="26" t="s">
        <v>97</v>
      </c>
    </row>
    <row r="18" spans="1:3" x14ac:dyDescent="0.25">
      <c r="A18" s="24"/>
      <c r="B18" s="26"/>
      <c r="C18" s="26"/>
    </row>
    <row r="19" spans="1:3" x14ac:dyDescent="0.25">
      <c r="A19" s="24"/>
    </row>
    <row r="20" spans="1:3" x14ac:dyDescent="0.25">
      <c r="A20" s="24"/>
    </row>
    <row r="21" spans="1:3" x14ac:dyDescent="0.25">
      <c r="A21" s="24"/>
    </row>
    <row r="22" spans="1:3" x14ac:dyDescent="0.25">
      <c r="A22" s="24"/>
    </row>
    <row r="23" spans="1:3" x14ac:dyDescent="0.25">
      <c r="A23" s="24"/>
    </row>
    <row r="24" spans="1:3" x14ac:dyDescent="0.25">
      <c r="A24" s="24"/>
    </row>
    <row r="25" spans="1:3" x14ac:dyDescent="0.25">
      <c r="A25" s="24"/>
    </row>
    <row r="26" spans="1:3" x14ac:dyDescent="0.25">
      <c r="A26" s="24"/>
    </row>
    <row r="27" spans="1:3" x14ac:dyDescent="0.25">
      <c r="A27" s="24"/>
    </row>
    <row r="28" spans="1:3" x14ac:dyDescent="0.25">
      <c r="A28" s="24"/>
    </row>
    <row r="29" spans="1:3" x14ac:dyDescent="0.25">
      <c r="A29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37"/>
  <sheetViews>
    <sheetView zoomScaleNormal="100" workbookViewId="0">
      <selection activeCell="B31" sqref="B31"/>
    </sheetView>
  </sheetViews>
  <sheetFormatPr defaultRowHeight="15" x14ac:dyDescent="0.25"/>
  <cols>
    <col min="2" max="2" width="18" bestFit="1" customWidth="1"/>
    <col min="3" max="6" width="9.140625" style="89"/>
    <col min="7" max="7" width="12" style="89" bestFit="1" customWidth="1"/>
    <col min="8" max="8" width="20.5703125" bestFit="1" customWidth="1"/>
    <col min="14" max="14" width="17.7109375" bestFit="1" customWidth="1"/>
    <col min="15" max="15" width="15.85546875" bestFit="1" customWidth="1"/>
    <col min="16" max="16" width="9.5703125" bestFit="1" customWidth="1"/>
    <col min="17" max="17" width="15.140625" bestFit="1" customWidth="1"/>
    <col min="19" max="19" width="16.85546875" bestFit="1" customWidth="1"/>
    <col min="20" max="20" width="10.85546875" bestFit="1" customWidth="1"/>
    <col min="21" max="21" width="8" bestFit="1" customWidth="1"/>
    <col min="22" max="22" width="9.42578125" bestFit="1" customWidth="1"/>
    <col min="23" max="23" width="13.7109375" bestFit="1" customWidth="1"/>
    <col min="24" max="24" width="16.42578125" bestFit="1" customWidth="1"/>
  </cols>
  <sheetData>
    <row r="1" spans="1:25" ht="15.75" thickBot="1" x14ac:dyDescent="0.3">
      <c r="B1" s="10"/>
      <c r="C1" s="48"/>
      <c r="D1" s="48"/>
      <c r="E1" s="48"/>
      <c r="F1" s="48"/>
      <c r="G1" s="48"/>
    </row>
    <row r="2" spans="1:25" ht="21.75" thickBot="1" x14ac:dyDescent="0.4">
      <c r="B2" s="85"/>
      <c r="C2" s="107" t="s">
        <v>93</v>
      </c>
      <c r="D2" s="108"/>
      <c r="E2" s="109"/>
      <c r="F2" s="48"/>
      <c r="G2" s="109" t="s">
        <v>99</v>
      </c>
      <c r="H2" s="82" t="s">
        <v>98</v>
      </c>
      <c r="I2" s="83"/>
      <c r="J2" s="83"/>
      <c r="K2" s="83"/>
      <c r="L2" s="83"/>
      <c r="M2" s="83"/>
      <c r="N2" s="84"/>
    </row>
    <row r="3" spans="1:25" ht="30.75" thickBot="1" x14ac:dyDescent="0.3">
      <c r="A3" s="68" t="s">
        <v>81</v>
      </c>
      <c r="B3" s="67" t="s">
        <v>80</v>
      </c>
      <c r="C3" s="64"/>
      <c r="D3" s="64" t="s">
        <v>79</v>
      </c>
      <c r="E3" s="63"/>
      <c r="F3" s="110"/>
      <c r="G3" s="48"/>
      <c r="H3" s="66" t="s">
        <v>79</v>
      </c>
      <c r="I3" s="66"/>
      <c r="J3" s="65"/>
      <c r="K3" s="64"/>
      <c r="L3" s="64"/>
      <c r="M3" s="64"/>
      <c r="N3" s="63"/>
      <c r="V3" s="48"/>
    </row>
    <row r="4" spans="1:25" x14ac:dyDescent="0.25">
      <c r="A4" s="58" t="s">
        <v>53</v>
      </c>
      <c r="B4" s="57" t="s">
        <v>78</v>
      </c>
      <c r="C4" s="111"/>
      <c r="D4" s="48">
        <v>3.3149999999999999E-2</v>
      </c>
      <c r="E4" s="112"/>
      <c r="F4" s="60"/>
      <c r="G4" s="113">
        <v>4.827E-2</v>
      </c>
      <c r="H4" s="62">
        <v>0.12748999999999999</v>
      </c>
      <c r="I4" s="55"/>
      <c r="J4" s="54"/>
      <c r="K4" s="52"/>
      <c r="L4" s="62"/>
      <c r="M4" s="52"/>
      <c r="N4" s="51"/>
      <c r="O4" s="42"/>
      <c r="U4" s="81"/>
      <c r="V4" s="81"/>
      <c r="W4" s="81"/>
      <c r="X4" s="81"/>
      <c r="Y4" s="81"/>
    </row>
    <row r="5" spans="1:25" x14ac:dyDescent="0.25">
      <c r="A5" s="50" t="s">
        <v>53</v>
      </c>
      <c r="B5" s="49" t="s">
        <v>77</v>
      </c>
      <c r="C5" s="111"/>
      <c r="D5" s="48">
        <v>3.2390000000000002E-2</v>
      </c>
      <c r="E5" s="112"/>
      <c r="F5" s="60"/>
      <c r="G5" s="113">
        <v>2.1909999999999999E-2</v>
      </c>
      <c r="H5" s="60">
        <v>5.6500000000000002E-2</v>
      </c>
      <c r="I5" s="59"/>
      <c r="J5" s="46"/>
      <c r="K5" s="44"/>
      <c r="L5" s="60"/>
      <c r="M5" s="44"/>
      <c r="N5" s="43"/>
      <c r="O5" s="42"/>
      <c r="U5" s="81"/>
      <c r="V5" s="81"/>
      <c r="W5" s="81"/>
      <c r="X5" s="81"/>
      <c r="Y5" s="81"/>
    </row>
    <row r="6" spans="1:25" x14ac:dyDescent="0.25">
      <c r="A6" s="58" t="s">
        <v>53</v>
      </c>
      <c r="B6" s="57" t="s">
        <v>76</v>
      </c>
      <c r="C6" s="111"/>
      <c r="D6" s="48">
        <v>5.0450000000000002E-2</v>
      </c>
      <c r="E6" s="112"/>
      <c r="F6" s="60"/>
      <c r="G6" s="113">
        <v>3.4340000000000002E-2</v>
      </c>
      <c r="H6" s="53">
        <v>3.3529999999999997E-2</v>
      </c>
      <c r="I6" s="55"/>
      <c r="J6" s="54"/>
      <c r="K6" s="52"/>
      <c r="L6" s="53"/>
      <c r="M6" s="52"/>
      <c r="N6" s="51"/>
      <c r="O6" s="42"/>
      <c r="U6" s="81"/>
      <c r="V6" s="81"/>
      <c r="W6" s="81"/>
      <c r="X6" s="81"/>
      <c r="Y6" s="81"/>
    </row>
    <row r="7" spans="1:25" x14ac:dyDescent="0.25">
      <c r="A7" s="50" t="s">
        <v>53</v>
      </c>
      <c r="B7" s="49" t="s">
        <v>75</v>
      </c>
      <c r="C7" s="111"/>
      <c r="D7" s="48">
        <v>4.5449999999999997E-2</v>
      </c>
      <c r="E7" s="112"/>
      <c r="F7" s="60"/>
      <c r="G7" s="113">
        <v>0.10033</v>
      </c>
      <c r="H7" s="45">
        <v>5.4940000000000003E-2</v>
      </c>
      <c r="I7" s="59"/>
      <c r="J7" s="46"/>
      <c r="K7" s="44"/>
      <c r="L7" s="45"/>
      <c r="M7" s="44"/>
      <c r="N7" s="43"/>
      <c r="O7" s="42"/>
      <c r="U7" s="81"/>
      <c r="V7" s="81"/>
      <c r="W7" s="81"/>
      <c r="X7" s="81"/>
      <c r="Y7" s="81"/>
    </row>
    <row r="8" spans="1:25" x14ac:dyDescent="0.25">
      <c r="A8" s="58" t="s">
        <v>53</v>
      </c>
      <c r="B8" s="57" t="s">
        <v>74</v>
      </c>
      <c r="C8" s="111"/>
      <c r="D8" s="48">
        <v>4.3439999999999999E-2</v>
      </c>
      <c r="E8" s="112"/>
      <c r="F8" s="60"/>
      <c r="G8" s="113">
        <v>3.3149999999999999E-2</v>
      </c>
      <c r="H8" s="53">
        <v>3.304E-2</v>
      </c>
      <c r="I8" s="55"/>
      <c r="J8" s="54"/>
      <c r="K8" s="52"/>
      <c r="L8" s="53"/>
      <c r="M8" s="52"/>
      <c r="N8" s="51"/>
      <c r="O8" s="42"/>
      <c r="U8" s="81"/>
      <c r="V8" s="81"/>
      <c r="W8" s="81"/>
      <c r="X8" s="81"/>
      <c r="Y8" s="81"/>
    </row>
    <row r="9" spans="1:25" x14ac:dyDescent="0.25">
      <c r="A9" s="50" t="s">
        <v>53</v>
      </c>
      <c r="B9" s="49" t="s">
        <v>73</v>
      </c>
      <c r="C9" s="111"/>
      <c r="D9" s="48">
        <v>0.14238000000000001</v>
      </c>
      <c r="E9" s="112"/>
      <c r="F9" s="60"/>
      <c r="G9" s="113">
        <v>5.2729999999999999E-2</v>
      </c>
      <c r="H9" s="45">
        <v>5.0119999999999998E-2</v>
      </c>
      <c r="I9" s="59"/>
      <c r="J9" s="46"/>
      <c r="K9" s="44"/>
      <c r="L9" s="45"/>
      <c r="M9" s="44"/>
      <c r="N9" s="43"/>
      <c r="O9" s="42"/>
      <c r="U9" s="81"/>
      <c r="V9" s="81"/>
      <c r="W9" s="81"/>
      <c r="X9" s="81"/>
      <c r="Y9" s="81"/>
    </row>
    <row r="10" spans="1:25" x14ac:dyDescent="0.25">
      <c r="A10" s="58" t="s">
        <v>53</v>
      </c>
      <c r="B10" s="57" t="s">
        <v>72</v>
      </c>
      <c r="C10" s="111"/>
      <c r="D10" s="48">
        <v>0.11032</v>
      </c>
      <c r="E10" s="112"/>
      <c r="F10" s="60"/>
      <c r="G10" s="113">
        <v>4.3630000000000002E-2</v>
      </c>
      <c r="H10" s="53">
        <v>2.0729999999999998E-2</v>
      </c>
      <c r="I10" s="55"/>
      <c r="J10" s="54"/>
      <c r="K10" s="52"/>
      <c r="L10" s="53"/>
      <c r="M10" s="52"/>
      <c r="N10" s="51"/>
      <c r="O10" s="42"/>
      <c r="U10" s="81"/>
      <c r="V10" s="81"/>
      <c r="W10" s="81"/>
      <c r="X10" s="81"/>
      <c r="Y10" s="81"/>
    </row>
    <row r="11" spans="1:25" x14ac:dyDescent="0.25">
      <c r="A11" s="50" t="s">
        <v>53</v>
      </c>
      <c r="B11" s="49" t="s">
        <v>71</v>
      </c>
      <c r="C11" s="111"/>
      <c r="D11" s="48">
        <v>4.6739999999999997E-2</v>
      </c>
      <c r="E11" s="112"/>
      <c r="F11" s="60"/>
      <c r="G11" s="113">
        <v>2.8549999999999999E-2</v>
      </c>
      <c r="H11" s="45">
        <v>3.2660000000000002E-2</v>
      </c>
      <c r="I11" s="59"/>
      <c r="J11" s="46"/>
      <c r="K11" s="44"/>
      <c r="L11" s="45"/>
      <c r="M11" s="44"/>
      <c r="N11" s="43"/>
      <c r="O11" s="42"/>
      <c r="U11" s="81"/>
      <c r="V11" s="81"/>
      <c r="W11" s="81"/>
      <c r="X11" s="81"/>
      <c r="Y11" s="81"/>
    </row>
    <row r="12" spans="1:25" x14ac:dyDescent="0.25">
      <c r="A12" s="58" t="s">
        <v>53</v>
      </c>
      <c r="B12" s="57" t="s">
        <v>70</v>
      </c>
      <c r="C12" s="111"/>
      <c r="D12" s="48">
        <v>9.5659999999999995E-2</v>
      </c>
      <c r="E12" s="112"/>
      <c r="F12" s="60"/>
      <c r="G12" s="113">
        <v>6.2799999999999995E-2</v>
      </c>
      <c r="H12" s="53">
        <v>8.0930000000000002E-2</v>
      </c>
      <c r="I12" s="55"/>
      <c r="J12" s="54"/>
      <c r="K12" s="52"/>
      <c r="L12" s="53"/>
      <c r="M12" s="52"/>
      <c r="N12" s="51"/>
      <c r="O12" s="42"/>
      <c r="U12" s="81"/>
      <c r="V12" s="81"/>
      <c r="W12" s="81"/>
      <c r="X12" s="81"/>
      <c r="Y12" s="81"/>
    </row>
    <row r="13" spans="1:25" x14ac:dyDescent="0.25">
      <c r="A13" s="50" t="s">
        <v>53</v>
      </c>
      <c r="B13" s="49" t="s">
        <v>69</v>
      </c>
      <c r="C13" s="111"/>
      <c r="D13" s="48">
        <v>3.3459999999999997E-2</v>
      </c>
      <c r="E13" s="112"/>
      <c r="F13" s="60"/>
      <c r="G13" s="113">
        <v>3.8010000000000002E-2</v>
      </c>
      <c r="H13" s="45">
        <v>2.895E-2</v>
      </c>
      <c r="I13" s="59"/>
      <c r="J13" s="46"/>
      <c r="K13" s="44"/>
      <c r="L13" s="45"/>
      <c r="M13" s="44"/>
      <c r="N13" s="43"/>
      <c r="O13" s="42"/>
      <c r="U13" s="81"/>
      <c r="V13" s="81"/>
      <c r="W13" s="81"/>
      <c r="X13" s="81"/>
      <c r="Y13" s="81"/>
    </row>
    <row r="14" spans="1:25" x14ac:dyDescent="0.25">
      <c r="A14" s="58" t="s">
        <v>53</v>
      </c>
      <c r="B14" s="57" t="s">
        <v>68</v>
      </c>
      <c r="C14" s="111"/>
      <c r="D14" s="48">
        <v>4.3920000000000001E-2</v>
      </c>
      <c r="E14" s="112"/>
      <c r="F14" s="60"/>
      <c r="G14" s="113">
        <v>3.7589999999999998E-2</v>
      </c>
      <c r="H14" s="53">
        <v>2.334E-2</v>
      </c>
      <c r="I14" s="55"/>
      <c r="J14" s="54"/>
      <c r="K14" s="52"/>
      <c r="L14" s="53"/>
      <c r="M14" s="52"/>
      <c r="N14" s="51"/>
      <c r="O14" s="42"/>
      <c r="U14" s="81"/>
      <c r="V14" s="81"/>
      <c r="W14" s="81"/>
      <c r="X14" s="81"/>
      <c r="Y14" s="81"/>
    </row>
    <row r="15" spans="1:25" x14ac:dyDescent="0.25">
      <c r="A15" s="50" t="s">
        <v>53</v>
      </c>
      <c r="B15" s="49" t="s">
        <v>67</v>
      </c>
      <c r="C15" s="111"/>
      <c r="D15" s="48">
        <v>0.10425</v>
      </c>
      <c r="E15" s="112"/>
      <c r="F15" s="60"/>
      <c r="G15" s="113">
        <v>6.3320000000000001E-2</v>
      </c>
      <c r="H15" s="45">
        <v>6.3829999999999998E-2</v>
      </c>
      <c r="I15" s="59"/>
      <c r="J15" s="46"/>
      <c r="K15" s="44"/>
      <c r="L15" s="45"/>
      <c r="M15" s="44"/>
      <c r="N15" s="43"/>
      <c r="O15" s="42"/>
      <c r="U15" s="81"/>
      <c r="V15" s="81"/>
      <c r="W15" s="81"/>
      <c r="X15" s="81"/>
      <c r="Y15" s="81"/>
    </row>
    <row r="16" spans="1:25" x14ac:dyDescent="0.25">
      <c r="A16" s="58" t="s">
        <v>53</v>
      </c>
      <c r="B16" s="57" t="s">
        <v>66</v>
      </c>
      <c r="C16" s="111"/>
      <c r="D16" s="48">
        <v>3.5470000000000002E-2</v>
      </c>
      <c r="E16" s="112"/>
      <c r="F16" s="60"/>
      <c r="G16" s="113">
        <v>1.635E-2</v>
      </c>
      <c r="H16" s="53">
        <v>1.6889999999999999E-2</v>
      </c>
      <c r="I16" s="55"/>
      <c r="J16" s="54"/>
      <c r="K16" s="52"/>
      <c r="L16" s="53"/>
      <c r="M16" s="52"/>
      <c r="N16" s="51"/>
      <c r="O16" s="42"/>
      <c r="U16" s="81"/>
      <c r="V16" s="81"/>
      <c r="W16" s="81"/>
      <c r="X16" s="81"/>
      <c r="Y16" s="81"/>
    </row>
    <row r="17" spans="1:25" x14ac:dyDescent="0.25">
      <c r="A17" s="50" t="s">
        <v>53</v>
      </c>
      <c r="B17" s="49" t="s">
        <v>65</v>
      </c>
      <c r="C17" s="111"/>
      <c r="D17" s="48">
        <v>3.1480000000000001E-2</v>
      </c>
      <c r="E17" s="112"/>
      <c r="F17" s="45"/>
      <c r="G17" s="113">
        <v>3.9359999999999999E-2</v>
      </c>
      <c r="H17" s="45">
        <v>4.1669999999999999E-2</v>
      </c>
      <c r="I17" s="59"/>
      <c r="J17" s="46"/>
      <c r="K17" s="44"/>
      <c r="L17" s="45"/>
      <c r="M17" s="44"/>
      <c r="N17" s="43"/>
      <c r="O17" s="42"/>
      <c r="U17" s="81"/>
      <c r="V17" s="81"/>
      <c r="W17" s="81"/>
      <c r="X17" s="81"/>
      <c r="Y17" s="81"/>
    </row>
    <row r="18" spans="1:25" x14ac:dyDescent="0.25">
      <c r="A18" s="58" t="s">
        <v>53</v>
      </c>
      <c r="B18" s="57" t="s">
        <v>64</v>
      </c>
      <c r="C18" s="111"/>
      <c r="D18" s="48">
        <v>5.774E-2</v>
      </c>
      <c r="E18" s="112"/>
      <c r="F18" s="45"/>
      <c r="G18" s="113">
        <v>5.5669999999999997E-2</v>
      </c>
      <c r="H18" s="53">
        <v>6.7100000000000007E-2</v>
      </c>
      <c r="I18" s="55"/>
      <c r="J18" s="54"/>
      <c r="K18" s="52"/>
      <c r="L18" s="53"/>
      <c r="M18" s="52"/>
      <c r="N18" s="51"/>
      <c r="O18" s="42"/>
      <c r="U18" s="81"/>
      <c r="V18" s="81"/>
      <c r="W18" s="81"/>
      <c r="X18" s="81"/>
      <c r="Y18" s="81"/>
    </row>
    <row r="19" spans="1:25" x14ac:dyDescent="0.25">
      <c r="A19" s="50" t="s">
        <v>53</v>
      </c>
      <c r="B19" s="49" t="s">
        <v>63</v>
      </c>
      <c r="C19" s="111"/>
      <c r="D19" s="48">
        <v>7.2650000000000006E-2</v>
      </c>
      <c r="E19" s="112"/>
      <c r="F19" s="45"/>
      <c r="G19" s="113">
        <v>6.5210000000000004E-2</v>
      </c>
      <c r="H19" s="45">
        <v>0.14216000000000001</v>
      </c>
      <c r="I19" s="59"/>
      <c r="J19" s="46"/>
      <c r="K19" s="44"/>
      <c r="L19" s="45"/>
      <c r="M19" s="44"/>
      <c r="N19" s="43"/>
      <c r="O19" s="42"/>
      <c r="U19" s="81"/>
      <c r="V19" s="81"/>
      <c r="W19" s="81"/>
      <c r="X19" s="81"/>
      <c r="Y19" s="81"/>
    </row>
    <row r="20" spans="1:25" x14ac:dyDescent="0.25">
      <c r="A20" s="58" t="s">
        <v>53</v>
      </c>
      <c r="B20" s="57" t="s">
        <v>62</v>
      </c>
      <c r="C20" s="111"/>
      <c r="D20" s="48">
        <v>0.10052999999999999</v>
      </c>
      <c r="E20" s="112"/>
      <c r="F20" s="60"/>
      <c r="G20" s="113">
        <v>3.5619999999999999E-2</v>
      </c>
      <c r="H20" s="53">
        <v>3.2910000000000002E-2</v>
      </c>
      <c r="I20" s="55"/>
      <c r="J20" s="54"/>
      <c r="K20" s="52"/>
      <c r="L20" s="53"/>
      <c r="M20" s="52"/>
      <c r="N20" s="51"/>
      <c r="O20" s="42"/>
      <c r="P20" s="61"/>
      <c r="U20" s="81"/>
      <c r="V20" s="81"/>
      <c r="W20" s="81"/>
      <c r="X20" s="81"/>
      <c r="Y20" s="81"/>
    </row>
    <row r="21" spans="1:25" x14ac:dyDescent="0.25">
      <c r="A21" s="50" t="s">
        <v>53</v>
      </c>
      <c r="B21" s="49" t="s">
        <v>61</v>
      </c>
      <c r="C21" s="111"/>
      <c r="D21" s="48">
        <v>0.10877000000000001</v>
      </c>
      <c r="E21" s="112"/>
      <c r="F21" s="60"/>
      <c r="G21" s="113">
        <v>3.703E-2</v>
      </c>
      <c r="H21" s="45">
        <v>5.5169999999999997E-2</v>
      </c>
      <c r="I21" s="59"/>
      <c r="J21" s="46"/>
      <c r="K21" s="44"/>
      <c r="L21" s="45"/>
      <c r="M21" s="44"/>
      <c r="N21" s="43"/>
      <c r="O21" s="42"/>
      <c r="U21" s="81"/>
      <c r="V21" s="81"/>
      <c r="W21" s="81"/>
      <c r="X21" s="81"/>
      <c r="Y21" s="81"/>
    </row>
    <row r="22" spans="1:25" x14ac:dyDescent="0.25">
      <c r="A22" s="50"/>
      <c r="B22" s="49" t="s">
        <v>92</v>
      </c>
      <c r="C22" s="111"/>
      <c r="D22" s="48">
        <v>8.8789999999999994E-2</v>
      </c>
      <c r="E22" s="112"/>
      <c r="F22" s="60"/>
      <c r="G22" s="113">
        <v>4.589E-2</v>
      </c>
      <c r="H22" s="45">
        <v>5.0500000000000003E-2</v>
      </c>
      <c r="I22" s="59"/>
      <c r="J22" s="46"/>
      <c r="K22" s="44"/>
      <c r="L22" s="45"/>
      <c r="M22" s="44"/>
      <c r="N22" s="43"/>
      <c r="O22" s="42"/>
      <c r="U22" s="81"/>
      <c r="V22" s="81"/>
      <c r="W22" s="81"/>
      <c r="X22" s="81"/>
      <c r="Y22" s="81"/>
    </row>
    <row r="23" spans="1:25" ht="14.25" customHeight="1" x14ac:dyDescent="0.25">
      <c r="A23" s="58" t="s">
        <v>53</v>
      </c>
      <c r="B23" s="57" t="s">
        <v>60</v>
      </c>
      <c r="C23" s="111"/>
      <c r="D23" s="48">
        <v>0.22242000000000001</v>
      </c>
      <c r="E23" s="112"/>
      <c r="F23" s="45"/>
      <c r="G23" s="113">
        <v>0.19928000000000001</v>
      </c>
      <c r="H23" s="53">
        <v>8.4879999999999997E-2</v>
      </c>
      <c r="I23" s="55"/>
      <c r="J23" s="54"/>
      <c r="K23" s="52"/>
      <c r="L23" s="53"/>
      <c r="M23" s="52"/>
      <c r="N23" s="51"/>
      <c r="O23" s="42"/>
      <c r="U23" s="81"/>
      <c r="V23" s="81"/>
      <c r="W23" s="81"/>
      <c r="X23" s="81"/>
      <c r="Y23" s="81"/>
    </row>
    <row r="24" spans="1:25" x14ac:dyDescent="0.25">
      <c r="A24" s="50" t="s">
        <v>53</v>
      </c>
      <c r="B24" s="49" t="s">
        <v>59</v>
      </c>
      <c r="C24" s="111"/>
      <c r="D24" s="48">
        <v>9.5210000000000003E-2</v>
      </c>
      <c r="E24" s="112"/>
      <c r="F24" s="45"/>
      <c r="G24" s="113">
        <v>8.0790000000000001E-2</v>
      </c>
      <c r="H24" s="45">
        <v>6.6290000000000002E-2</v>
      </c>
      <c r="I24" s="59"/>
      <c r="J24" s="46"/>
      <c r="K24" s="44"/>
      <c r="L24" s="45"/>
      <c r="M24" s="44"/>
      <c r="N24" s="43"/>
      <c r="O24" s="42"/>
      <c r="U24" s="81"/>
      <c r="V24" s="81"/>
      <c r="W24" s="81"/>
      <c r="X24" s="81"/>
      <c r="Y24" s="81"/>
    </row>
    <row r="25" spans="1:25" x14ac:dyDescent="0.25">
      <c r="A25" s="58" t="s">
        <v>53</v>
      </c>
      <c r="B25" s="57" t="s">
        <v>58</v>
      </c>
      <c r="C25" s="111"/>
      <c r="D25" s="48">
        <v>0.36747999999999997</v>
      </c>
      <c r="E25" s="112"/>
      <c r="F25" s="45"/>
      <c r="G25" s="113">
        <v>0.32518000000000002</v>
      </c>
      <c r="H25" s="53">
        <v>0.2321</v>
      </c>
      <c r="I25" s="55"/>
      <c r="J25" s="54"/>
      <c r="K25" s="52"/>
      <c r="L25" s="53"/>
      <c r="M25" s="52"/>
      <c r="N25" s="51"/>
      <c r="O25" s="42"/>
      <c r="U25" s="81"/>
      <c r="V25" s="81"/>
      <c r="W25" s="81"/>
      <c r="X25" s="81"/>
      <c r="Y25" s="81"/>
    </row>
    <row r="26" spans="1:25" x14ac:dyDescent="0.25">
      <c r="A26" s="50" t="s">
        <v>53</v>
      </c>
      <c r="B26" s="49" t="s">
        <v>57</v>
      </c>
      <c r="C26" s="111"/>
      <c r="D26" s="48">
        <v>8.3839999999999998E-2</v>
      </c>
      <c r="E26" s="112"/>
      <c r="F26" s="45"/>
      <c r="G26" s="113">
        <v>8.0589999999999995E-2</v>
      </c>
      <c r="H26" s="45">
        <v>6.8129999999999996E-2</v>
      </c>
      <c r="I26" s="59"/>
      <c r="J26" s="46"/>
      <c r="K26" s="44"/>
      <c r="L26" s="45"/>
      <c r="M26" s="44"/>
      <c r="N26" s="43"/>
      <c r="O26" s="42"/>
      <c r="U26" s="81"/>
      <c r="V26" s="81"/>
      <c r="W26" s="81"/>
      <c r="X26" s="81"/>
      <c r="Y26" s="81"/>
    </row>
    <row r="27" spans="1:25" x14ac:dyDescent="0.25">
      <c r="A27" s="58" t="s">
        <v>53</v>
      </c>
      <c r="B27" s="57" t="s">
        <v>56</v>
      </c>
      <c r="C27" s="111"/>
      <c r="D27" s="48">
        <v>0.32366</v>
      </c>
      <c r="E27" s="112"/>
      <c r="F27" s="45"/>
      <c r="G27" s="113">
        <v>0.32312000000000002</v>
      </c>
      <c r="H27" s="53">
        <v>0.30352000000000001</v>
      </c>
      <c r="I27" s="55"/>
      <c r="J27" s="54"/>
      <c r="K27" s="52"/>
      <c r="L27" s="53"/>
      <c r="M27" s="52"/>
      <c r="N27" s="51"/>
      <c r="O27" s="42"/>
      <c r="U27" s="81"/>
      <c r="V27" s="81"/>
      <c r="W27" s="81"/>
      <c r="X27" s="81"/>
      <c r="Y27" s="81"/>
    </row>
    <row r="28" spans="1:25" x14ac:dyDescent="0.25">
      <c r="A28" s="50" t="s">
        <v>53</v>
      </c>
      <c r="B28" s="49" t="s">
        <v>55</v>
      </c>
      <c r="C28" s="111"/>
      <c r="D28" s="48">
        <v>0.20515</v>
      </c>
      <c r="E28" s="112"/>
      <c r="F28" s="45"/>
      <c r="G28" s="113">
        <v>0.19098000000000001</v>
      </c>
      <c r="H28" s="45">
        <v>6.368E-2</v>
      </c>
      <c r="I28" s="59"/>
      <c r="J28" s="46"/>
      <c r="K28" s="44"/>
      <c r="L28" s="45"/>
      <c r="M28" s="44"/>
      <c r="N28" s="43"/>
      <c r="O28" s="42"/>
      <c r="U28" s="81"/>
      <c r="V28" s="81"/>
      <c r="W28" s="81"/>
      <c r="X28" s="81"/>
      <c r="Y28" s="81"/>
    </row>
    <row r="29" spans="1:25" x14ac:dyDescent="0.25">
      <c r="A29" s="58" t="s">
        <v>53</v>
      </c>
      <c r="B29" s="57" t="s">
        <v>54</v>
      </c>
      <c r="C29" s="111"/>
      <c r="D29" s="48">
        <v>0.64829000000000003</v>
      </c>
      <c r="E29" s="112"/>
      <c r="F29" s="45"/>
      <c r="G29" s="113">
        <v>0.58155000000000001</v>
      </c>
      <c r="H29" s="53">
        <v>0.39412000000000003</v>
      </c>
      <c r="I29" s="55"/>
      <c r="J29" s="54"/>
      <c r="K29" s="52"/>
      <c r="L29" s="53"/>
      <c r="M29" s="52"/>
      <c r="N29" s="51"/>
      <c r="O29" s="42"/>
      <c r="U29" s="81"/>
      <c r="V29" s="81"/>
      <c r="W29" s="81"/>
      <c r="X29" s="81"/>
      <c r="Y29" s="81"/>
    </row>
    <row r="30" spans="1:25" ht="15.75" thickBot="1" x14ac:dyDescent="0.3">
      <c r="A30" s="50" t="s">
        <v>53</v>
      </c>
      <c r="B30" s="49" t="s">
        <v>52</v>
      </c>
      <c r="C30" s="111"/>
      <c r="D30" s="48">
        <v>7.0720000000000005E-2</v>
      </c>
      <c r="E30" s="112"/>
      <c r="F30" s="45"/>
      <c r="G30" s="114">
        <v>3.8830000000000003E-2</v>
      </c>
      <c r="H30" s="45">
        <v>3.95E-2</v>
      </c>
      <c r="I30" s="47"/>
      <c r="J30" s="46"/>
      <c r="K30" s="44"/>
      <c r="L30" s="45"/>
      <c r="M30" s="44"/>
      <c r="N30" s="43"/>
      <c r="O30" s="42"/>
      <c r="U30" s="81"/>
      <c r="V30" s="81"/>
      <c r="W30" s="81"/>
      <c r="X30" s="81"/>
      <c r="Y30" s="81"/>
    </row>
    <row r="31" spans="1:25" ht="15.75" thickBot="1" x14ac:dyDescent="0.3">
      <c r="A31" s="41" t="s">
        <v>51</v>
      </c>
      <c r="B31" s="40"/>
      <c r="C31" s="39"/>
      <c r="D31" s="39"/>
      <c r="E31" s="39"/>
      <c r="F31" s="39"/>
      <c r="G31" s="39"/>
      <c r="H31" s="39"/>
      <c r="I31" s="39"/>
      <c r="J31" s="39"/>
      <c r="K31" s="38"/>
      <c r="L31" s="39"/>
      <c r="M31" s="38"/>
      <c r="N31" s="37"/>
    </row>
    <row r="32" spans="1:25" x14ac:dyDescent="0.25">
      <c r="C32" s="48"/>
      <c r="D32" s="48"/>
      <c r="E32" s="48"/>
      <c r="F32" s="48"/>
      <c r="G32" s="48"/>
    </row>
    <row r="33" spans="2:8" x14ac:dyDescent="0.25">
      <c r="C33" s="48" t="s">
        <v>82</v>
      </c>
      <c r="D33" s="48">
        <f>AVERAGE(D4:D30)</f>
        <v>0.12199296296296297</v>
      </c>
      <c r="E33" s="48"/>
      <c r="F33" s="48"/>
      <c r="G33" s="48">
        <f>AVERAGE(G4:G30)</f>
        <v>9.926222222222221E-2</v>
      </c>
      <c r="H33" s="48">
        <f>AVERAGE(H4:H30)</f>
        <v>8.3877037037037028E-2</v>
      </c>
    </row>
    <row r="34" spans="2:8" x14ac:dyDescent="0.25">
      <c r="B34" t="s">
        <v>83</v>
      </c>
      <c r="C34" s="48" t="s">
        <v>82</v>
      </c>
      <c r="D34" s="48">
        <f>AVERAGE(D4:D18,D20:D22)</f>
        <v>6.6910555555555543E-2</v>
      </c>
      <c r="E34" s="48"/>
      <c r="F34" s="48"/>
      <c r="G34" s="48">
        <f>AVERAGE(G4:G18,G20:G22)</f>
        <v>4.4141666666666662E-2</v>
      </c>
      <c r="H34" s="30">
        <f>AVERAGE(H4:H18,H20:H22)</f>
        <v>4.8350000000000004E-2</v>
      </c>
    </row>
    <row r="35" spans="2:8" x14ac:dyDescent="0.25">
      <c r="C35" s="48"/>
      <c r="D35" s="48"/>
      <c r="E35" s="48"/>
      <c r="F35" s="48"/>
      <c r="G35" s="48"/>
    </row>
    <row r="36" spans="2:8" x14ac:dyDescent="0.25">
      <c r="C36" s="48"/>
      <c r="D36" s="48"/>
      <c r="E36" s="48"/>
      <c r="F36" s="48"/>
      <c r="G36" s="48"/>
    </row>
    <row r="37" spans="2:8" x14ac:dyDescent="0.25">
      <c r="C37" s="48"/>
      <c r="D37" s="48"/>
      <c r="E37" s="48"/>
      <c r="F37" s="48"/>
      <c r="G37" s="48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COGEN-SPP UPDATE</vt:lpstr>
      <vt:lpstr>Summary</vt:lpstr>
      <vt:lpstr>Seasons-Hours</vt:lpstr>
      <vt:lpstr>DST</vt:lpstr>
      <vt:lpstr>TRF</vt:lpstr>
    </vt:vector>
  </TitlesOfParts>
  <Company>East Kentucky Power Cooperative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Fernie Williams</dc:creator>
  <cp:lastModifiedBy>Isaac Scott</cp:lastModifiedBy>
  <dcterms:created xsi:type="dcterms:W3CDTF">2015-03-16T17:40:00Z</dcterms:created>
  <dcterms:modified xsi:type="dcterms:W3CDTF">2021-03-17T13:09:55Z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{5A6FAE83-8B09-4CBF-9217-A79D77476924}</vt:lpwstr>
  </property>
</Properties>
</file>