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00" windowHeight="12885" activeTab="1"/>
  </bookViews>
  <sheets>
    <sheet name="Non SCG" sheetId="1" r:id="rId1"/>
    <sheet name="SCG" sheetId="2" r:id="rId2"/>
    <sheet name="All-Spot" sheetId="3" r:id="rId3"/>
  </sheets>
  <definedNames>
    <definedName name="_xlnm.Print_Area" localSheetId="0" xml:space="preserve">   'Non SCG'!$A$1:$G$72</definedName>
  </definedNames>
  <calcPr calcId="101716"/>
</workbook>
</file>

<file path=xl/calcChain.xml><?xml version="1.0" encoding="utf-8"?>
<calcChain xmlns="http://schemas.openxmlformats.org/spreadsheetml/2006/main">
  <c r="I87" i="2"/>
  <c r="I66"/>
  <c r="K87"/>
  <c r="H87"/>
  <c r="B99"/>
  <c r="H96"/>
  <c r="H97"/>
  <c r="B98"/>
  <c r="B100"/>
  <c r="B101"/>
  <c r="B49"/>
  <c r="B50"/>
  <c r="B51"/>
  <c r="B56"/>
  <c r="B55"/>
  <c r="G34"/>
  <c r="G37"/>
  <c r="G38"/>
  <c r="G39"/>
  <c r="G42"/>
  <c r="G43"/>
  <c r="G44"/>
  <c r="G45"/>
  <c r="G46"/>
  <c r="G47"/>
  <c r="G53"/>
  <c r="G50"/>
  <c r="G49"/>
  <c r="G51"/>
  <c r="G54"/>
  <c r="G55"/>
  <c r="G56"/>
  <c r="G57"/>
  <c r="F34"/>
  <c r="F53"/>
  <c r="F50"/>
  <c r="F49"/>
  <c r="F51"/>
  <c r="F54"/>
  <c r="F55"/>
  <c r="F56"/>
  <c r="F57"/>
  <c r="E34"/>
  <c r="E53"/>
  <c r="E50"/>
  <c r="E49"/>
  <c r="E51"/>
  <c r="E54"/>
  <c r="E55"/>
  <c r="E56"/>
  <c r="E57"/>
  <c r="D34"/>
  <c r="D53"/>
  <c r="D50"/>
  <c r="D49"/>
  <c r="D51"/>
  <c r="D54"/>
  <c r="D55"/>
  <c r="D56"/>
  <c r="D57"/>
  <c r="C34"/>
  <c r="C53"/>
  <c r="C50"/>
  <c r="C49"/>
  <c r="C51"/>
  <c r="C54"/>
  <c r="C55"/>
  <c r="C56"/>
  <c r="C57"/>
  <c r="B54"/>
  <c r="B34"/>
  <c r="B53"/>
  <c r="B57"/>
  <c r="G34" i="1"/>
  <c r="G35"/>
  <c r="G36"/>
  <c r="F34"/>
  <c r="F35"/>
  <c r="F36"/>
  <c r="E34"/>
  <c r="E35"/>
  <c r="E36"/>
  <c r="D34"/>
  <c r="D35"/>
  <c r="D36"/>
  <c r="C34"/>
  <c r="C35"/>
  <c r="C36"/>
  <c r="B36"/>
  <c r="B35"/>
  <c r="B34"/>
  <c r="H48" i="2"/>
  <c r="B96"/>
  <c r="B72" i="1"/>
  <c r="I63" i="2"/>
  <c r="I64"/>
  <c r="I65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8"/>
  <c r="I89"/>
  <c r="I90"/>
  <c r="I91"/>
  <c r="I92"/>
  <c r="I93"/>
  <c r="I94"/>
  <c r="I95"/>
  <c r="E96"/>
  <c r="F96"/>
  <c r="I96"/>
  <c r="I97"/>
  <c r="I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8"/>
  <c r="K89"/>
  <c r="K90"/>
  <c r="K91"/>
  <c r="K92"/>
  <c r="K93"/>
  <c r="K94"/>
  <c r="K95"/>
  <c r="K62"/>
  <c r="G96"/>
  <c r="G100"/>
  <c r="G101"/>
  <c r="F99"/>
  <c r="I99"/>
  <c r="D99"/>
  <c r="C99"/>
  <c r="C72" i="1"/>
  <c r="D72"/>
  <c r="E72"/>
  <c r="F72"/>
  <c r="G72"/>
  <c r="F100" i="2"/>
  <c r="F101"/>
  <c r="F14" i="3"/>
  <c r="C96" i="2"/>
  <c r="D96"/>
  <c r="G14" i="3"/>
  <c r="E14"/>
  <c r="D14"/>
  <c r="C14"/>
  <c r="B14"/>
  <c r="H13"/>
  <c r="H12"/>
  <c r="H11"/>
  <c r="H10"/>
  <c r="H9"/>
  <c r="H8"/>
  <c r="H7"/>
  <c r="H14"/>
  <c r="G2"/>
  <c r="G33" i="1"/>
  <c r="F33"/>
  <c r="E33"/>
  <c r="D33"/>
  <c r="C33"/>
  <c r="B33"/>
  <c r="D98" i="2"/>
  <c r="D100"/>
  <c r="D101"/>
  <c r="C98"/>
  <c r="C100"/>
  <c r="C101"/>
  <c r="E98"/>
  <c r="G44" i="1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43"/>
  <c r="F71"/>
  <c r="E71"/>
  <c r="D71"/>
  <c r="C71"/>
  <c r="B71"/>
  <c r="E100" i="2"/>
  <c r="I98"/>
  <c r="H100"/>
  <c r="G71" i="1"/>
  <c r="E101" i="2"/>
  <c r="H101"/>
  <c r="I101"/>
  <c r="I100"/>
</calcChain>
</file>

<file path=xl/comments1.xml><?xml version="1.0" encoding="utf-8"?>
<comments xmlns="http://schemas.openxmlformats.org/spreadsheetml/2006/main">
  <authors>
    <author>Eric Gleckler</author>
  </authors>
  <commentList>
    <comment ref="E42" authorId="0">
      <text>
        <r>
          <rPr>
            <b/>
            <sz val="8"/>
            <color indexed="81"/>
            <rFont val="Tahoma"/>
            <family val="2"/>
          </rPr>
          <t>Eric Gleckler:</t>
        </r>
        <r>
          <rPr>
            <sz val="8"/>
            <color indexed="81"/>
            <rFont val="Tahoma"/>
            <family val="2"/>
          </rPr>
          <t xml:space="preserve">
represents OP and CSP wind subaccounts and buckeye subaccount</t>
        </r>
      </text>
    </comment>
  </commentList>
</comments>
</file>

<file path=xl/sharedStrings.xml><?xml version="1.0" encoding="utf-8"?>
<sst xmlns="http://schemas.openxmlformats.org/spreadsheetml/2006/main" count="181" uniqueCount="150">
  <si>
    <t>PTCPT_CD</t>
  </si>
  <si>
    <t>AP</t>
  </si>
  <si>
    <t>CS</t>
  </si>
  <si>
    <t>IM</t>
  </si>
  <si>
    <t>KP</t>
  </si>
  <si>
    <t>OP</t>
  </si>
  <si>
    <t>Grand Total</t>
  </si>
  <si>
    <t>Reallocated to Operating Company</t>
  </si>
  <si>
    <t>Acct</t>
  </si>
  <si>
    <t>AEPBCK, AEPAUB, AEPIMD, AEPCSD, AEPOPD, AEPAPD</t>
  </si>
  <si>
    <t>AEPSCG</t>
  </si>
  <si>
    <t>Pass thru account.  Offseting revenues on the Invoice entries for Buckey</t>
  </si>
  <si>
    <t>July Invoice adj</t>
  </si>
  <si>
    <t>Admin Fees GL</t>
  </si>
  <si>
    <t>Originally Booked MLR</t>
  </si>
  <si>
    <t>Originally Booked (PAM) MLR</t>
  </si>
  <si>
    <t>APCO</t>
  </si>
  <si>
    <t>I&amp;M</t>
  </si>
  <si>
    <t>Optimization</t>
  </si>
  <si>
    <t>Sum of 4470098/4470203</t>
  </si>
  <si>
    <t>Sum of 4470093/4470126</t>
  </si>
  <si>
    <t>Sum of 4470207/4470209</t>
  </si>
  <si>
    <t>Sum of 4470098/5550075</t>
  </si>
  <si>
    <t>Sum of 4470098/5550084</t>
  </si>
  <si>
    <t>Sum of 4470214</t>
  </si>
  <si>
    <t>Sum of 4470203</t>
  </si>
  <si>
    <t>Sum of 4470098/4470202</t>
  </si>
  <si>
    <t>Sum of 5550077</t>
  </si>
  <si>
    <t>Sum of 4470099</t>
  </si>
  <si>
    <t>Sum of 5550039/5550040</t>
  </si>
  <si>
    <t>Sum of 4470098/5550074</t>
  </si>
  <si>
    <t>Sum of 4470098/5550078</t>
  </si>
  <si>
    <t>Sum of 5550083</t>
  </si>
  <si>
    <t>Sum of 5550090</t>
  </si>
  <si>
    <t>Sum of 5550041</t>
  </si>
  <si>
    <t>Sum of 4470098/44702032</t>
  </si>
  <si>
    <t>Sum of 5550076</t>
  </si>
  <si>
    <t>Sum of 4470100/4470101/4470109</t>
  </si>
  <si>
    <t>Sum of 4470101</t>
  </si>
  <si>
    <t>Sum of 4470100/4470101/44701092</t>
  </si>
  <si>
    <t>Sum of 4470206/4470208</t>
  </si>
  <si>
    <t>Sum of 5614000/5614001/5618000/5618001</t>
  </si>
  <si>
    <t>Sum of 5618000/5618001/5457000/5757001</t>
  </si>
  <si>
    <t>Sum of 5618000/5618001/5457000/57570012</t>
  </si>
  <si>
    <t>Sum of 5614000/5614001/5618000/56180012</t>
  </si>
  <si>
    <t>Sum of 5618000/5618001/5457000/57570013</t>
  </si>
  <si>
    <t>Sum of 5614000/5614001/5618000/5618001/5757000/5757001</t>
  </si>
  <si>
    <t>Sum of 5757000/5757001</t>
  </si>
  <si>
    <t>Sum of 5757000/57570012</t>
  </si>
  <si>
    <t>Sum of 5614000/5614001</t>
  </si>
  <si>
    <t>Sum of 5618000/5618001</t>
  </si>
  <si>
    <t>Sum of 5618000/56180012</t>
  </si>
  <si>
    <t>Reallocated</t>
  </si>
  <si>
    <t>Total</t>
  </si>
  <si>
    <t>KPCo</t>
  </si>
  <si>
    <t>CSP</t>
  </si>
  <si>
    <t>OPCo</t>
  </si>
  <si>
    <t>APCo</t>
  </si>
  <si>
    <t>Originally Allocted</t>
  </si>
  <si>
    <t>SCG</t>
  </si>
  <si>
    <t>BCK</t>
  </si>
  <si>
    <t>AUB</t>
  </si>
  <si>
    <t>IMD</t>
  </si>
  <si>
    <t>APD</t>
  </si>
  <si>
    <t>CSD</t>
  </si>
  <si>
    <t>OPD</t>
  </si>
  <si>
    <t>OHIO Gen</t>
  </si>
  <si>
    <t>OHIO Load</t>
  </si>
  <si>
    <t>Sum of 4470098/55500752</t>
  </si>
  <si>
    <t xml:space="preserve">4470089 4470103 </t>
  </si>
  <si>
    <t>5550080 5550001</t>
  </si>
  <si>
    <t>OP GEN</t>
  </si>
  <si>
    <t>4470093</t>
  </si>
  <si>
    <t>4470098</t>
  </si>
  <si>
    <t>4470099</t>
  </si>
  <si>
    <t>4470100</t>
  </si>
  <si>
    <t>4470101</t>
  </si>
  <si>
    <t>4470109</t>
  </si>
  <si>
    <t>4470115</t>
  </si>
  <si>
    <t>4470116</t>
  </si>
  <si>
    <t>4470126</t>
  </si>
  <si>
    <t>4470202</t>
  </si>
  <si>
    <t>4470203</t>
  </si>
  <si>
    <t>4470206</t>
  </si>
  <si>
    <t>4470207</t>
  </si>
  <si>
    <t>4470208</t>
  </si>
  <si>
    <t>4470209</t>
  </si>
  <si>
    <t>4470214</t>
  </si>
  <si>
    <t>5550036</t>
  </si>
  <si>
    <t>5550039</t>
  </si>
  <si>
    <t>5550040</t>
  </si>
  <si>
    <t>5550041</t>
  </si>
  <si>
    <t>5550074</t>
  </si>
  <si>
    <t>5550075</t>
  </si>
  <si>
    <t>5550076</t>
  </si>
  <si>
    <t>5550077</t>
  </si>
  <si>
    <t>5550078</t>
  </si>
  <si>
    <t>5550079</t>
  </si>
  <si>
    <t>5550083</t>
  </si>
  <si>
    <t>5550084</t>
  </si>
  <si>
    <t>5550090</t>
  </si>
  <si>
    <t>AM3 100% to AP, Mitchell 1&amp;2 split AP 50, KP 50</t>
  </si>
  <si>
    <t>Prior Period Adjustments</t>
  </si>
  <si>
    <t>Total Non-SCG</t>
  </si>
  <si>
    <t xml:space="preserve">Total with Pass Throughs </t>
  </si>
  <si>
    <t>Big Sandy</t>
  </si>
  <si>
    <t>KPCo Less Big Sandy</t>
  </si>
  <si>
    <t>OH</t>
  </si>
  <si>
    <t>Total SCG Non-OSS</t>
  </si>
  <si>
    <t>Non-SCG Non-OSS</t>
  </si>
  <si>
    <t>Total Non-OSS as Settled</t>
  </si>
  <si>
    <t>Non OSS Total</t>
  </si>
  <si>
    <t>Total to use in comparison (excl 4470099)</t>
  </si>
  <si>
    <t>Less 4470141</t>
  </si>
  <si>
    <t>Less 4470174</t>
  </si>
  <si>
    <t>Total All Accounts - SCG</t>
  </si>
  <si>
    <t>Less: 4470099</t>
  </si>
  <si>
    <t>Total OSS Portion of PJM Bill</t>
  </si>
  <si>
    <t>Add: 4470174 non SCG</t>
  </si>
  <si>
    <t>Less Non-OSS SCG and non SCG</t>
  </si>
  <si>
    <t>Implicit Congestion</t>
  </si>
  <si>
    <t>Operating Reserve - OSS</t>
  </si>
  <si>
    <t>Capacity Credit Net Sales</t>
  </si>
  <si>
    <t>FTR Revenue-OSS</t>
  </si>
  <si>
    <t>FTR Revenue-LSE</t>
  </si>
  <si>
    <t>FTR Revenue-Special</t>
  </si>
  <si>
    <t>PJM Meter Corrections-OSS</t>
  </si>
  <si>
    <t>PJM Meter Corrections-LSE</t>
  </si>
  <si>
    <t>Incremental Implicit Congestion-OSS</t>
  </si>
  <si>
    <t>Operating Reserve - LSE Credit</t>
  </si>
  <si>
    <t>Operating Reserve - LSE Charge</t>
  </si>
  <si>
    <t>PJM Trans Loss Credits-OSS</t>
  </si>
  <si>
    <t>PJM Trans Loss Charges-LSE</t>
  </si>
  <si>
    <t>PJM Trans Loss Credits-LSE</t>
  </si>
  <si>
    <t>PJM Trans Loss Charges-OSS</t>
  </si>
  <si>
    <t>PJM 30m Suppl Reserve Credit OSS</t>
  </si>
  <si>
    <t>PJM Emergency Energy Purchases</t>
  </si>
  <si>
    <t>PJM Inadvertent Meter Res-OSS</t>
  </si>
  <si>
    <t>PJM Inadvertent Meter Res-LSE</t>
  </si>
  <si>
    <t>PJM Ancillary Serv.-Sync</t>
  </si>
  <si>
    <t>PJM Reactive Charge</t>
  </si>
  <si>
    <t>PJM Reactive Credit</t>
  </si>
  <si>
    <t>PJM Black Start Charge</t>
  </si>
  <si>
    <t>PJM Black Start Credit</t>
  </si>
  <si>
    <t>PJM Regulation Charge</t>
  </si>
  <si>
    <t>PJM Regulation Credit</t>
  </si>
  <si>
    <t>PJM Spinning Reserve Charge</t>
  </si>
  <si>
    <t>PJM Spinning Reserve Credit</t>
  </si>
  <si>
    <t>PJM 30m Suppl Reserve Charge LSE</t>
  </si>
  <si>
    <t>ignore 4470141 Buckeye pass through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</si>
</sst>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>
    <font>
      <sz val="11"/>
      <color theme="1"/>
      <name val="Times New Roman"/>
      <family val="2"/>
    </font>
    <font>
      <b/>
      <sz val="11"/>
      <color indexed="8"/>
      <name val="Times New Roman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name val="Times New Rom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10"/>
      <name val="Times New Roman"/>
      <family val="2"/>
    </font>
    <font>
      <sz val="8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pivotButton="1"/>
    <xf numFmtId="0" fontId="1" fillId="2" borderId="1" xfId="0" applyFont="1" applyFill="1" applyBorder="1"/>
    <xf numFmtId="0" fontId="0" fillId="0" borderId="2" xfId="0" applyBorder="1" applyAlignment="1">
      <alignment horizontal="left"/>
    </xf>
    <xf numFmtId="44" fontId="0" fillId="0" borderId="2" xfId="0" applyNumberFormat="1" applyBorder="1"/>
    <xf numFmtId="0" fontId="2" fillId="0" borderId="0" xfId="0" applyFont="1" applyAlignment="1">
      <alignment horizontal="left"/>
    </xf>
    <xf numFmtId="164" fontId="0" fillId="0" borderId="0" xfId="0" applyNumberFormat="1"/>
    <xf numFmtId="0" fontId="0" fillId="3" borderId="0" xfId="0" applyFill="1"/>
    <xf numFmtId="0" fontId="0" fillId="0" borderId="2" xfId="0" applyBorder="1"/>
    <xf numFmtId="164" fontId="0" fillId="0" borderId="2" xfId="0" applyNumberFormat="1" applyBorder="1"/>
    <xf numFmtId="0" fontId="1" fillId="2" borderId="0" xfId="0" applyFont="1" applyFill="1" applyBorder="1"/>
    <xf numFmtId="164" fontId="0" fillId="0" borderId="0" xfId="2" applyNumberFormat="1" applyFont="1"/>
    <xf numFmtId="164" fontId="0" fillId="0" borderId="2" xfId="2" applyNumberFormat="1" applyFont="1" applyBorder="1"/>
    <xf numFmtId="0" fontId="4" fillId="3" borderId="0" xfId="0" applyFont="1" applyFill="1"/>
    <xf numFmtId="0" fontId="0" fillId="0" borderId="0" xfId="0" applyFill="1"/>
    <xf numFmtId="164" fontId="0" fillId="0" borderId="0" xfId="0" applyNumberFormat="1" applyFill="1"/>
    <xf numFmtId="44" fontId="0" fillId="0" borderId="0" xfId="2" applyFont="1"/>
    <xf numFmtId="0" fontId="0" fillId="0" borderId="0" xfId="0" applyFill="1" applyAlignment="1">
      <alignment horizontal="left"/>
    </xf>
    <xf numFmtId="44" fontId="0" fillId="0" borderId="0" xfId="0" applyNumberFormat="1" applyFill="1"/>
    <xf numFmtId="164" fontId="0" fillId="0" borderId="0" xfId="2" applyNumberFormat="1" applyFont="1" applyFill="1"/>
    <xf numFmtId="0" fontId="7" fillId="0" borderId="0" xfId="0" applyFont="1"/>
    <xf numFmtId="43" fontId="0" fillId="0" borderId="0" xfId="1" applyFont="1"/>
    <xf numFmtId="6" fontId="0" fillId="0" borderId="0" xfId="0" applyNumberFormat="1"/>
    <xf numFmtId="6" fontId="0" fillId="0" borderId="0" xfId="0" applyNumberFormat="1" applyFill="1"/>
    <xf numFmtId="0" fontId="2" fillId="4" borderId="3" xfId="0" applyFont="1" applyFill="1" applyBorder="1" applyAlignment="1">
      <alignment horizontal="left"/>
    </xf>
    <xf numFmtId="0" fontId="2" fillId="4" borderId="0" xfId="0" applyFont="1" applyFill="1"/>
    <xf numFmtId="44" fontId="2" fillId="4" borderId="0" xfId="0" applyNumberFormat="1" applyFont="1" applyFill="1"/>
    <xf numFmtId="164" fontId="2" fillId="4" borderId="0" xfId="0" applyNumberFormat="1" applyFont="1" applyFill="1"/>
    <xf numFmtId="164" fontId="2" fillId="0" borderId="0" xfId="0" applyNumberFormat="1" applyFont="1"/>
    <xf numFmtId="164" fontId="2" fillId="4" borderId="3" xfId="0" applyNumberFormat="1" applyFont="1" applyFill="1" applyBorder="1"/>
    <xf numFmtId="0" fontId="0" fillId="0" borderId="4" xfId="0" applyBorder="1" applyAlignment="1">
      <alignment horizontal="left"/>
    </xf>
    <xf numFmtId="44" fontId="0" fillId="0" borderId="4" xfId="0" applyNumberFormat="1" applyBorder="1"/>
    <xf numFmtId="0" fontId="0" fillId="0" borderId="4" xfId="0" applyBorder="1"/>
    <xf numFmtId="164" fontId="0" fillId="0" borderId="4" xfId="0" applyNumberFormat="1" applyFill="1" applyBorder="1"/>
    <xf numFmtId="164" fontId="0" fillId="0" borderId="0" xfId="0" applyNumberFormat="1" applyFill="1" applyBorder="1"/>
    <xf numFmtId="164" fontId="0" fillId="5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74"/>
  <sheetViews>
    <sheetView view="pageBreakPreview" zoomScale="60" zoomScaleNormal="100" workbookViewId="0">
      <selection activeCell="A12" sqref="A12:IV12"/>
    </sheetView>
  </sheetViews>
  <sheetFormatPr defaultRowHeight="15"/>
  <cols>
    <col min="1" max="1" width="35.7109375" customWidth="1"/>
    <col min="2" max="2" width="17.5703125" customWidth="1"/>
    <col min="3" max="3" width="16.85546875" customWidth="1"/>
    <col min="4" max="4" width="15.7109375" customWidth="1"/>
    <col min="5" max="5" width="18.28515625" bestFit="1" customWidth="1"/>
    <col min="6" max="7" width="16.85546875" customWidth="1"/>
    <col min="8" max="9" width="16.85546875" bestFit="1" customWidth="1"/>
  </cols>
  <sheetData>
    <row r="1" spans="1:8">
      <c r="A1" s="3" t="s">
        <v>0</v>
      </c>
      <c r="B1" t="s">
        <v>9</v>
      </c>
    </row>
    <row r="3" spans="1:8">
      <c r="A3" s="9" t="s">
        <v>14</v>
      </c>
    </row>
    <row r="4" spans="1:8">
      <c r="A4" s="4" t="s">
        <v>8</v>
      </c>
      <c r="B4" s="4" t="s">
        <v>1</v>
      </c>
      <c r="C4" s="4" t="s">
        <v>3</v>
      </c>
      <c r="D4" s="4" t="s">
        <v>4</v>
      </c>
      <c r="E4" s="4" t="s">
        <v>5</v>
      </c>
      <c r="F4" s="4" t="s">
        <v>2</v>
      </c>
      <c r="G4" s="4" t="s">
        <v>6</v>
      </c>
    </row>
    <row r="5" spans="1:8">
      <c r="A5" s="1">
        <v>4470093</v>
      </c>
      <c r="B5" s="2">
        <v>1790820.1799999992</v>
      </c>
      <c r="C5" s="2">
        <v>1085209.6300000001</v>
      </c>
      <c r="D5" s="2">
        <v>377419.84000000014</v>
      </c>
      <c r="E5" s="2">
        <v>1260907.7</v>
      </c>
      <c r="F5" s="2">
        <v>1051317.6599999997</v>
      </c>
      <c r="G5" s="2">
        <v>5565675.0099999998</v>
      </c>
    </row>
    <row r="6" spans="1:8">
      <c r="A6" s="1">
        <v>4470098</v>
      </c>
      <c r="B6" s="2">
        <v>614391.03</v>
      </c>
      <c r="C6" s="2">
        <v>372315.63999999996</v>
      </c>
      <c r="D6" s="2">
        <v>129639.91</v>
      </c>
      <c r="E6" s="2">
        <v>432698.79999999993</v>
      </c>
      <c r="F6" s="2">
        <v>361258.12000000005</v>
      </c>
      <c r="G6" s="2">
        <v>1910303.5</v>
      </c>
    </row>
    <row r="7" spans="1:8">
      <c r="A7" s="1">
        <v>4470101</v>
      </c>
      <c r="B7" s="2">
        <v>-129844.06</v>
      </c>
      <c r="C7" s="2">
        <v>-78952.510000000009</v>
      </c>
      <c r="D7" s="2">
        <v>-27405.269999999997</v>
      </c>
      <c r="E7" s="2">
        <v>-91681.349999999991</v>
      </c>
      <c r="F7" s="2">
        <v>-76549.579999999987</v>
      </c>
      <c r="G7" s="2">
        <v>-404432.77</v>
      </c>
    </row>
    <row r="8" spans="1:8">
      <c r="A8" s="1">
        <v>4470110</v>
      </c>
      <c r="B8" s="2">
        <v>3.0700000000000003</v>
      </c>
      <c r="C8" s="2">
        <v>1.53</v>
      </c>
      <c r="D8" s="2">
        <v>0.61</v>
      </c>
      <c r="E8" s="2">
        <v>1.53</v>
      </c>
      <c r="F8" s="2">
        <v>1.53</v>
      </c>
      <c r="G8" s="2">
        <v>8.2700000000000014</v>
      </c>
    </row>
    <row r="9" spans="1:8">
      <c r="A9" s="1">
        <v>4470115</v>
      </c>
      <c r="B9" s="2">
        <v>-200448.2</v>
      </c>
      <c r="C9" s="2">
        <v>-124960</v>
      </c>
      <c r="D9" s="2">
        <v>-42416.41</v>
      </c>
      <c r="E9" s="2">
        <v>-144250.69</v>
      </c>
      <c r="F9" s="2">
        <v>-121067.65000000001</v>
      </c>
      <c r="G9" s="2">
        <v>-633142.94999999995</v>
      </c>
    </row>
    <row r="10" spans="1:8">
      <c r="A10" s="1">
        <v>4470116</v>
      </c>
      <c r="B10" s="2">
        <v>-264.60000000000002</v>
      </c>
      <c r="C10" s="2">
        <v>-157.07999999999998</v>
      </c>
      <c r="D10" s="2">
        <v>-56.010000000000019</v>
      </c>
      <c r="E10" s="2">
        <v>-183.29000000000008</v>
      </c>
      <c r="F10" s="2">
        <v>-153.42000000000002</v>
      </c>
      <c r="G10" s="2">
        <v>-814.40000000000009</v>
      </c>
    </row>
    <row r="11" spans="1:8">
      <c r="A11" s="1">
        <v>4470126</v>
      </c>
      <c r="B11" s="2">
        <v>-6651964.6699999999</v>
      </c>
      <c r="C11" s="2">
        <v>-3929376.59</v>
      </c>
      <c r="D11" s="2">
        <v>-1398634.7900000005</v>
      </c>
      <c r="E11" s="2">
        <v>-4594052.4499999983</v>
      </c>
      <c r="F11" s="2">
        <v>-3803844.82</v>
      </c>
      <c r="G11" s="2">
        <v>-20377873.32</v>
      </c>
    </row>
    <row r="12" spans="1:8" s="16" customFormat="1">
      <c r="A12" s="19">
        <v>4470141</v>
      </c>
      <c r="B12" s="20">
        <v>42864438.709999979</v>
      </c>
      <c r="C12" s="20">
        <v>26128877.08999997</v>
      </c>
      <c r="D12" s="20">
        <v>9044769.0200000145</v>
      </c>
      <c r="E12" s="20">
        <v>30332951.729999997</v>
      </c>
      <c r="F12" s="20">
        <v>25322072.390000027</v>
      </c>
      <c r="G12" s="20">
        <v>133693108.93999998</v>
      </c>
      <c r="H12" s="16" t="s">
        <v>11</v>
      </c>
    </row>
    <row r="13" spans="1:8">
      <c r="A13" s="1">
        <v>4470174</v>
      </c>
      <c r="B13" s="2">
        <v>-3441731.7399999993</v>
      </c>
      <c r="C13" s="2">
        <v>-2043082.3199999996</v>
      </c>
      <c r="D13" s="2">
        <v>-722545.81000000029</v>
      </c>
      <c r="E13" s="2">
        <v>-2384812.9599999995</v>
      </c>
      <c r="F13" s="2">
        <v>-1971899.4399999997</v>
      </c>
      <c r="G13" s="2">
        <v>-10564072.269999998</v>
      </c>
    </row>
    <row r="14" spans="1:8">
      <c r="A14" s="1">
        <v>4470202</v>
      </c>
      <c r="B14" s="2">
        <v>-46336.23</v>
      </c>
      <c r="C14" s="2">
        <v>-29590.47</v>
      </c>
      <c r="D14" s="2">
        <v>-9800.7999999999993</v>
      </c>
      <c r="E14" s="2">
        <v>-33947.839999999997</v>
      </c>
      <c r="F14" s="2">
        <v>-28576.5</v>
      </c>
      <c r="G14" s="2">
        <v>-148251.84000000003</v>
      </c>
    </row>
    <row r="15" spans="1:8">
      <c r="A15" s="1">
        <v>4470203</v>
      </c>
      <c r="B15" s="2">
        <v>417521.3799999996</v>
      </c>
      <c r="C15" s="2">
        <v>253189.93999999974</v>
      </c>
      <c r="D15" s="2">
        <v>88120.849999999904</v>
      </c>
      <c r="E15" s="2">
        <v>294215.67000000004</v>
      </c>
      <c r="F15" s="2">
        <v>245722.32000000004</v>
      </c>
      <c r="G15" s="2">
        <v>1298770.1599999995</v>
      </c>
    </row>
    <row r="16" spans="1:8">
      <c r="A16" s="1">
        <v>4470206</v>
      </c>
      <c r="B16" s="2">
        <v>-280425.46999999991</v>
      </c>
      <c r="C16" s="2">
        <v>-169379.99999999997</v>
      </c>
      <c r="D16" s="2">
        <v>-59166.200000000004</v>
      </c>
      <c r="E16" s="2">
        <v>-197016.69</v>
      </c>
      <c r="F16" s="2">
        <v>-164710.03999999998</v>
      </c>
      <c r="G16" s="2">
        <v>-870698.39999999991</v>
      </c>
    </row>
    <row r="17" spans="1:7">
      <c r="A17" s="1">
        <v>4470207</v>
      </c>
      <c r="B17" s="2">
        <v>1915047.7399999986</v>
      </c>
      <c r="C17" s="2">
        <v>1162414.7099999997</v>
      </c>
      <c r="D17" s="2">
        <v>403754.95000000013</v>
      </c>
      <c r="E17" s="2">
        <v>1350135.7499999995</v>
      </c>
      <c r="F17" s="2">
        <v>1127648.0199999996</v>
      </c>
      <c r="G17" s="2">
        <v>5959001.1699999981</v>
      </c>
    </row>
    <row r="18" spans="1:7">
      <c r="A18" s="1">
        <v>4470208</v>
      </c>
      <c r="B18" s="2">
        <v>-1891293.98</v>
      </c>
      <c r="C18" s="2">
        <v>-1144590.05</v>
      </c>
      <c r="D18" s="2">
        <v>-398562.73999999982</v>
      </c>
      <c r="E18" s="2">
        <v>-1330335.57</v>
      </c>
      <c r="F18" s="2">
        <v>-1109401.1199999992</v>
      </c>
      <c r="G18" s="2">
        <v>-5874183.459999999</v>
      </c>
    </row>
    <row r="19" spans="1:7">
      <c r="A19" s="1">
        <v>4470209</v>
      </c>
      <c r="B19" s="2">
        <v>-3728250.8600000003</v>
      </c>
      <c r="C19" s="2">
        <v>-2236198.1399999997</v>
      </c>
      <c r="D19" s="2">
        <v>-785063.04</v>
      </c>
      <c r="E19" s="2">
        <v>-2604764.33</v>
      </c>
      <c r="F19" s="2">
        <v>-2168424.0799999996</v>
      </c>
      <c r="G19" s="2">
        <v>-11522700.450000001</v>
      </c>
    </row>
    <row r="20" spans="1:7">
      <c r="A20" s="1">
        <v>5550039</v>
      </c>
      <c r="B20" s="2">
        <v>825.69999999999993</v>
      </c>
      <c r="C20" s="2">
        <v>505.69999999999993</v>
      </c>
      <c r="D20" s="2">
        <v>174.55</v>
      </c>
      <c r="E20" s="2">
        <v>586.25999999999988</v>
      </c>
      <c r="F20" s="2">
        <v>490.81</v>
      </c>
      <c r="G20" s="2">
        <v>2583.0199999999995</v>
      </c>
    </row>
    <row r="21" spans="1:7">
      <c r="A21" s="1">
        <v>5550040</v>
      </c>
      <c r="B21" s="2">
        <v>4341.5</v>
      </c>
      <c r="C21" s="2">
        <v>2618.6900000000005</v>
      </c>
      <c r="D21" s="2">
        <v>915.42000000000007</v>
      </c>
      <c r="E21" s="2">
        <v>3046.5999999999995</v>
      </c>
      <c r="F21" s="2">
        <v>2543.56</v>
      </c>
      <c r="G21" s="2">
        <v>13465.769999999999</v>
      </c>
    </row>
    <row r="22" spans="1:7">
      <c r="A22" s="1">
        <v>5550041</v>
      </c>
      <c r="B22" s="2">
        <v>131.81</v>
      </c>
      <c r="C22" s="2">
        <v>78.910000000000011</v>
      </c>
      <c r="D22" s="2">
        <v>27.74</v>
      </c>
      <c r="E22" s="2">
        <v>91.939999999999984</v>
      </c>
      <c r="F22" s="2">
        <v>76.66</v>
      </c>
      <c r="G22" s="2">
        <v>407.06000000000006</v>
      </c>
    </row>
    <row r="23" spans="1:7">
      <c r="A23" s="1">
        <v>5550074</v>
      </c>
      <c r="B23" s="2">
        <v>37141.770000000004</v>
      </c>
      <c r="C23" s="2">
        <v>22702.94</v>
      </c>
      <c r="D23" s="2">
        <v>7838.54</v>
      </c>
      <c r="E23" s="2">
        <v>26326.77</v>
      </c>
      <c r="F23" s="2">
        <v>22015.510000000002</v>
      </c>
      <c r="G23" s="2">
        <v>116025.53</v>
      </c>
    </row>
    <row r="24" spans="1:7">
      <c r="A24" s="1">
        <v>5550076</v>
      </c>
      <c r="B24" s="2">
        <v>564.82999999999993</v>
      </c>
      <c r="C24" s="2">
        <v>345.83</v>
      </c>
      <c r="D24" s="2">
        <v>119.09</v>
      </c>
      <c r="E24" s="2">
        <v>400.51</v>
      </c>
      <c r="F24" s="2">
        <v>334.25</v>
      </c>
      <c r="G24" s="2">
        <v>1764.5099999999998</v>
      </c>
    </row>
    <row r="25" spans="1:7">
      <c r="A25" s="1">
        <v>5550078</v>
      </c>
      <c r="B25" s="2">
        <v>42923.97</v>
      </c>
      <c r="C25" s="2">
        <v>26105.979999999996</v>
      </c>
      <c r="D25" s="2">
        <v>9061.09</v>
      </c>
      <c r="E25" s="2">
        <v>30314.079999999998</v>
      </c>
      <c r="F25" s="2">
        <v>25331.72</v>
      </c>
      <c r="G25" s="2">
        <v>133736.84</v>
      </c>
    </row>
    <row r="26" spans="1:7">
      <c r="A26" s="1">
        <v>5550083</v>
      </c>
      <c r="B26" s="2">
        <v>1992.8</v>
      </c>
      <c r="C26" s="2">
        <v>1194.24</v>
      </c>
      <c r="D26" s="2">
        <v>419.94000000000005</v>
      </c>
      <c r="E26" s="2">
        <v>1391.4399999999998</v>
      </c>
      <c r="F26" s="2">
        <v>1159.5</v>
      </c>
      <c r="G26" s="2">
        <v>6157.92</v>
      </c>
    </row>
    <row r="27" spans="1:7">
      <c r="A27" s="1">
        <v>5550084</v>
      </c>
      <c r="B27" s="2">
        <v>-388.03999999999996</v>
      </c>
      <c r="C27" s="2">
        <v>-234.98</v>
      </c>
      <c r="D27" s="2">
        <v>-82.04</v>
      </c>
      <c r="E27" s="2">
        <v>-273.23</v>
      </c>
      <c r="F27" s="2">
        <v>-228.48</v>
      </c>
      <c r="G27" s="2">
        <v>-1206.77</v>
      </c>
    </row>
    <row r="28" spans="1:7">
      <c r="A28" s="1">
        <v>5550090</v>
      </c>
      <c r="B28" s="2">
        <v>5840.1600000000008</v>
      </c>
      <c r="C28" s="2">
        <v>3494.37</v>
      </c>
      <c r="D28" s="2">
        <v>1235.8499999999999</v>
      </c>
      <c r="E28" s="2">
        <v>4077.12</v>
      </c>
      <c r="F28" s="2">
        <v>3404.1400000000008</v>
      </c>
      <c r="G28" s="2">
        <v>18051.64</v>
      </c>
    </row>
    <row r="29" spans="1:7">
      <c r="A29" s="1">
        <v>5614000</v>
      </c>
      <c r="B29" s="2">
        <v>4247.9500000000016</v>
      </c>
      <c r="C29" s="2">
        <v>2626.4699999999984</v>
      </c>
      <c r="D29" s="2">
        <v>897.17000000000007</v>
      </c>
      <c r="E29" s="2">
        <v>3037.5400000000004</v>
      </c>
      <c r="F29" s="2">
        <v>2546.0499999999997</v>
      </c>
      <c r="G29" s="2">
        <v>13355.18</v>
      </c>
    </row>
    <row r="30" spans="1:7">
      <c r="A30" s="1">
        <v>5614001</v>
      </c>
      <c r="B30" s="2">
        <v>38630.560000000005</v>
      </c>
      <c r="C30" s="2">
        <v>23504.33</v>
      </c>
      <c r="D30" s="2">
        <v>8154.3400000000011</v>
      </c>
      <c r="E30" s="2">
        <v>27289.219999999994</v>
      </c>
      <c r="F30" s="2">
        <v>22804.559999999987</v>
      </c>
      <c r="G30" s="2">
        <v>120383.01</v>
      </c>
    </row>
    <row r="31" spans="1:7">
      <c r="A31" s="1">
        <v>5618000</v>
      </c>
      <c r="B31" s="2">
        <v>476.24</v>
      </c>
      <c r="C31" s="2">
        <v>295.21000000000004</v>
      </c>
      <c r="D31" s="2">
        <v>100.54000000000002</v>
      </c>
      <c r="E31" s="2">
        <v>341.16000000000008</v>
      </c>
      <c r="F31" s="2">
        <v>285.92999999999995</v>
      </c>
      <c r="G31" s="2">
        <v>1499.08</v>
      </c>
    </row>
    <row r="32" spans="1:7">
      <c r="A32" s="1">
        <v>5618001</v>
      </c>
      <c r="B32" s="2">
        <v>2738.0299999999997</v>
      </c>
      <c r="C32" s="2">
        <v>1671.7099999999998</v>
      </c>
      <c r="D32" s="2">
        <v>577.45000000000005</v>
      </c>
      <c r="E32" s="2">
        <v>1938.5699999999997</v>
      </c>
      <c r="F32" s="2">
        <v>1620.7999999999997</v>
      </c>
      <c r="G32" s="2">
        <v>8546.56</v>
      </c>
    </row>
    <row r="33" spans="1:9">
      <c r="A33" s="32" t="s">
        <v>6</v>
      </c>
      <c r="B33" s="33">
        <f t="shared" ref="B33:G33" si="0">SUM(B5:B32)</f>
        <v>31371129.579999983</v>
      </c>
      <c r="C33" s="33">
        <f t="shared" si="0"/>
        <v>19330630.779999971</v>
      </c>
      <c r="D33" s="33">
        <f t="shared" si="0"/>
        <v>6629493.7900000131</v>
      </c>
      <c r="E33" s="33">
        <f t="shared" si="0"/>
        <v>22388433.990000002</v>
      </c>
      <c r="F33" s="33">
        <f t="shared" si="0"/>
        <v>18745778.400000028</v>
      </c>
      <c r="G33" s="33">
        <f t="shared" si="0"/>
        <v>98465466.540000007</v>
      </c>
    </row>
    <row r="34" spans="1:9">
      <c r="A34" s="1" t="s">
        <v>113</v>
      </c>
      <c r="B34" s="2">
        <f t="shared" ref="B34:G35" si="1">-B12</f>
        <v>-42864438.709999979</v>
      </c>
      <c r="C34" s="2">
        <f t="shared" si="1"/>
        <v>-26128877.08999997</v>
      </c>
      <c r="D34" s="2">
        <f t="shared" si="1"/>
        <v>-9044769.0200000145</v>
      </c>
      <c r="E34" s="2">
        <f t="shared" si="1"/>
        <v>-30332951.729999997</v>
      </c>
      <c r="F34" s="2">
        <f t="shared" si="1"/>
        <v>-25322072.390000027</v>
      </c>
      <c r="G34" s="2">
        <f t="shared" si="1"/>
        <v>-133693108.93999998</v>
      </c>
    </row>
    <row r="35" spans="1:9">
      <c r="A35" s="1" t="s">
        <v>114</v>
      </c>
      <c r="B35" s="2">
        <f t="shared" si="1"/>
        <v>3441731.7399999993</v>
      </c>
      <c r="C35" s="2">
        <f t="shared" si="1"/>
        <v>2043082.3199999996</v>
      </c>
      <c r="D35" s="2">
        <f t="shared" si="1"/>
        <v>722545.81000000029</v>
      </c>
      <c r="E35" s="2">
        <f t="shared" si="1"/>
        <v>2384812.9599999995</v>
      </c>
      <c r="F35" s="2">
        <f t="shared" si="1"/>
        <v>1971899.4399999997</v>
      </c>
      <c r="G35" s="2">
        <f t="shared" si="1"/>
        <v>10564072.269999998</v>
      </c>
    </row>
    <row r="36" spans="1:9">
      <c r="A36" s="34" t="s">
        <v>111</v>
      </c>
      <c r="B36" s="33">
        <f t="shared" ref="B36:G36" si="2">SUM(B33:B35)</f>
        <v>-8051577.3899999959</v>
      </c>
      <c r="C36" s="33">
        <f t="shared" si="2"/>
        <v>-4755163.9899999993</v>
      </c>
      <c r="D36" s="33">
        <f t="shared" si="2"/>
        <v>-1692729.4200000011</v>
      </c>
      <c r="E36" s="33">
        <f t="shared" si="2"/>
        <v>-5559704.7799999956</v>
      </c>
      <c r="F36" s="33">
        <f t="shared" si="2"/>
        <v>-4604394.5499999989</v>
      </c>
      <c r="G36" s="33">
        <f t="shared" si="2"/>
        <v>-24663570.12999998</v>
      </c>
    </row>
    <row r="39" spans="1:9">
      <c r="A39" t="s">
        <v>0</v>
      </c>
      <c r="B39" t="s">
        <v>9</v>
      </c>
    </row>
    <row r="41" spans="1:9">
      <c r="A41" s="9" t="s">
        <v>7</v>
      </c>
    </row>
    <row r="42" spans="1:9">
      <c r="A42" s="4" t="s">
        <v>8</v>
      </c>
      <c r="B42" s="4" t="s">
        <v>1</v>
      </c>
      <c r="C42" s="4" t="s">
        <v>3</v>
      </c>
      <c r="D42" s="4" t="s">
        <v>4</v>
      </c>
      <c r="E42" s="4" t="s">
        <v>71</v>
      </c>
      <c r="F42" s="4" t="s">
        <v>2</v>
      </c>
      <c r="G42" s="4" t="s">
        <v>6</v>
      </c>
    </row>
    <row r="43" spans="1:9" s="16" customFormat="1">
      <c r="A43" s="19">
        <v>4470093</v>
      </c>
      <c r="B43" s="20">
        <v>4304027.1999999974</v>
      </c>
      <c r="C43" s="20">
        <v>380266.1</v>
      </c>
      <c r="D43" s="20">
        <v>0</v>
      </c>
      <c r="E43" s="20">
        <v>881381.70999999973</v>
      </c>
      <c r="F43" s="20">
        <v>0</v>
      </c>
      <c r="G43" s="20">
        <f>SUM(B43:F43)</f>
        <v>5565675.009999997</v>
      </c>
      <c r="H43" s="20"/>
      <c r="I43" s="20"/>
    </row>
    <row r="44" spans="1:9" s="16" customFormat="1">
      <c r="A44" s="19">
        <v>4470098</v>
      </c>
      <c r="B44" s="20">
        <v>0</v>
      </c>
      <c r="C44" s="20">
        <v>30332.320000000018</v>
      </c>
      <c r="D44" s="20">
        <v>0</v>
      </c>
      <c r="E44" s="20">
        <v>1879971.1799999995</v>
      </c>
      <c r="F44" s="20">
        <v>0</v>
      </c>
      <c r="G44" s="20">
        <f t="shared" ref="G44:G70" si="3">SUM(B44:F44)</f>
        <v>1910303.4999999995</v>
      </c>
      <c r="H44" s="20"/>
      <c r="I44" s="20"/>
    </row>
    <row r="45" spans="1:9" s="16" customFormat="1">
      <c r="A45" s="19">
        <v>4470101</v>
      </c>
      <c r="B45" s="20">
        <v>0</v>
      </c>
      <c r="C45" s="20">
        <v>-404432.76999999967</v>
      </c>
      <c r="D45" s="20">
        <v>0</v>
      </c>
      <c r="E45" s="20">
        <v>0</v>
      </c>
      <c r="F45" s="20">
        <v>0</v>
      </c>
      <c r="G45" s="20">
        <f t="shared" si="3"/>
        <v>-404432.76999999967</v>
      </c>
      <c r="H45" s="20"/>
      <c r="I45" s="20"/>
    </row>
    <row r="46" spans="1:9" s="16" customFormat="1">
      <c r="A46" s="19">
        <v>4470110</v>
      </c>
      <c r="B46" s="20">
        <v>0</v>
      </c>
      <c r="C46" s="20">
        <v>8.27</v>
      </c>
      <c r="D46" s="20">
        <v>0</v>
      </c>
      <c r="E46" s="20">
        <v>0</v>
      </c>
      <c r="F46" s="20">
        <v>0</v>
      </c>
      <c r="G46" s="20">
        <f t="shared" si="3"/>
        <v>8.27</v>
      </c>
      <c r="H46" s="20"/>
      <c r="I46" s="20"/>
    </row>
    <row r="47" spans="1:9" s="16" customFormat="1">
      <c r="A47" s="19">
        <v>4470115</v>
      </c>
      <c r="B47" s="20">
        <v>0</v>
      </c>
      <c r="C47" s="20">
        <v>1014.69</v>
      </c>
      <c r="D47" s="20">
        <v>0</v>
      </c>
      <c r="E47" s="20">
        <v>-634157.64</v>
      </c>
      <c r="F47" s="20">
        <v>0</v>
      </c>
      <c r="G47" s="20">
        <f t="shared" si="3"/>
        <v>-633142.95000000007</v>
      </c>
      <c r="H47" s="20"/>
      <c r="I47" s="20"/>
    </row>
    <row r="48" spans="1:9" s="16" customFormat="1">
      <c r="A48" s="19">
        <v>4470116</v>
      </c>
      <c r="B48" s="20">
        <v>314.99999999999989</v>
      </c>
      <c r="C48" s="20">
        <v>-1131.99</v>
      </c>
      <c r="D48" s="20">
        <v>0</v>
      </c>
      <c r="E48" s="20">
        <v>2.59</v>
      </c>
      <c r="F48" s="20">
        <v>0</v>
      </c>
      <c r="G48" s="20">
        <f t="shared" si="3"/>
        <v>-814.40000000000009</v>
      </c>
      <c r="H48" s="20"/>
      <c r="I48" s="20"/>
    </row>
    <row r="49" spans="1:9" s="16" customFormat="1">
      <c r="A49" s="19">
        <v>4470126</v>
      </c>
      <c r="B49" s="20">
        <v>0</v>
      </c>
      <c r="C49" s="20">
        <v>8.3899999999999988</v>
      </c>
      <c r="D49" s="20">
        <v>0</v>
      </c>
      <c r="E49" s="20">
        <v>-20377881.710000008</v>
      </c>
      <c r="F49" s="20">
        <v>0</v>
      </c>
      <c r="G49" s="20">
        <f t="shared" si="3"/>
        <v>-20377873.320000008</v>
      </c>
      <c r="H49" s="20"/>
      <c r="I49" s="20"/>
    </row>
    <row r="50" spans="1:9" s="16" customFormat="1">
      <c r="A50" s="19">
        <v>4470141</v>
      </c>
      <c r="B50" s="20">
        <v>0</v>
      </c>
      <c r="C50" s="20">
        <v>0</v>
      </c>
      <c r="D50" s="20">
        <v>0</v>
      </c>
      <c r="E50" s="20">
        <v>133693108.94000001</v>
      </c>
      <c r="F50" s="20">
        <v>0</v>
      </c>
      <c r="G50" s="20">
        <f t="shared" si="3"/>
        <v>133693108.94000001</v>
      </c>
      <c r="H50" s="16" t="s">
        <v>11</v>
      </c>
      <c r="I50" s="20"/>
    </row>
    <row r="51" spans="1:9" s="16" customFormat="1">
      <c r="A51" s="19">
        <v>4470174</v>
      </c>
      <c r="B51" s="20">
        <v>0</v>
      </c>
      <c r="C51" s="20">
        <v>0</v>
      </c>
      <c r="D51" s="20">
        <v>0</v>
      </c>
      <c r="E51" s="20">
        <v>-10564072.269999998</v>
      </c>
      <c r="F51" s="20">
        <v>0</v>
      </c>
      <c r="G51" s="20">
        <f t="shared" si="3"/>
        <v>-10564072.269999998</v>
      </c>
      <c r="H51" s="20"/>
      <c r="I51" s="20"/>
    </row>
    <row r="52" spans="1:9" s="16" customFormat="1">
      <c r="A52" s="19">
        <v>4470202</v>
      </c>
      <c r="B52" s="20">
        <v>-148251.84</v>
      </c>
      <c r="C52" s="20">
        <v>0</v>
      </c>
      <c r="D52" s="20">
        <v>0</v>
      </c>
      <c r="E52" s="20">
        <v>0</v>
      </c>
      <c r="F52" s="20">
        <v>0</v>
      </c>
      <c r="G52" s="20">
        <f t="shared" si="3"/>
        <v>-148251.84</v>
      </c>
      <c r="H52" s="20"/>
      <c r="I52" s="20"/>
    </row>
    <row r="53" spans="1:9" s="16" customFormat="1">
      <c r="A53" s="19">
        <v>4470203</v>
      </c>
      <c r="B53" s="20">
        <v>560027.86</v>
      </c>
      <c r="C53" s="20">
        <v>508682.08999999985</v>
      </c>
      <c r="D53" s="20">
        <v>0</v>
      </c>
      <c r="E53" s="20">
        <v>230060.2099999999</v>
      </c>
      <c r="F53" s="20">
        <v>0</v>
      </c>
      <c r="G53" s="20">
        <f t="shared" si="3"/>
        <v>1298770.1599999997</v>
      </c>
      <c r="H53" s="20"/>
      <c r="I53" s="20"/>
    </row>
    <row r="54" spans="1:9" s="16" customFormat="1">
      <c r="A54" s="19">
        <v>4470206</v>
      </c>
      <c r="B54" s="20">
        <v>0</v>
      </c>
      <c r="C54" s="20">
        <v>-51328.770000000004</v>
      </c>
      <c r="D54" s="20">
        <v>0</v>
      </c>
      <c r="E54" s="20">
        <v>-819369.63000000012</v>
      </c>
      <c r="F54" s="20">
        <v>0</v>
      </c>
      <c r="G54" s="20">
        <f t="shared" si="3"/>
        <v>-870698.40000000014</v>
      </c>
      <c r="H54" s="20"/>
      <c r="I54" s="20"/>
    </row>
    <row r="55" spans="1:9" s="16" customFormat="1">
      <c r="A55" s="19">
        <v>4470207</v>
      </c>
      <c r="B55" s="20">
        <v>3590208.5100000007</v>
      </c>
      <c r="C55" s="20">
        <v>1097696.1199999985</v>
      </c>
      <c r="D55" s="20">
        <v>0</v>
      </c>
      <c r="E55" s="20">
        <v>1271096.54</v>
      </c>
      <c r="F55" s="20">
        <v>0</v>
      </c>
      <c r="G55" s="20">
        <f t="shared" si="3"/>
        <v>5959001.169999999</v>
      </c>
      <c r="H55" s="20"/>
      <c r="I55" s="20"/>
    </row>
    <row r="56" spans="1:9" s="16" customFormat="1">
      <c r="A56" s="19">
        <v>4470208</v>
      </c>
      <c r="B56" s="20">
        <v>0</v>
      </c>
      <c r="C56" s="20">
        <v>-279413.86000000004</v>
      </c>
      <c r="D56" s="20">
        <v>0</v>
      </c>
      <c r="E56" s="20">
        <v>-5594769.5999999996</v>
      </c>
      <c r="F56" s="20">
        <v>0</v>
      </c>
      <c r="G56" s="20">
        <f t="shared" si="3"/>
        <v>-5874183.46</v>
      </c>
      <c r="H56" s="20"/>
      <c r="I56" s="20"/>
    </row>
    <row r="57" spans="1:9" s="16" customFormat="1">
      <c r="A57" s="19">
        <v>4470209</v>
      </c>
      <c r="B57" s="20">
        <v>0</v>
      </c>
      <c r="C57" s="20">
        <v>-2.8299999999999992</v>
      </c>
      <c r="D57" s="20">
        <v>0</v>
      </c>
      <c r="E57" s="20">
        <v>-11522697.620000001</v>
      </c>
      <c r="F57" s="20">
        <v>0</v>
      </c>
      <c r="G57" s="20">
        <f t="shared" si="3"/>
        <v>-11522700.450000001</v>
      </c>
      <c r="H57" s="20"/>
      <c r="I57" s="20"/>
    </row>
    <row r="58" spans="1:9" s="16" customFormat="1">
      <c r="A58" s="19">
        <v>5550039</v>
      </c>
      <c r="B58" s="20">
        <v>0</v>
      </c>
      <c r="C58" s="20">
        <v>2583.0199999999991</v>
      </c>
      <c r="D58" s="20">
        <v>0</v>
      </c>
      <c r="E58" s="20">
        <v>0</v>
      </c>
      <c r="F58" s="20">
        <v>0</v>
      </c>
      <c r="G58" s="20">
        <f t="shared" si="3"/>
        <v>2583.0199999999991</v>
      </c>
      <c r="H58" s="20"/>
      <c r="I58" s="20"/>
    </row>
    <row r="59" spans="1:9">
      <c r="A59" s="1">
        <v>5550040</v>
      </c>
      <c r="B59" s="2">
        <v>0</v>
      </c>
      <c r="C59" s="2">
        <v>13465.769999999999</v>
      </c>
      <c r="D59" s="2">
        <v>0</v>
      </c>
      <c r="E59" s="2">
        <v>0</v>
      </c>
      <c r="F59" s="2">
        <v>0</v>
      </c>
      <c r="G59" s="2">
        <f t="shared" si="3"/>
        <v>13465.769999999999</v>
      </c>
      <c r="H59" s="2"/>
      <c r="I59" s="2"/>
    </row>
    <row r="60" spans="1:9">
      <c r="A60" s="1">
        <v>5550041</v>
      </c>
      <c r="B60" s="2">
        <v>0</v>
      </c>
      <c r="C60" s="2">
        <v>407.05999999999995</v>
      </c>
      <c r="D60" s="2">
        <v>0</v>
      </c>
      <c r="E60" s="2">
        <v>0</v>
      </c>
      <c r="F60" s="2">
        <v>0</v>
      </c>
      <c r="G60" s="2">
        <f t="shared" si="3"/>
        <v>407.05999999999995</v>
      </c>
      <c r="H60" s="2"/>
      <c r="I60" s="2"/>
    </row>
    <row r="61" spans="1:9">
      <c r="A61" s="1">
        <v>5550074</v>
      </c>
      <c r="B61" s="2">
        <v>0</v>
      </c>
      <c r="C61" s="2">
        <v>116025.53000000003</v>
      </c>
      <c r="D61" s="2">
        <v>0</v>
      </c>
      <c r="E61" s="2">
        <v>0</v>
      </c>
      <c r="F61" s="2">
        <v>0</v>
      </c>
      <c r="G61" s="2">
        <f t="shared" si="3"/>
        <v>116025.53000000003</v>
      </c>
      <c r="H61" s="2"/>
      <c r="I61" s="2"/>
    </row>
    <row r="62" spans="1:9">
      <c r="A62" s="1">
        <v>5550076</v>
      </c>
      <c r="B62" s="2">
        <v>0</v>
      </c>
      <c r="C62" s="2">
        <v>1764.5100000000002</v>
      </c>
      <c r="D62" s="2">
        <v>0</v>
      </c>
      <c r="E62" s="2">
        <v>0</v>
      </c>
      <c r="F62" s="2">
        <v>0</v>
      </c>
      <c r="G62" s="2">
        <f t="shared" si="3"/>
        <v>1764.5100000000002</v>
      </c>
      <c r="H62" s="2"/>
      <c r="I62" s="2"/>
    </row>
    <row r="63" spans="1:9">
      <c r="A63" s="1">
        <v>5550078</v>
      </c>
      <c r="B63" s="2">
        <v>0</v>
      </c>
      <c r="C63" s="2">
        <v>133736.84</v>
      </c>
      <c r="D63" s="2">
        <v>0</v>
      </c>
      <c r="E63" s="2">
        <v>0</v>
      </c>
      <c r="F63" s="2">
        <v>0</v>
      </c>
      <c r="G63" s="2">
        <f t="shared" si="3"/>
        <v>133736.84</v>
      </c>
      <c r="H63" s="2"/>
      <c r="I63" s="2"/>
    </row>
    <row r="64" spans="1:9">
      <c r="A64" s="1">
        <v>5550083</v>
      </c>
      <c r="B64" s="2">
        <v>0</v>
      </c>
      <c r="C64" s="2">
        <v>6157.92</v>
      </c>
      <c r="D64" s="2">
        <v>0</v>
      </c>
      <c r="E64" s="2">
        <v>0</v>
      </c>
      <c r="F64" s="2">
        <v>0</v>
      </c>
      <c r="G64" s="2">
        <f t="shared" si="3"/>
        <v>6157.92</v>
      </c>
      <c r="H64" s="2"/>
      <c r="I64" s="2"/>
    </row>
    <row r="65" spans="1:9">
      <c r="A65" s="1">
        <v>5550084</v>
      </c>
      <c r="B65" s="2">
        <v>-547.66999999999996</v>
      </c>
      <c r="C65" s="2">
        <v>-328.68</v>
      </c>
      <c r="D65" s="2">
        <v>0</v>
      </c>
      <c r="E65" s="2">
        <v>-330.41999999999996</v>
      </c>
      <c r="F65" s="2">
        <v>0</v>
      </c>
      <c r="G65" s="2">
        <f t="shared" si="3"/>
        <v>-1206.77</v>
      </c>
      <c r="H65" s="2"/>
      <c r="I65" s="2"/>
    </row>
    <row r="66" spans="1:9">
      <c r="A66" s="1">
        <v>5550090</v>
      </c>
      <c r="B66" s="2">
        <v>0</v>
      </c>
      <c r="C66" s="2">
        <v>18051.64</v>
      </c>
      <c r="D66" s="2">
        <v>0</v>
      </c>
      <c r="E66" s="2">
        <v>0</v>
      </c>
      <c r="F66" s="2">
        <v>0</v>
      </c>
      <c r="G66" s="2">
        <f t="shared" si="3"/>
        <v>18051.64</v>
      </c>
      <c r="H66" s="2"/>
      <c r="I66" s="2"/>
    </row>
    <row r="67" spans="1:9">
      <c r="A67" s="1">
        <v>5614000</v>
      </c>
      <c r="B67" s="2">
        <v>0</v>
      </c>
      <c r="C67" s="2">
        <v>13355.18</v>
      </c>
      <c r="D67" s="2">
        <v>0</v>
      </c>
      <c r="E67" s="2">
        <v>0</v>
      </c>
      <c r="F67" s="2">
        <v>0</v>
      </c>
      <c r="G67" s="2">
        <f t="shared" si="3"/>
        <v>13355.18</v>
      </c>
      <c r="H67" s="2"/>
      <c r="I67" s="2"/>
    </row>
    <row r="68" spans="1:9">
      <c r="A68" s="1">
        <v>5614001</v>
      </c>
      <c r="B68" s="2">
        <v>24473.520000000022</v>
      </c>
      <c r="C68" s="2">
        <v>86711.31000000007</v>
      </c>
      <c r="D68" s="2">
        <v>0</v>
      </c>
      <c r="E68" s="2">
        <v>9198.1799999999967</v>
      </c>
      <c r="F68" s="2">
        <v>0</v>
      </c>
      <c r="G68" s="2">
        <f t="shared" si="3"/>
        <v>120383.01000000008</v>
      </c>
      <c r="H68" s="2"/>
      <c r="I68" s="2"/>
    </row>
    <row r="69" spans="1:9">
      <c r="A69" s="1">
        <v>5618000</v>
      </c>
      <c r="B69" s="2">
        <v>0</v>
      </c>
      <c r="C69" s="2">
        <v>1499.0799999999997</v>
      </c>
      <c r="D69" s="2">
        <v>0</v>
      </c>
      <c r="E69" s="2">
        <v>0</v>
      </c>
      <c r="F69" s="2">
        <v>0</v>
      </c>
      <c r="G69" s="2">
        <f t="shared" si="3"/>
        <v>1499.0799999999997</v>
      </c>
      <c r="H69" s="2"/>
      <c r="I69" s="2"/>
    </row>
    <row r="70" spans="1:9" ht="15.75" thickBot="1">
      <c r="A70" s="5">
        <v>5618001</v>
      </c>
      <c r="B70" s="6">
        <v>0</v>
      </c>
      <c r="C70" s="6">
        <v>8546.56</v>
      </c>
      <c r="D70" s="6">
        <v>0</v>
      </c>
      <c r="E70" s="6">
        <v>0</v>
      </c>
      <c r="F70" s="6">
        <v>0</v>
      </c>
      <c r="G70" s="6">
        <f t="shared" si="3"/>
        <v>8546.56</v>
      </c>
      <c r="H70" s="2"/>
      <c r="I70" s="2"/>
    </row>
    <row r="71" spans="1:9" ht="15.75" thickTop="1">
      <c r="A71" s="1" t="s">
        <v>6</v>
      </c>
      <c r="B71" s="2">
        <f t="shared" ref="B71:G71" si="4">SUM(B43:B70)</f>
        <v>8330252.5799999991</v>
      </c>
      <c r="C71" s="2">
        <f t="shared" si="4"/>
        <v>1683673.4999999986</v>
      </c>
      <c r="D71" s="2">
        <f t="shared" si="4"/>
        <v>0</v>
      </c>
      <c r="E71" s="2">
        <f t="shared" si="4"/>
        <v>88451540.460000023</v>
      </c>
      <c r="F71" s="2">
        <f t="shared" si="4"/>
        <v>0</v>
      </c>
      <c r="G71" s="2">
        <f t="shared" si="4"/>
        <v>98465466.540000021</v>
      </c>
      <c r="H71" s="2"/>
      <c r="I71" s="2"/>
    </row>
    <row r="72" spans="1:9">
      <c r="A72" t="s">
        <v>104</v>
      </c>
      <c r="B72" s="2">
        <f t="shared" ref="B72:G72" si="5">B71-B50</f>
        <v>8330252.5799999991</v>
      </c>
      <c r="C72" s="2">
        <f t="shared" si="5"/>
        <v>1683673.4999999986</v>
      </c>
      <c r="D72" s="2">
        <f t="shared" si="5"/>
        <v>0</v>
      </c>
      <c r="E72" s="2">
        <f t="shared" si="5"/>
        <v>-45241568.479999989</v>
      </c>
      <c r="F72" s="2">
        <f t="shared" si="5"/>
        <v>0</v>
      </c>
      <c r="G72" s="2">
        <f t="shared" si="5"/>
        <v>-35227642.399999991</v>
      </c>
    </row>
    <row r="73" spans="1:9">
      <c r="E73" s="2"/>
    </row>
    <row r="74" spans="1:9">
      <c r="E74" s="2"/>
    </row>
  </sheetData>
  <phoneticPr fontId="8" type="noConversion"/>
  <pageMargins left="0.7" right="0.7" top="0.75" bottom="0.75" header="0.3" footer="0.3"/>
  <pageSetup scale="89" fitToHeight="2" orientation="landscape" r:id="rId1"/>
  <headerFooter>
    <oddFooter>&amp;L&amp;F&amp;A&amp;R&amp;D</oddFooter>
  </headerFooter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101"/>
  <sheetViews>
    <sheetView tabSelected="1" zoomScaleNormal="100" workbookViewId="0">
      <selection activeCell="A10" sqref="A10"/>
    </sheetView>
  </sheetViews>
  <sheetFormatPr defaultRowHeight="15"/>
  <cols>
    <col min="1" max="1" width="42.140625" customWidth="1"/>
    <col min="2" max="2" width="22" bestFit="1" customWidth="1"/>
    <col min="3" max="3" width="20.85546875" bestFit="1" customWidth="1"/>
    <col min="4" max="4" width="23" bestFit="1" customWidth="1"/>
    <col min="5" max="5" width="21" customWidth="1"/>
    <col min="6" max="6" width="23" bestFit="1" customWidth="1"/>
    <col min="7" max="7" width="21.5703125" bestFit="1" customWidth="1"/>
    <col min="8" max="8" width="17.85546875" customWidth="1"/>
    <col min="9" max="9" width="17.7109375" customWidth="1"/>
    <col min="10" max="10" width="16.85546875" customWidth="1"/>
    <col min="11" max="11" width="30.140625" customWidth="1"/>
  </cols>
  <sheetData>
    <row r="1" spans="1:8">
      <c r="A1" s="3" t="s">
        <v>0</v>
      </c>
      <c r="B1" t="s">
        <v>10</v>
      </c>
    </row>
    <row r="3" spans="1:8">
      <c r="A3" s="9" t="s">
        <v>15</v>
      </c>
    </row>
    <row r="4" spans="1:8">
      <c r="A4" s="4"/>
      <c r="B4" s="4" t="s">
        <v>1</v>
      </c>
      <c r="C4" s="4" t="s">
        <v>4</v>
      </c>
      <c r="D4" s="4" t="s">
        <v>3</v>
      </c>
      <c r="E4" s="4" t="s">
        <v>5</v>
      </c>
      <c r="F4" s="4" t="s">
        <v>2</v>
      </c>
      <c r="G4" s="4" t="s">
        <v>6</v>
      </c>
    </row>
    <row r="5" spans="1:8">
      <c r="A5" s="1" t="s">
        <v>72</v>
      </c>
      <c r="B5" s="8">
        <v>46736555.660000004</v>
      </c>
      <c r="C5" s="8">
        <v>9860115.2099999972</v>
      </c>
      <c r="D5" s="8">
        <v>28302073.540000003</v>
      </c>
      <c r="E5" s="8">
        <v>32897156.620000008</v>
      </c>
      <c r="F5" s="8">
        <v>27428854.539999999</v>
      </c>
      <c r="G5" s="8">
        <v>145224755.57000002</v>
      </c>
      <c r="H5" t="s">
        <v>120</v>
      </c>
    </row>
    <row r="6" spans="1:8">
      <c r="A6" s="1" t="s">
        <v>73</v>
      </c>
      <c r="B6" s="8">
        <v>-8724038.6300000008</v>
      </c>
      <c r="C6" s="8">
        <v>-1843007.5599999998</v>
      </c>
      <c r="D6" s="8">
        <v>-5406438.7199999997</v>
      </c>
      <c r="E6" s="8">
        <v>-6248496.5599999987</v>
      </c>
      <c r="F6" s="8">
        <v>-5238905.8899999997</v>
      </c>
      <c r="G6" s="8">
        <v>-27460887.359999999</v>
      </c>
      <c r="H6" t="s">
        <v>121</v>
      </c>
    </row>
    <row r="7" spans="1:8">
      <c r="A7" s="1" t="s">
        <v>74</v>
      </c>
      <c r="B7" s="8">
        <v>-20520748.459999997</v>
      </c>
      <c r="C7" s="8">
        <v>-4327395.54</v>
      </c>
      <c r="D7" s="8">
        <v>-12456545.629999997</v>
      </c>
      <c r="E7" s="8">
        <v>-14468632.839999998</v>
      </c>
      <c r="F7" s="8">
        <v>-12083611.210000003</v>
      </c>
      <c r="G7" s="8">
        <v>-63856933.679999992</v>
      </c>
      <c r="H7" t="s">
        <v>122</v>
      </c>
    </row>
    <row r="8" spans="1:8">
      <c r="A8" s="1" t="s">
        <v>75</v>
      </c>
      <c r="B8" s="8">
        <v>-2545178.2699999996</v>
      </c>
      <c r="C8" s="8">
        <v>-536622.39999999979</v>
      </c>
      <c r="D8" s="8">
        <v>-1551535.2200000004</v>
      </c>
      <c r="E8" s="8">
        <v>-1800095.3999999994</v>
      </c>
      <c r="F8" s="8">
        <v>-1500686.06</v>
      </c>
      <c r="G8" s="8">
        <v>-7934117.3499999996</v>
      </c>
      <c r="H8" t="s">
        <v>123</v>
      </c>
    </row>
    <row r="9" spans="1:8">
      <c r="A9" s="1" t="s">
        <v>76</v>
      </c>
      <c r="B9" s="8">
        <v>-32115768.680000003</v>
      </c>
      <c r="C9" s="8">
        <v>-6768714.6799999997</v>
      </c>
      <c r="D9" s="8">
        <v>-19456671.260000002</v>
      </c>
      <c r="E9" s="8">
        <v>-22608382.379999999</v>
      </c>
      <c r="F9" s="8">
        <v>-18831306.569999997</v>
      </c>
      <c r="G9" s="8">
        <v>-99780843.569999993</v>
      </c>
      <c r="H9" t="s">
        <v>124</v>
      </c>
    </row>
    <row r="10" spans="1:8">
      <c r="A10" s="1" t="s">
        <v>77</v>
      </c>
      <c r="B10" s="8">
        <v>-529117.37000000023</v>
      </c>
      <c r="C10" s="8">
        <v>-110758.26999999999</v>
      </c>
      <c r="D10" s="8">
        <v>-308847.94999999984</v>
      </c>
      <c r="E10" s="8">
        <v>-361899.91999999981</v>
      </c>
      <c r="F10" s="8">
        <v>-296745.47000000009</v>
      </c>
      <c r="G10" s="8">
        <v>-1607368.98</v>
      </c>
      <c r="H10" t="s">
        <v>125</v>
      </c>
    </row>
    <row r="11" spans="1:8">
      <c r="A11" s="1" t="s">
        <v>78</v>
      </c>
      <c r="B11" s="8">
        <v>-1504302.1099999999</v>
      </c>
      <c r="C11" s="8">
        <v>-318315.77</v>
      </c>
      <c r="D11" s="8">
        <v>-968539.54</v>
      </c>
      <c r="E11" s="8">
        <v>-1108980.6599999999</v>
      </c>
      <c r="F11" s="8">
        <v>-934407.86999999988</v>
      </c>
      <c r="G11" s="8">
        <v>-4834545.95</v>
      </c>
      <c r="H11" t="s">
        <v>126</v>
      </c>
    </row>
    <row r="12" spans="1:8">
      <c r="A12" s="1" t="s">
        <v>79</v>
      </c>
      <c r="B12" s="8">
        <v>-93428.569999999992</v>
      </c>
      <c r="C12" s="8">
        <v>-19799.650000000001</v>
      </c>
      <c r="D12" s="8">
        <v>-59633.85</v>
      </c>
      <c r="E12" s="8">
        <v>-68449.959999999992</v>
      </c>
      <c r="F12" s="8">
        <v>-57580.480000000003</v>
      </c>
      <c r="G12" s="8">
        <v>-298892.51</v>
      </c>
      <c r="H12" t="s">
        <v>127</v>
      </c>
    </row>
    <row r="13" spans="1:8">
      <c r="A13" s="1" t="s">
        <v>80</v>
      </c>
      <c r="B13" s="8">
        <v>17065638.84</v>
      </c>
      <c r="C13" s="8">
        <v>3593706.7999999989</v>
      </c>
      <c r="D13" s="8">
        <v>10106201.550000001</v>
      </c>
      <c r="E13" s="8">
        <v>11811630.899999999</v>
      </c>
      <c r="F13" s="8">
        <v>9795957.5700000022</v>
      </c>
      <c r="G13" s="8">
        <v>52373135.660000004</v>
      </c>
      <c r="H13" t="s">
        <v>128</v>
      </c>
    </row>
    <row r="14" spans="1:8">
      <c r="A14" s="1" t="s">
        <v>81</v>
      </c>
      <c r="B14" s="8">
        <v>-3362761.3999999994</v>
      </c>
      <c r="C14" s="8">
        <v>-709742.08000000019</v>
      </c>
      <c r="D14" s="8">
        <v>-2053158.5799999998</v>
      </c>
      <c r="E14" s="8">
        <v>-2381623.29</v>
      </c>
      <c r="F14" s="8">
        <v>-1992111.15</v>
      </c>
      <c r="G14" s="8">
        <v>-10499396.5</v>
      </c>
      <c r="H14" t="s">
        <v>129</v>
      </c>
    </row>
    <row r="15" spans="1:8">
      <c r="A15" s="1" t="s">
        <v>82</v>
      </c>
      <c r="B15" s="8">
        <v>15021955.870000007</v>
      </c>
      <c r="C15" s="8">
        <v>3167480.3500000006</v>
      </c>
      <c r="D15" s="8">
        <v>9089441.5600000005</v>
      </c>
      <c r="E15" s="8">
        <v>10566247.969999999</v>
      </c>
      <c r="F15" s="8">
        <v>8818680.179999996</v>
      </c>
      <c r="G15" s="8">
        <v>46663805.930000007</v>
      </c>
      <c r="H15" t="s">
        <v>130</v>
      </c>
    </row>
    <row r="16" spans="1:8">
      <c r="A16" s="1" t="s">
        <v>83</v>
      </c>
      <c r="B16" s="8">
        <v>-4656676.43</v>
      </c>
      <c r="C16" s="8">
        <v>-981171.43</v>
      </c>
      <c r="D16" s="8">
        <v>-2798295.9100000006</v>
      </c>
      <c r="E16" s="8">
        <v>-3258323.92</v>
      </c>
      <c r="F16" s="8">
        <v>-2714258.6300000008</v>
      </c>
      <c r="G16" s="8">
        <v>-14408726.32</v>
      </c>
      <c r="H16" t="s">
        <v>131</v>
      </c>
    </row>
    <row r="17" spans="1:8">
      <c r="A17" s="1" t="s">
        <v>84</v>
      </c>
      <c r="B17" s="8">
        <v>76866949.099999994</v>
      </c>
      <c r="C17" s="8">
        <v>16216781.76</v>
      </c>
      <c r="D17" s="8">
        <v>46741004.690000013</v>
      </c>
      <c r="E17" s="8">
        <v>54271350.350000009</v>
      </c>
      <c r="F17" s="8">
        <v>45320514.019999996</v>
      </c>
      <c r="G17" s="8">
        <v>239416599.92000002</v>
      </c>
      <c r="H17" t="s">
        <v>132</v>
      </c>
    </row>
    <row r="18" spans="1:8">
      <c r="A18" s="1" t="s">
        <v>85</v>
      </c>
      <c r="B18" s="8">
        <v>-25019988.940000001</v>
      </c>
      <c r="C18" s="8">
        <v>-5273061.5600000005</v>
      </c>
      <c r="D18" s="8">
        <v>-15144154.760000002</v>
      </c>
      <c r="E18" s="8">
        <v>-17601372.719999999</v>
      </c>
      <c r="F18" s="8">
        <v>-14679565.709999999</v>
      </c>
      <c r="G18" s="8">
        <v>-77718143.689999998</v>
      </c>
      <c r="H18" t="s">
        <v>133</v>
      </c>
    </row>
    <row r="19" spans="1:8">
      <c r="A19" s="1" t="s">
        <v>86</v>
      </c>
      <c r="B19" s="8">
        <v>18960272.449999999</v>
      </c>
      <c r="C19" s="8">
        <v>3998228.6399999997</v>
      </c>
      <c r="D19" s="8">
        <v>11426275.08</v>
      </c>
      <c r="E19" s="8">
        <v>13296974.289999997</v>
      </c>
      <c r="F19" s="8">
        <v>11087291.27</v>
      </c>
      <c r="G19" s="8">
        <v>58769041.730000004</v>
      </c>
      <c r="H19" t="s">
        <v>134</v>
      </c>
    </row>
    <row r="20" spans="1:8">
      <c r="A20" s="1" t="s">
        <v>87</v>
      </c>
      <c r="B20" s="8">
        <v>-1357851.36</v>
      </c>
      <c r="C20" s="8">
        <v>-287313.65999999992</v>
      </c>
      <c r="D20" s="8">
        <v>-810990.29</v>
      </c>
      <c r="E20" s="8">
        <v>-946661.08</v>
      </c>
      <c r="F20" s="8">
        <v>-790227.33</v>
      </c>
      <c r="G20" s="8">
        <v>-4193043.72</v>
      </c>
      <c r="H20" t="s">
        <v>135</v>
      </c>
    </row>
    <row r="21" spans="1:8">
      <c r="A21" s="1" t="s">
        <v>88</v>
      </c>
      <c r="B21" s="8">
        <v>5266.77</v>
      </c>
      <c r="C21" s="8">
        <v>1114.47</v>
      </c>
      <c r="D21" s="8">
        <v>3377.49</v>
      </c>
      <c r="E21" s="8">
        <v>3871</v>
      </c>
      <c r="F21" s="8">
        <v>3260.4800000000005</v>
      </c>
      <c r="G21" s="8">
        <v>16890.21</v>
      </c>
      <c r="H21" t="s">
        <v>136</v>
      </c>
    </row>
    <row r="22" spans="1:8">
      <c r="A22" s="1" t="s">
        <v>89</v>
      </c>
      <c r="B22" s="8">
        <v>229193.74</v>
      </c>
      <c r="C22" s="8">
        <v>48444.340000000011</v>
      </c>
      <c r="D22" s="8">
        <v>140126.97</v>
      </c>
      <c r="E22" s="8">
        <v>162535.46000000005</v>
      </c>
      <c r="F22" s="8">
        <v>136020.73000000001</v>
      </c>
      <c r="G22" s="8">
        <v>716321.24000000011</v>
      </c>
      <c r="H22" t="s">
        <v>137</v>
      </c>
    </row>
    <row r="23" spans="1:8">
      <c r="A23" s="1" t="s">
        <v>90</v>
      </c>
      <c r="B23" s="8">
        <v>1196596.9900000002</v>
      </c>
      <c r="C23" s="8">
        <v>252366.41999999995</v>
      </c>
      <c r="D23" s="8">
        <v>721321.46</v>
      </c>
      <c r="E23" s="8">
        <v>839379.52</v>
      </c>
      <c r="F23" s="8">
        <v>700545.35999999987</v>
      </c>
      <c r="G23" s="8">
        <v>3710209.75</v>
      </c>
      <c r="H23" t="s">
        <v>138</v>
      </c>
    </row>
    <row r="24" spans="1:8">
      <c r="A24" s="1" t="s">
        <v>91</v>
      </c>
      <c r="B24" s="8">
        <v>37168.1</v>
      </c>
      <c r="C24" s="8">
        <v>7825.3600000000006</v>
      </c>
      <c r="D24" s="8">
        <v>22243.82</v>
      </c>
      <c r="E24" s="8">
        <v>25924.38</v>
      </c>
      <c r="F24" s="8">
        <v>21596.69</v>
      </c>
      <c r="G24" s="8">
        <v>114758.35</v>
      </c>
      <c r="H24" t="s">
        <v>139</v>
      </c>
    </row>
    <row r="25" spans="1:8">
      <c r="A25" s="1" t="s">
        <v>92</v>
      </c>
      <c r="B25" s="8">
        <v>5637365.379999999</v>
      </c>
      <c r="C25" s="8">
        <v>1186542.81</v>
      </c>
      <c r="D25" s="8">
        <v>3326201.07</v>
      </c>
      <c r="E25" s="8">
        <v>3890902.54</v>
      </c>
      <c r="F25" s="8">
        <v>3235100.5399999996</v>
      </c>
      <c r="G25" s="8">
        <v>17276112.34</v>
      </c>
      <c r="H25" t="s">
        <v>140</v>
      </c>
    </row>
    <row r="26" spans="1:8">
      <c r="A26" s="1" t="s">
        <v>93</v>
      </c>
      <c r="B26" s="8">
        <v>-5572619.1400000006</v>
      </c>
      <c r="C26" s="8">
        <v>-1172953.57</v>
      </c>
      <c r="D26" s="8">
        <v>-3288107.5600000005</v>
      </c>
      <c r="E26" s="8">
        <v>-3846334.71</v>
      </c>
      <c r="F26" s="8">
        <v>-3198105.51</v>
      </c>
      <c r="G26" s="8">
        <v>-17078120.490000002</v>
      </c>
      <c r="H26" t="s">
        <v>141</v>
      </c>
    </row>
    <row r="27" spans="1:8">
      <c r="A27" s="1" t="s">
        <v>94</v>
      </c>
      <c r="B27" s="8">
        <v>174317.33999999997</v>
      </c>
      <c r="C27" s="8">
        <v>36785.24</v>
      </c>
      <c r="D27" s="8">
        <v>106481.20999999999</v>
      </c>
      <c r="E27" s="8">
        <v>123497.19</v>
      </c>
      <c r="F27" s="8">
        <v>103259.86</v>
      </c>
      <c r="G27" s="8">
        <v>544340.84</v>
      </c>
      <c r="H27" t="s">
        <v>142</v>
      </c>
    </row>
    <row r="28" spans="1:8">
      <c r="A28" s="1" t="s">
        <v>95</v>
      </c>
      <c r="B28" s="8">
        <v>-120435.08</v>
      </c>
      <c r="C28" s="8">
        <v>-25416.810000000005</v>
      </c>
      <c r="D28" s="8">
        <v>-73621.349999999991</v>
      </c>
      <c r="E28" s="8">
        <v>-85371.42</v>
      </c>
      <c r="F28" s="8">
        <v>-71390.83</v>
      </c>
      <c r="G28" s="8">
        <v>-376235.49</v>
      </c>
      <c r="H28" t="s">
        <v>143</v>
      </c>
    </row>
    <row r="29" spans="1:8">
      <c r="A29" s="1" t="s">
        <v>96</v>
      </c>
      <c r="B29" s="8">
        <v>11724026.959999999</v>
      </c>
      <c r="C29" s="8">
        <v>2474766.7999999998</v>
      </c>
      <c r="D29" s="8">
        <v>7121225.4400000013</v>
      </c>
      <c r="E29" s="8">
        <v>8271800.8600000003</v>
      </c>
      <c r="F29" s="8">
        <v>6909660.3000000007</v>
      </c>
      <c r="G29" s="8">
        <v>36501480.359999999</v>
      </c>
      <c r="H29" t="s">
        <v>144</v>
      </c>
    </row>
    <row r="30" spans="1:8">
      <c r="A30" s="1" t="s">
        <v>97</v>
      </c>
      <c r="B30" s="8">
        <v>-4471875.3400000008</v>
      </c>
      <c r="C30" s="8">
        <v>-944469.09999999986</v>
      </c>
      <c r="D30" s="8">
        <v>-2727921.25</v>
      </c>
      <c r="E30" s="8">
        <v>-3165495.84</v>
      </c>
      <c r="F30" s="8">
        <v>-2647137.9699999997</v>
      </c>
      <c r="G30" s="8">
        <v>-13956899.5</v>
      </c>
      <c r="H30" t="s">
        <v>145</v>
      </c>
    </row>
    <row r="31" spans="1:8">
      <c r="A31" s="1" t="s">
        <v>98</v>
      </c>
      <c r="B31" s="8">
        <v>532467.25</v>
      </c>
      <c r="C31" s="8">
        <v>112128.93</v>
      </c>
      <c r="D31" s="8">
        <v>318129.71999999997</v>
      </c>
      <c r="E31" s="8">
        <v>370949.07</v>
      </c>
      <c r="F31" s="8">
        <v>308852.32</v>
      </c>
      <c r="G31" s="8">
        <v>1642527.29</v>
      </c>
      <c r="H31" t="s">
        <v>146</v>
      </c>
    </row>
    <row r="32" spans="1:8">
      <c r="A32" s="1" t="s">
        <v>99</v>
      </c>
      <c r="B32" s="8">
        <v>-30955.520000000004</v>
      </c>
      <c r="C32" s="8">
        <v>-6533.49</v>
      </c>
      <c r="D32" s="8">
        <v>-18733.420000000002</v>
      </c>
      <c r="E32" s="8">
        <v>-21780.600000000002</v>
      </c>
      <c r="F32" s="8">
        <v>-18215.93</v>
      </c>
      <c r="G32" s="8">
        <v>-96218.960000000021</v>
      </c>
      <c r="H32" t="s">
        <v>147</v>
      </c>
    </row>
    <row r="33" spans="1:8" ht="15.75" thickBot="1">
      <c r="A33" s="5" t="s">
        <v>100</v>
      </c>
      <c r="B33" s="11">
        <v>1646406.44</v>
      </c>
      <c r="C33" s="11">
        <v>348377.92</v>
      </c>
      <c r="D33" s="11">
        <v>984630.51</v>
      </c>
      <c r="E33" s="11">
        <v>1148955.3300000003</v>
      </c>
      <c r="F33" s="11">
        <v>959260.84</v>
      </c>
      <c r="G33" s="11">
        <v>5087631.04</v>
      </c>
      <c r="H33" t="s">
        <v>148</v>
      </c>
    </row>
    <row r="34" spans="1:8" ht="15.75" thickTop="1">
      <c r="A34" s="7" t="s">
        <v>6</v>
      </c>
      <c r="B34" s="30">
        <f t="shared" ref="B34:G34" si="0">SUM(B5:B33)</f>
        <v>85208435.589999974</v>
      </c>
      <c r="C34" s="30">
        <f t="shared" si="0"/>
        <v>17979389.479999997</v>
      </c>
      <c r="D34" s="30">
        <f t="shared" si="0"/>
        <v>51285538.820000015</v>
      </c>
      <c r="E34" s="30">
        <f t="shared" si="0"/>
        <v>59709274.180000022</v>
      </c>
      <c r="F34" s="30">
        <f t="shared" si="0"/>
        <v>49774598.089999989</v>
      </c>
      <c r="G34" s="30">
        <f t="shared" si="0"/>
        <v>263957236.16000006</v>
      </c>
    </row>
    <row r="35" spans="1:8">
      <c r="B35" s="8"/>
      <c r="C35" s="8"/>
      <c r="D35" s="8"/>
      <c r="E35" s="8"/>
      <c r="F35" s="8"/>
      <c r="G35" s="8"/>
    </row>
    <row r="36" spans="1:8">
      <c r="A36" s="9" t="s">
        <v>12</v>
      </c>
      <c r="B36" s="8"/>
      <c r="C36" s="8"/>
      <c r="D36" s="8"/>
      <c r="E36" s="8"/>
      <c r="F36" s="8"/>
      <c r="G36" s="8"/>
    </row>
    <row r="37" spans="1:8">
      <c r="A37" s="1">
        <v>4470101</v>
      </c>
      <c r="B37" s="8">
        <v>-2354345.9349472998</v>
      </c>
      <c r="C37" s="8">
        <v>-498225.5898893</v>
      </c>
      <c r="D37" s="8">
        <v>-1396654.4891502</v>
      </c>
      <c r="E37" s="8">
        <v>-1633269.9866895999</v>
      </c>
      <c r="F37" s="8">
        <v>-1362314.0893236001</v>
      </c>
      <c r="G37" s="8">
        <f>SUM(B37:F37)</f>
        <v>-7244810.0899999999</v>
      </c>
    </row>
    <row r="38" spans="1:8">
      <c r="A38" s="1">
        <v>4470100</v>
      </c>
      <c r="B38" s="8">
        <v>-261445.44388650404</v>
      </c>
      <c r="C38" s="8">
        <v>-55326.963030663996</v>
      </c>
      <c r="D38" s="8">
        <v>-155095.709365296</v>
      </c>
      <c r="E38" s="8">
        <v>-181371.390804608</v>
      </c>
      <c r="F38" s="8">
        <v>-151282.276112928</v>
      </c>
      <c r="G38" s="8">
        <f>SUM(B38:F38)</f>
        <v>-804521.78320000018</v>
      </c>
    </row>
    <row r="39" spans="1:8" ht="15.75" thickBot="1">
      <c r="A39" s="5">
        <v>4470109</v>
      </c>
      <c r="B39" s="11">
        <v>-159822.19786731096</v>
      </c>
      <c r="C39" s="11">
        <v>-33821.499053250998</v>
      </c>
      <c r="D39" s="11">
        <v>-94810.361894514004</v>
      </c>
      <c r="E39" s="11">
        <v>-110872.74606027201</v>
      </c>
      <c r="F39" s="11">
        <v>-92479.201424652012</v>
      </c>
      <c r="G39" s="11">
        <f>SUM(B39:F39)</f>
        <v>-491806.00630000001</v>
      </c>
    </row>
    <row r="40" spans="1:8" ht="15.75" thickTop="1">
      <c r="A40" s="1"/>
      <c r="B40" s="8"/>
      <c r="C40" s="8"/>
      <c r="D40" s="8"/>
      <c r="E40" s="8"/>
      <c r="F40" s="8"/>
      <c r="G40" s="8"/>
    </row>
    <row r="41" spans="1:8">
      <c r="A41" s="9" t="s">
        <v>13</v>
      </c>
      <c r="B41" s="8"/>
      <c r="C41" s="8"/>
      <c r="D41" s="8"/>
      <c r="E41" s="8"/>
      <c r="F41" s="8"/>
      <c r="G41" s="8"/>
    </row>
    <row r="42" spans="1:8">
      <c r="A42" s="1">
        <v>5614000</v>
      </c>
      <c r="B42" s="8">
        <v>458052.3600000001</v>
      </c>
      <c r="C42" s="8">
        <v>96742.180000000008</v>
      </c>
      <c r="D42" s="8">
        <v>280175.69999999995</v>
      </c>
      <c r="E42" s="8">
        <v>347286.87</v>
      </c>
      <c r="F42" s="8">
        <v>249370.14</v>
      </c>
      <c r="G42" s="8">
        <f t="shared" ref="G42:G47" si="1">SUM(B42:F42)</f>
        <v>1431627.25</v>
      </c>
    </row>
    <row r="43" spans="1:8">
      <c r="A43" s="1">
        <v>5614001</v>
      </c>
      <c r="B43" s="8">
        <v>5292894.79</v>
      </c>
      <c r="C43" s="8">
        <v>1117108.45</v>
      </c>
      <c r="D43" s="8">
        <v>3224718.52</v>
      </c>
      <c r="E43" s="8">
        <v>3966668.69</v>
      </c>
      <c r="F43" s="8">
        <v>2903883.19</v>
      </c>
      <c r="G43" s="8">
        <f t="shared" si="1"/>
        <v>16505273.639999999</v>
      </c>
    </row>
    <row r="44" spans="1:8">
      <c r="A44" s="1">
        <v>5618000</v>
      </c>
      <c r="B44" s="8">
        <v>102831.08</v>
      </c>
      <c r="C44" s="8">
        <v>21715.89</v>
      </c>
      <c r="D44" s="8">
        <v>63097.86</v>
      </c>
      <c r="E44" s="8">
        <v>81276.09</v>
      </c>
      <c r="F44" s="8">
        <v>53006.049999999996</v>
      </c>
      <c r="G44" s="8">
        <f t="shared" si="1"/>
        <v>321926.97000000003</v>
      </c>
    </row>
    <row r="45" spans="1:8">
      <c r="A45" s="1">
        <v>5618001</v>
      </c>
      <c r="B45" s="8">
        <v>1187626.0699999998</v>
      </c>
      <c r="C45" s="8">
        <v>250622.04000000007</v>
      </c>
      <c r="D45" s="8">
        <v>725584.87</v>
      </c>
      <c r="E45" s="8">
        <v>923202.04000000015</v>
      </c>
      <c r="F45" s="8">
        <v>621787.02</v>
      </c>
      <c r="G45" s="8">
        <f t="shared" si="1"/>
        <v>3708822.04</v>
      </c>
    </row>
    <row r="46" spans="1:8">
      <c r="A46" s="1">
        <v>5757000</v>
      </c>
      <c r="B46" s="8">
        <v>472063.69999999995</v>
      </c>
      <c r="C46" s="8">
        <v>99692.459999999992</v>
      </c>
      <c r="D46" s="8">
        <v>288781.24000000005</v>
      </c>
      <c r="E46" s="8">
        <v>358983.36</v>
      </c>
      <c r="F46" s="8">
        <v>255972.93</v>
      </c>
      <c r="G46" s="8">
        <f t="shared" si="1"/>
        <v>1475493.6899999997</v>
      </c>
    </row>
    <row r="47" spans="1:8" ht="15.75" thickBot="1">
      <c r="A47" s="5">
        <v>5757001</v>
      </c>
      <c r="B47" s="11">
        <v>5464907.7899999991</v>
      </c>
      <c r="C47" s="11">
        <v>1153286.05</v>
      </c>
      <c r="D47" s="11">
        <v>3329710.9400000004</v>
      </c>
      <c r="E47" s="11">
        <v>4105724.8000000003</v>
      </c>
      <c r="F47" s="11">
        <v>2988277.95</v>
      </c>
      <c r="G47" s="11">
        <f t="shared" si="1"/>
        <v>17041907.530000001</v>
      </c>
    </row>
    <row r="48" spans="1:8" ht="15" customHeight="1" thickTop="1">
      <c r="A48" s="1"/>
      <c r="B48" s="8"/>
      <c r="C48" s="8"/>
      <c r="D48" s="8"/>
      <c r="E48" s="8"/>
      <c r="F48" s="8"/>
      <c r="G48" s="8"/>
      <c r="H48" s="2">
        <f>SUM(G34:G47)</f>
        <v>295901149.40050006</v>
      </c>
    </row>
    <row r="49" spans="1:11" ht="15" customHeight="1">
      <c r="A49" s="1" t="s">
        <v>108</v>
      </c>
      <c r="B49" s="8">
        <f t="shared" ref="B49:G49" si="2">B47+B46+B45+B44+B43+B42+B39+B37+B33+B32+B31+B30+B29+B28+B27+B26+B25+B24+B23+B21+B18+B17+B15+B14+B12+B10+B9+B5</f>
        <v>98726333.477185369</v>
      </c>
      <c r="C49" s="8">
        <f t="shared" si="2"/>
        <v>20839956.041057445</v>
      </c>
      <c r="D49" s="8">
        <f t="shared" si="2"/>
        <v>60025884.808955304</v>
      </c>
      <c r="E49" s="8">
        <f t="shared" si="2"/>
        <v>70308323.107250139</v>
      </c>
      <c r="F49" s="8">
        <f t="shared" si="2"/>
        <v>57634929.499251738</v>
      </c>
      <c r="G49" s="8">
        <f t="shared" si="2"/>
        <v>307535426.93370008</v>
      </c>
      <c r="H49" s="2"/>
    </row>
    <row r="50" spans="1:11" ht="15" customHeight="1">
      <c r="A50" s="1" t="s">
        <v>109</v>
      </c>
      <c r="B50" s="8">
        <f ca="1">'Non SCG'!B36</f>
        <v>-8051577.3899999959</v>
      </c>
      <c r="C50" s="8">
        <f ca="1">'Non SCG'!D36</f>
        <v>-1692729.4200000011</v>
      </c>
      <c r="D50" s="8">
        <f ca="1">'Non SCG'!C36</f>
        <v>-4755163.9899999993</v>
      </c>
      <c r="E50" s="8">
        <f ca="1">'Non SCG'!E36</f>
        <v>-5559704.7799999956</v>
      </c>
      <c r="F50" s="8">
        <f ca="1">'Non SCG'!F36</f>
        <v>-4604394.5499999989</v>
      </c>
      <c r="G50" s="8">
        <f ca="1">'Non SCG'!G36</f>
        <v>-24663570.12999998</v>
      </c>
      <c r="H50" s="2"/>
    </row>
    <row r="51" spans="1:11" ht="15" customHeight="1" thickBot="1">
      <c r="A51" s="26" t="s">
        <v>110</v>
      </c>
      <c r="B51" s="31">
        <f t="shared" ref="B51:G51" si="3">B50+B49</f>
        <v>90674756.087185368</v>
      </c>
      <c r="C51" s="31">
        <f t="shared" si="3"/>
        <v>19147226.621057443</v>
      </c>
      <c r="D51" s="31">
        <f t="shared" si="3"/>
        <v>55270720.818955302</v>
      </c>
      <c r="E51" s="31">
        <f t="shared" si="3"/>
        <v>64748618.327250145</v>
      </c>
      <c r="F51" s="31">
        <f t="shared" si="3"/>
        <v>53030534.949251741</v>
      </c>
      <c r="G51" s="31">
        <f t="shared" si="3"/>
        <v>282871856.80370009</v>
      </c>
      <c r="H51" s="2"/>
    </row>
    <row r="52" spans="1:11" ht="15" customHeight="1" thickTop="1">
      <c r="A52" s="1"/>
      <c r="B52" s="2"/>
      <c r="C52" s="2"/>
      <c r="D52" s="2"/>
      <c r="E52" s="2"/>
      <c r="F52" s="2"/>
      <c r="G52" s="2"/>
      <c r="H52" s="2"/>
    </row>
    <row r="53" spans="1:11" s="16" customFormat="1" ht="15" customHeight="1">
      <c r="A53" s="19" t="s">
        <v>115</v>
      </c>
      <c r="B53" s="17">
        <f t="shared" ref="B53:G53" si="4">+SUM(B34:B47)</f>
        <v>95411197.803298861</v>
      </c>
      <c r="C53" s="17">
        <f t="shared" si="4"/>
        <v>20131182.498026785</v>
      </c>
      <c r="D53" s="17">
        <f t="shared" si="4"/>
        <v>57551047.38959001</v>
      </c>
      <c r="E53" s="17">
        <f t="shared" si="4"/>
        <v>67566901.906445533</v>
      </c>
      <c r="F53" s="17">
        <f t="shared" si="4"/>
        <v>55240819.803138807</v>
      </c>
      <c r="G53" s="17">
        <f t="shared" si="4"/>
        <v>295901149.40050006</v>
      </c>
      <c r="H53" s="20"/>
    </row>
    <row r="54" spans="1:11" s="16" customFormat="1" ht="15" customHeight="1">
      <c r="A54" s="19" t="s">
        <v>119</v>
      </c>
      <c r="B54" s="17">
        <f t="shared" ref="B54:G54" si="5">-B51</f>
        <v>-90674756.087185368</v>
      </c>
      <c r="C54" s="17">
        <f t="shared" si="5"/>
        <v>-19147226.621057443</v>
      </c>
      <c r="D54" s="17">
        <f t="shared" si="5"/>
        <v>-55270720.818955302</v>
      </c>
      <c r="E54" s="17">
        <f t="shared" si="5"/>
        <v>-64748618.327250145</v>
      </c>
      <c r="F54" s="17">
        <f t="shared" si="5"/>
        <v>-53030534.949251741</v>
      </c>
      <c r="G54" s="17">
        <f t="shared" si="5"/>
        <v>-282871856.80370009</v>
      </c>
      <c r="H54" s="20"/>
    </row>
    <row r="55" spans="1:11" s="16" customFormat="1" ht="15" customHeight="1">
      <c r="A55" s="19" t="s">
        <v>116</v>
      </c>
      <c r="B55" s="17">
        <f t="shared" ref="B55:G55" si="6">-B7</f>
        <v>20520748.459999997</v>
      </c>
      <c r="C55" s="17">
        <f t="shared" si="6"/>
        <v>4327395.54</v>
      </c>
      <c r="D55" s="17">
        <f t="shared" si="6"/>
        <v>12456545.629999997</v>
      </c>
      <c r="E55" s="17">
        <f t="shared" si="6"/>
        <v>14468632.839999998</v>
      </c>
      <c r="F55" s="17">
        <f t="shared" si="6"/>
        <v>12083611.210000003</v>
      </c>
      <c r="G55" s="17">
        <f t="shared" si="6"/>
        <v>63856933.679999992</v>
      </c>
      <c r="H55" s="20"/>
    </row>
    <row r="56" spans="1:11" s="16" customFormat="1" ht="15" customHeight="1">
      <c r="A56" s="19" t="s">
        <v>118</v>
      </c>
      <c r="B56" s="17">
        <f ca="1">+'Non SCG'!B13</f>
        <v>-3441731.7399999993</v>
      </c>
      <c r="C56" s="17">
        <f ca="1">+'Non SCG'!C13</f>
        <v>-2043082.3199999996</v>
      </c>
      <c r="D56" s="17">
        <f ca="1">+'Non SCG'!D13</f>
        <v>-722545.81000000029</v>
      </c>
      <c r="E56" s="17">
        <f ca="1">+'Non SCG'!E13</f>
        <v>-2384812.9599999995</v>
      </c>
      <c r="F56" s="17">
        <f ca="1">+'Non SCG'!F13</f>
        <v>-1971899.4399999997</v>
      </c>
      <c r="G56" s="17">
        <f ca="1">+'Non SCG'!G13</f>
        <v>-10564072.269999998</v>
      </c>
      <c r="H56" s="20"/>
    </row>
    <row r="57" spans="1:11" s="16" customFormat="1" ht="15" customHeight="1">
      <c r="A57" s="19" t="s">
        <v>117</v>
      </c>
      <c r="B57" s="35">
        <f t="shared" ref="B57:G57" si="7">SUM(B53:B56)</f>
        <v>21815458.436113492</v>
      </c>
      <c r="C57" s="35">
        <f t="shared" si="7"/>
        <v>3268269.0969693419</v>
      </c>
      <c r="D57" s="35">
        <f t="shared" si="7"/>
        <v>14014326.390634704</v>
      </c>
      <c r="E57" s="35">
        <f t="shared" si="7"/>
        <v>14902103.459195385</v>
      </c>
      <c r="F57" s="35">
        <f t="shared" si="7"/>
        <v>12321996.62388707</v>
      </c>
      <c r="G57" s="35">
        <f t="shared" si="7"/>
        <v>66322154.006799966</v>
      </c>
      <c r="H57" s="20"/>
    </row>
    <row r="58" spans="1:11" s="16" customFormat="1" ht="15" customHeight="1">
      <c r="A58" s="19" t="s">
        <v>149</v>
      </c>
      <c r="B58" s="36"/>
      <c r="C58" s="36"/>
      <c r="D58" s="36"/>
      <c r="E58" s="36"/>
      <c r="F58" s="36"/>
      <c r="G58" s="36"/>
      <c r="H58" s="20"/>
    </row>
    <row r="60" spans="1:11">
      <c r="A60" s="9" t="s">
        <v>52</v>
      </c>
    </row>
    <row r="61" spans="1:11">
      <c r="A61" s="4"/>
      <c r="B61" s="4" t="s">
        <v>16</v>
      </c>
      <c r="C61" s="4" t="s">
        <v>4</v>
      </c>
      <c r="D61" s="4" t="s">
        <v>17</v>
      </c>
      <c r="E61" s="4" t="s">
        <v>67</v>
      </c>
      <c r="F61" s="4" t="s">
        <v>66</v>
      </c>
      <c r="G61" s="4" t="s">
        <v>18</v>
      </c>
      <c r="H61" s="4" t="s">
        <v>6</v>
      </c>
      <c r="I61" s="12" t="s">
        <v>107</v>
      </c>
      <c r="J61" s="12" t="s">
        <v>105</v>
      </c>
      <c r="K61" s="12" t="s">
        <v>106</v>
      </c>
    </row>
    <row r="62" spans="1:11">
      <c r="A62" t="s">
        <v>20</v>
      </c>
      <c r="B62" s="8">
        <v>29543678.974674009</v>
      </c>
      <c r="C62" s="8">
        <v>32964300.168813113</v>
      </c>
      <c r="D62" s="8">
        <v>58912198.781442322</v>
      </c>
      <c r="E62" s="8">
        <v>-108183622.87992945</v>
      </c>
      <c r="F62" s="8">
        <v>180565973.21999958</v>
      </c>
      <c r="G62" s="8">
        <v>3685422.4850012665</v>
      </c>
      <c r="H62" s="8">
        <v>197487950.75000083</v>
      </c>
      <c r="I62" s="8">
        <f>E62+F62</f>
        <v>72382350.340070128</v>
      </c>
      <c r="J62" s="24">
        <v>23208895</v>
      </c>
      <c r="K62" s="8">
        <f>C62-J62</f>
        <v>9755405.1688131131</v>
      </c>
    </row>
    <row r="63" spans="1:11">
      <c r="A63" t="s">
        <v>26</v>
      </c>
      <c r="B63" s="8">
        <v>-23260652.769999996</v>
      </c>
      <c r="C63" s="8">
        <v>-899499.34400000016</v>
      </c>
      <c r="D63" s="8">
        <v>-4195884.3960000006</v>
      </c>
      <c r="E63" s="8">
        <v>0</v>
      </c>
      <c r="F63" s="8">
        <v>-17286823.080000002</v>
      </c>
      <c r="G63" s="8">
        <v>0</v>
      </c>
      <c r="H63" s="8">
        <v>-45642859.590000004</v>
      </c>
      <c r="I63" s="8">
        <f t="shared" ref="I63:I101" si="8">E63+F63</f>
        <v>-17286823.080000002</v>
      </c>
      <c r="K63" s="8">
        <f t="shared" ref="K63:K95" si="9">C63-J63</f>
        <v>-899499.34400000016</v>
      </c>
    </row>
    <row r="64" spans="1:11" s="16" customFormat="1">
      <c r="A64" s="16" t="s">
        <v>19</v>
      </c>
      <c r="B64" s="17">
        <v>15235224.876754005</v>
      </c>
      <c r="C64" s="17">
        <v>3616024.0715602031</v>
      </c>
      <c r="D64" s="17">
        <v>11274202.651424613</v>
      </c>
      <c r="E64" s="17">
        <v>14571076.046079673</v>
      </c>
      <c r="F64" s="17">
        <v>5560941.4501738772</v>
      </c>
      <c r="G64" s="17">
        <v>2875800.8025826756</v>
      </c>
      <c r="H64" s="17">
        <v>53133269.898575045</v>
      </c>
      <c r="I64" s="8">
        <f t="shared" si="8"/>
        <v>20132017.49625355</v>
      </c>
      <c r="J64" s="25">
        <v>674254</v>
      </c>
      <c r="K64" s="8">
        <f t="shared" si="9"/>
        <v>2941770.0715602031</v>
      </c>
    </row>
    <row r="65" spans="1:11">
      <c r="A65" t="s">
        <v>35</v>
      </c>
      <c r="B65" s="8">
        <v>981267.82773997006</v>
      </c>
      <c r="C65" s="8">
        <v>191895.17161698049</v>
      </c>
      <c r="D65" s="8">
        <v>607249.4941168644</v>
      </c>
      <c r="E65" s="8">
        <v>1214025.8765261853</v>
      </c>
      <c r="F65" s="8">
        <v>0</v>
      </c>
      <c r="G65" s="8">
        <v>0</v>
      </c>
      <c r="H65" s="8">
        <v>2994438.37</v>
      </c>
      <c r="I65" s="8">
        <f t="shared" si="8"/>
        <v>1214025.8765261853</v>
      </c>
      <c r="J65" s="24">
        <v>-331454</v>
      </c>
      <c r="K65" s="8">
        <f t="shared" si="9"/>
        <v>523349.17161698046</v>
      </c>
    </row>
    <row r="66" spans="1:11">
      <c r="A66" t="s">
        <v>30</v>
      </c>
      <c r="B66" s="8">
        <v>10969000.923100518</v>
      </c>
      <c r="C66" s="8">
        <v>2106220.930682716</v>
      </c>
      <c r="D66" s="8">
        <v>7250834.9158877488</v>
      </c>
      <c r="E66" s="8">
        <v>13873235.860329017</v>
      </c>
      <c r="F66" s="8">
        <v>0</v>
      </c>
      <c r="G66" s="8">
        <v>0</v>
      </c>
      <c r="H66" s="8">
        <v>34199292.630000003</v>
      </c>
      <c r="I66" s="8">
        <f>E66+F66</f>
        <v>13873235.860329017</v>
      </c>
      <c r="K66" s="8">
        <f t="shared" si="9"/>
        <v>2106220.930682716</v>
      </c>
    </row>
    <row r="67" spans="1:11">
      <c r="A67" t="s">
        <v>22</v>
      </c>
      <c r="B67" s="8">
        <v>-10967569.229136003</v>
      </c>
      <c r="C67" s="8">
        <v>-1547277.7517279999</v>
      </c>
      <c r="D67" s="8">
        <v>-7350423.2267520018</v>
      </c>
      <c r="E67" s="8">
        <v>0</v>
      </c>
      <c r="F67" s="8">
        <v>-14290971.552384002</v>
      </c>
      <c r="G67" s="8">
        <v>0</v>
      </c>
      <c r="H67" s="8">
        <v>-34156241.760000005</v>
      </c>
      <c r="I67" s="8">
        <f t="shared" si="8"/>
        <v>-14290971.552384002</v>
      </c>
      <c r="J67" s="24">
        <v>-1922996</v>
      </c>
      <c r="K67" s="8">
        <f t="shared" si="9"/>
        <v>375718.24827200011</v>
      </c>
    </row>
    <row r="68" spans="1:11">
      <c r="A68" t="s">
        <v>68</v>
      </c>
      <c r="B68" s="8">
        <v>-3456208.2250000001</v>
      </c>
      <c r="C68" s="8">
        <v>-648885.22649999999</v>
      </c>
      <c r="D68" s="8">
        <v>-1058164.7385</v>
      </c>
      <c r="E68" s="8">
        <v>0</v>
      </c>
      <c r="F68" s="8">
        <v>-9311935.6599999983</v>
      </c>
      <c r="G68" s="8">
        <v>0</v>
      </c>
      <c r="H68" s="8">
        <v>-14475193.849999998</v>
      </c>
      <c r="I68" s="8">
        <f t="shared" si="8"/>
        <v>-9311935.6599999983</v>
      </c>
      <c r="J68" s="24">
        <v>-339945</v>
      </c>
      <c r="K68" s="8">
        <f t="shared" si="9"/>
        <v>-308940.22649999999</v>
      </c>
    </row>
    <row r="69" spans="1:11">
      <c r="A69" t="s">
        <v>31</v>
      </c>
      <c r="B69" s="8">
        <v>11814842.785495313</v>
      </c>
      <c r="C69" s="8">
        <v>2259228.5774879451</v>
      </c>
      <c r="D69" s="8">
        <v>7853068.4697698932</v>
      </c>
      <c r="E69" s="8">
        <v>15097547.367246851</v>
      </c>
      <c r="F69" s="8">
        <v>0</v>
      </c>
      <c r="G69" s="8">
        <v>0</v>
      </c>
      <c r="H69" s="8">
        <v>37024687.200000003</v>
      </c>
      <c r="I69" s="8">
        <f t="shared" si="8"/>
        <v>15097547.367246851</v>
      </c>
      <c r="K69" s="8">
        <f t="shared" si="9"/>
        <v>2259228.5774879451</v>
      </c>
    </row>
    <row r="70" spans="1:11">
      <c r="A70" t="s">
        <v>23</v>
      </c>
      <c r="B70" s="8">
        <v>-41873.845000000001</v>
      </c>
      <c r="C70" s="8">
        <v>-12429.608</v>
      </c>
      <c r="D70" s="8">
        <v>-3576.877</v>
      </c>
      <c r="E70" s="8">
        <v>0</v>
      </c>
      <c r="F70" s="8">
        <v>-48448.78</v>
      </c>
      <c r="G70" s="8">
        <v>0</v>
      </c>
      <c r="H70" s="8">
        <v>-106329.11</v>
      </c>
      <c r="I70" s="8">
        <f t="shared" si="8"/>
        <v>-48448.78</v>
      </c>
      <c r="J70" s="24">
        <v>-11808</v>
      </c>
      <c r="K70" s="8">
        <f t="shared" si="9"/>
        <v>-621.60800000000017</v>
      </c>
    </row>
    <row r="71" spans="1:11" s="16" customFormat="1">
      <c r="A71" s="16" t="s">
        <v>28</v>
      </c>
      <c r="B71" s="17">
        <v>-14983307.710000057</v>
      </c>
      <c r="C71" s="17">
        <v>-3949142.3440000024</v>
      </c>
      <c r="D71" s="17">
        <v>-8088869.6660000039</v>
      </c>
      <c r="E71" s="17">
        <v>0</v>
      </c>
      <c r="F71" s="17">
        <v>-37493577.910000026</v>
      </c>
      <c r="G71" s="17">
        <v>0</v>
      </c>
      <c r="H71" s="17">
        <v>-64514897.630000085</v>
      </c>
      <c r="I71" s="17">
        <f t="shared" si="8"/>
        <v>-37493577.910000026</v>
      </c>
      <c r="K71" s="17">
        <f t="shared" si="9"/>
        <v>-3949142.3440000024</v>
      </c>
    </row>
    <row r="72" spans="1:11">
      <c r="A72" t="s">
        <v>37</v>
      </c>
      <c r="B72" s="8">
        <v>50453529.413428411</v>
      </c>
      <c r="C72" s="8">
        <v>9689528.0172034651</v>
      </c>
      <c r="D72" s="8">
        <v>33385560.956776455</v>
      </c>
      <c r="E72" s="8">
        <v>63890513.272591673</v>
      </c>
      <c r="F72" s="8">
        <v>0</v>
      </c>
      <c r="G72" s="8">
        <v>0</v>
      </c>
      <c r="H72" s="8">
        <v>157419131.66</v>
      </c>
      <c r="I72" s="8">
        <f t="shared" si="8"/>
        <v>63890513.272591673</v>
      </c>
      <c r="K72" s="8">
        <f t="shared" si="9"/>
        <v>9689528.0172034651</v>
      </c>
    </row>
    <row r="73" spans="1:11">
      <c r="A73" t="s">
        <v>39</v>
      </c>
      <c r="B73" s="8">
        <v>-39499267.532059677</v>
      </c>
      <c r="C73" s="8">
        <v>-12023406.413533259</v>
      </c>
      <c r="D73" s="8">
        <v>-23708311.36937134</v>
      </c>
      <c r="E73" s="8">
        <v>-48328653.79503572</v>
      </c>
      <c r="F73" s="8">
        <v>0</v>
      </c>
      <c r="G73" s="8">
        <v>0</v>
      </c>
      <c r="H73" s="8">
        <v>-123559639.11</v>
      </c>
      <c r="I73" s="8">
        <f t="shared" si="8"/>
        <v>-48328653.79503572</v>
      </c>
      <c r="K73" s="8">
        <f t="shared" si="9"/>
        <v>-12023406.413533259</v>
      </c>
    </row>
    <row r="74" spans="1:11">
      <c r="A74" t="s">
        <v>38</v>
      </c>
      <c r="B74" s="8">
        <v>-48667963.769621953</v>
      </c>
      <c r="C74" s="8">
        <v>-9349416.7980811372</v>
      </c>
      <c r="D74" s="8">
        <v>-32129054.162587792</v>
      </c>
      <c r="E74" s="8">
        <v>-61558739.649709113</v>
      </c>
      <c r="F74" s="8">
        <v>0</v>
      </c>
      <c r="G74" s="8">
        <v>0</v>
      </c>
      <c r="H74" s="8">
        <v>-151705174.38</v>
      </c>
      <c r="I74" s="8">
        <f t="shared" si="8"/>
        <v>-61558739.649709113</v>
      </c>
      <c r="K74" s="8">
        <f t="shared" si="9"/>
        <v>-9349416.7980811372</v>
      </c>
    </row>
    <row r="75" spans="1:11">
      <c r="A75" t="s">
        <v>25</v>
      </c>
      <c r="B75" s="8">
        <v>-392273.02</v>
      </c>
      <c r="C75" s="8">
        <v>0</v>
      </c>
      <c r="D75" s="8">
        <v>0</v>
      </c>
      <c r="E75" s="8">
        <v>0</v>
      </c>
      <c r="F75" s="8">
        <v>-111.33</v>
      </c>
      <c r="G75" s="8">
        <v>0</v>
      </c>
      <c r="H75" s="8">
        <v>-392384.35000000003</v>
      </c>
      <c r="I75" s="8">
        <f t="shared" si="8"/>
        <v>-111.33</v>
      </c>
      <c r="K75" s="8">
        <f t="shared" si="9"/>
        <v>0</v>
      </c>
    </row>
    <row r="76" spans="1:11">
      <c r="A76" t="s">
        <v>40</v>
      </c>
      <c r="B76" s="8">
        <v>-30424634.905997474</v>
      </c>
      <c r="C76" s="8">
        <v>-5830308.9345048973</v>
      </c>
      <c r="D76" s="8">
        <v>-19618295.140062831</v>
      </c>
      <c r="E76" s="8">
        <v>-36467132.639434807</v>
      </c>
      <c r="F76" s="8">
        <v>0</v>
      </c>
      <c r="G76" s="8">
        <v>0</v>
      </c>
      <c r="H76" s="8">
        <v>-92340371.620000005</v>
      </c>
      <c r="I76" s="8">
        <f t="shared" si="8"/>
        <v>-36467132.639434807</v>
      </c>
      <c r="K76" s="8">
        <f t="shared" si="9"/>
        <v>-5830308.9345048973</v>
      </c>
    </row>
    <row r="77" spans="1:11">
      <c r="A77" t="s">
        <v>21</v>
      </c>
      <c r="B77" s="8">
        <v>56934006.650897369</v>
      </c>
      <c r="C77" s="8">
        <v>35369673.5964441</v>
      </c>
      <c r="D77" s="8">
        <v>94985560.439193934</v>
      </c>
      <c r="E77" s="8">
        <v>-71865731.464535519</v>
      </c>
      <c r="F77" s="8">
        <v>173880497.26999989</v>
      </c>
      <c r="G77" s="8">
        <v>8204436.6179994419</v>
      </c>
      <c r="H77" s="8">
        <v>297508443.10999924</v>
      </c>
      <c r="I77" s="8">
        <f t="shared" si="8"/>
        <v>102014765.80546437</v>
      </c>
      <c r="J77" s="24">
        <v>24687167</v>
      </c>
      <c r="K77" s="8">
        <f t="shared" si="9"/>
        <v>10682506.5964441</v>
      </c>
    </row>
    <row r="78" spans="1:11">
      <c r="A78" t="s">
        <v>24</v>
      </c>
      <c r="B78" s="8">
        <v>-3240330.3000000003</v>
      </c>
      <c r="C78" s="8">
        <v>-20106.045499999997</v>
      </c>
      <c r="D78" s="8">
        <v>-1896.6444999999994</v>
      </c>
      <c r="E78" s="8">
        <v>0</v>
      </c>
      <c r="F78" s="8">
        <v>-930653.17999999924</v>
      </c>
      <c r="G78" s="8">
        <v>0</v>
      </c>
      <c r="H78" s="8">
        <v>-4192986.1699999995</v>
      </c>
      <c r="I78" s="8">
        <f t="shared" si="8"/>
        <v>-930653.17999999924</v>
      </c>
      <c r="J78" s="24">
        <v>-19544</v>
      </c>
      <c r="K78" s="8">
        <f t="shared" si="9"/>
        <v>-562.04549999999654</v>
      </c>
    </row>
    <row r="79" spans="1:11">
      <c r="A79" t="s">
        <v>29</v>
      </c>
      <c r="B79" s="8">
        <v>1431186.4502528226</v>
      </c>
      <c r="C79" s="8">
        <v>271186.25304091908</v>
      </c>
      <c r="D79" s="8">
        <v>956017.05257130729</v>
      </c>
      <c r="E79" s="8">
        <v>1767588.5641349512</v>
      </c>
      <c r="F79" s="8">
        <v>0</v>
      </c>
      <c r="G79" s="8">
        <v>0</v>
      </c>
      <c r="H79" s="8">
        <v>4425978.32</v>
      </c>
      <c r="I79" s="8">
        <f t="shared" si="8"/>
        <v>1767588.5641349512</v>
      </c>
      <c r="K79" s="8">
        <f t="shared" si="9"/>
        <v>271186.25304091908</v>
      </c>
    </row>
    <row r="80" spans="1:11">
      <c r="A80" t="s">
        <v>34</v>
      </c>
      <c r="B80" s="8">
        <v>37409.658577015573</v>
      </c>
      <c r="C80" s="8">
        <v>7129.9881938470608</v>
      </c>
      <c r="D80" s="8">
        <v>24500.653699723538</v>
      </c>
      <c r="E80" s="8">
        <v>45873.139529413835</v>
      </c>
      <c r="F80" s="8">
        <v>0</v>
      </c>
      <c r="G80" s="8">
        <v>0</v>
      </c>
      <c r="H80" s="8">
        <v>114913.44</v>
      </c>
      <c r="I80" s="8">
        <f t="shared" si="8"/>
        <v>45873.139529413835</v>
      </c>
      <c r="K80" s="8">
        <f t="shared" si="9"/>
        <v>7129.9881938470608</v>
      </c>
    </row>
    <row r="81" spans="1:11">
      <c r="A81" t="s">
        <v>36</v>
      </c>
      <c r="B81" s="8">
        <v>174587.13777394444</v>
      </c>
      <c r="C81" s="8">
        <v>33522.264587828598</v>
      </c>
      <c r="D81" s="8">
        <v>115405.6385039225</v>
      </c>
      <c r="E81" s="8">
        <v>220825.77913430444</v>
      </c>
      <c r="F81" s="8">
        <v>0</v>
      </c>
      <c r="G81" s="8">
        <v>0</v>
      </c>
      <c r="H81" s="8">
        <v>544340.82000000007</v>
      </c>
      <c r="I81" s="8">
        <f t="shared" si="8"/>
        <v>220825.77913430444</v>
      </c>
      <c r="K81" s="8">
        <f t="shared" si="9"/>
        <v>33522.264587828598</v>
      </c>
    </row>
    <row r="82" spans="1:11">
      <c r="A82" t="s">
        <v>27</v>
      </c>
      <c r="B82" s="8">
        <v>-102528.62262500003</v>
      </c>
      <c r="C82" s="8">
        <v>-2062.5</v>
      </c>
      <c r="D82" s="8">
        <v>-4125</v>
      </c>
      <c r="E82" s="8">
        <v>0</v>
      </c>
      <c r="F82" s="8">
        <v>-268520.42984353245</v>
      </c>
      <c r="G82" s="8">
        <v>0</v>
      </c>
      <c r="H82" s="8">
        <v>-377236.55246853246</v>
      </c>
      <c r="I82" s="8">
        <f t="shared" si="8"/>
        <v>-268520.42984353245</v>
      </c>
      <c r="K82" s="8">
        <f t="shared" si="9"/>
        <v>-2062.5</v>
      </c>
    </row>
    <row r="83" spans="1:11">
      <c r="A83" t="s">
        <v>32</v>
      </c>
      <c r="B83" s="8">
        <v>527382.51621756318</v>
      </c>
      <c r="C83" s="8">
        <v>101236.89664097124</v>
      </c>
      <c r="D83" s="8">
        <v>343264.03804187838</v>
      </c>
      <c r="E83" s="8">
        <v>672946.27909958735</v>
      </c>
      <c r="F83" s="8">
        <v>0</v>
      </c>
      <c r="G83" s="8">
        <v>0</v>
      </c>
      <c r="H83" s="8">
        <v>1644829.73</v>
      </c>
      <c r="I83" s="8">
        <f t="shared" si="8"/>
        <v>672946.27909958735</v>
      </c>
      <c r="K83" s="8">
        <f t="shared" si="9"/>
        <v>101236.89664097124</v>
      </c>
    </row>
    <row r="84" spans="1:11">
      <c r="A84" t="s">
        <v>33</v>
      </c>
      <c r="B84" s="8">
        <v>1573695.3534458785</v>
      </c>
      <c r="C84" s="8">
        <v>294183.34839556128</v>
      </c>
      <c r="D84" s="8">
        <v>1102182.6517749364</v>
      </c>
      <c r="E84" s="8">
        <v>2123491.4963836237</v>
      </c>
      <c r="F84" s="8">
        <v>0</v>
      </c>
      <c r="G84" s="8">
        <v>0</v>
      </c>
      <c r="H84" s="8">
        <v>5093552.8499999996</v>
      </c>
      <c r="I84" s="8">
        <f t="shared" si="8"/>
        <v>2123491.4963836237</v>
      </c>
      <c r="K84" s="8">
        <f t="shared" si="9"/>
        <v>294183.34839556128</v>
      </c>
    </row>
    <row r="85" spans="1:11">
      <c r="A85" t="s">
        <v>49</v>
      </c>
      <c r="B85" s="8">
        <v>23836.557534185311</v>
      </c>
      <c r="C85" s="8">
        <v>4574.7372878747947</v>
      </c>
      <c r="D85" s="8">
        <v>15714.422253448811</v>
      </c>
      <c r="E85" s="8">
        <v>30097.812924491089</v>
      </c>
      <c r="F85" s="8">
        <v>0</v>
      </c>
      <c r="G85" s="8">
        <v>0</v>
      </c>
      <c r="H85" s="8">
        <v>74223.53</v>
      </c>
      <c r="I85" s="8">
        <f t="shared" si="8"/>
        <v>30097.812924491089</v>
      </c>
      <c r="K85" s="8">
        <f t="shared" si="9"/>
        <v>4574.7372878747947</v>
      </c>
    </row>
    <row r="86" spans="1:11">
      <c r="A86" t="s">
        <v>41</v>
      </c>
      <c r="B86" s="8">
        <v>5418908.8017113013</v>
      </c>
      <c r="C86" s="8">
        <v>1037513.4947057038</v>
      </c>
      <c r="D86" s="8">
        <v>3596008.7190284929</v>
      </c>
      <c r="E86" s="8">
        <v>6903198.5145545015</v>
      </c>
      <c r="F86" s="8">
        <v>0</v>
      </c>
      <c r="G86" s="8">
        <v>0</v>
      </c>
      <c r="H86" s="8">
        <v>16955629.530000001</v>
      </c>
      <c r="I86" s="8">
        <f t="shared" si="8"/>
        <v>6903198.5145545015</v>
      </c>
      <c r="K86" s="8">
        <f t="shared" si="9"/>
        <v>1037513.4947057038</v>
      </c>
    </row>
    <row r="87" spans="1:11">
      <c r="A87" t="s">
        <v>46</v>
      </c>
      <c r="B87" s="8">
        <v>747101.6094197015</v>
      </c>
      <c r="C87" s="8">
        <v>165003.94099464931</v>
      </c>
      <c r="D87" s="8">
        <v>534994.10954426159</v>
      </c>
      <c r="E87" s="37">
        <v>805070</v>
      </c>
      <c r="F87" s="8">
        <v>148727.07791351379</v>
      </c>
      <c r="G87" s="8">
        <v>34336.026282884559</v>
      </c>
      <c r="H87" s="8">
        <f>SUM(B87:G87)</f>
        <v>2435232.7641550107</v>
      </c>
      <c r="I87" s="8">
        <f t="shared" si="8"/>
        <v>953797.07791351376</v>
      </c>
      <c r="K87" s="8">
        <f>C87-J87</f>
        <v>165003.94099464931</v>
      </c>
    </row>
    <row r="88" spans="1:11">
      <c r="A88" t="s">
        <v>44</v>
      </c>
      <c r="B88" s="8">
        <v>101534.36943307128</v>
      </c>
      <c r="C88" s="8">
        <v>25623.744167406658</v>
      </c>
      <c r="D88" s="8">
        <v>80100.747498477591</v>
      </c>
      <c r="E88" s="8">
        <v>93353.404660709479</v>
      </c>
      <c r="F88" s="8">
        <v>43372.334240334967</v>
      </c>
      <c r="G88" s="8">
        <v>0</v>
      </c>
      <c r="H88" s="8">
        <v>343984.6</v>
      </c>
      <c r="I88" s="8">
        <f t="shared" si="8"/>
        <v>136725.73890104445</v>
      </c>
      <c r="K88" s="8">
        <f t="shared" si="9"/>
        <v>25623.744167406658</v>
      </c>
    </row>
    <row r="89" spans="1:11">
      <c r="A89" t="s">
        <v>50</v>
      </c>
      <c r="B89" s="8">
        <v>333434.60679761902</v>
      </c>
      <c r="C89" s="8">
        <v>63993.41498371066</v>
      </c>
      <c r="D89" s="8">
        <v>219814.32050173957</v>
      </c>
      <c r="E89" s="8">
        <v>421008.80771693087</v>
      </c>
      <c r="F89" s="8">
        <v>0</v>
      </c>
      <c r="G89" s="8">
        <v>0</v>
      </c>
      <c r="H89" s="8">
        <v>1038251.1500000001</v>
      </c>
      <c r="I89" s="8">
        <f t="shared" si="8"/>
        <v>421008.80771693087</v>
      </c>
      <c r="K89" s="8">
        <f t="shared" si="9"/>
        <v>63993.41498371066</v>
      </c>
    </row>
    <row r="90" spans="1:11">
      <c r="A90" t="s">
        <v>42</v>
      </c>
      <c r="B90" s="8">
        <v>156335.55510200255</v>
      </c>
      <c r="C90" s="8">
        <v>27318.902188247434</v>
      </c>
      <c r="D90" s="8">
        <v>115429.60173709142</v>
      </c>
      <c r="E90" s="8">
        <v>215510.42097265861</v>
      </c>
      <c r="F90" s="8">
        <v>0</v>
      </c>
      <c r="G90" s="8">
        <v>0</v>
      </c>
      <c r="H90" s="8">
        <v>514594.48000000004</v>
      </c>
      <c r="I90" s="8">
        <f t="shared" si="8"/>
        <v>215510.42097265861</v>
      </c>
      <c r="J90" s="8">
        <v>293159</v>
      </c>
      <c r="K90" s="8">
        <f t="shared" si="9"/>
        <v>-265840.09781175258</v>
      </c>
    </row>
    <row r="91" spans="1:11">
      <c r="A91" t="s">
        <v>43</v>
      </c>
      <c r="B91" s="8">
        <v>2263017.7684321688</v>
      </c>
      <c r="C91" s="8">
        <v>641685.14747005212</v>
      </c>
      <c r="D91" s="8">
        <v>1882277.5945522471</v>
      </c>
      <c r="E91" s="8">
        <v>1506455.4109628035</v>
      </c>
      <c r="F91" s="8">
        <v>1646570.2053257285</v>
      </c>
      <c r="G91" s="8">
        <v>375439.48871000006</v>
      </c>
      <c r="H91" s="8">
        <v>8315445.6154529992</v>
      </c>
      <c r="I91" s="8">
        <f t="shared" si="8"/>
        <v>3153025.616288532</v>
      </c>
      <c r="K91" s="8">
        <f t="shared" si="9"/>
        <v>641685.14747005212</v>
      </c>
    </row>
    <row r="92" spans="1:11">
      <c r="A92" t="s">
        <v>45</v>
      </c>
      <c r="B92" s="8">
        <v>388938.1665462227</v>
      </c>
      <c r="C92" s="8">
        <v>61026.397606612278</v>
      </c>
      <c r="D92" s="8">
        <v>273125.53203510377</v>
      </c>
      <c r="E92" s="8">
        <v>252053.04632421324</v>
      </c>
      <c r="F92" s="8">
        <v>268544.60329784808</v>
      </c>
      <c r="G92" s="8">
        <v>0</v>
      </c>
      <c r="H92" s="8">
        <v>1243687.74581</v>
      </c>
      <c r="I92" s="8">
        <f t="shared" si="8"/>
        <v>520597.64962206129</v>
      </c>
      <c r="K92" s="8">
        <f t="shared" si="9"/>
        <v>61026.397606612278</v>
      </c>
    </row>
    <row r="93" spans="1:11">
      <c r="A93" t="s">
        <v>51</v>
      </c>
      <c r="B93" s="8">
        <v>505900.8194403958</v>
      </c>
      <c r="C93" s="8">
        <v>97093.46421932205</v>
      </c>
      <c r="D93" s="8">
        <v>333511.40774426714</v>
      </c>
      <c r="E93" s="8">
        <v>638772.02859601483</v>
      </c>
      <c r="F93" s="8">
        <v>0</v>
      </c>
      <c r="G93" s="8">
        <v>0</v>
      </c>
      <c r="H93" s="8">
        <v>1575277.7199999997</v>
      </c>
      <c r="I93" s="8">
        <f t="shared" si="8"/>
        <v>638772.02859601483</v>
      </c>
      <c r="K93" s="8">
        <f t="shared" si="9"/>
        <v>97093.46421932205</v>
      </c>
    </row>
    <row r="94" spans="1:11">
      <c r="A94" t="s">
        <v>47</v>
      </c>
      <c r="B94" s="8">
        <v>310861.77898217505</v>
      </c>
      <c r="C94" s="8">
        <v>86399.801950979978</v>
      </c>
      <c r="D94" s="8">
        <v>254314.48212189277</v>
      </c>
      <c r="E94" s="8">
        <v>220715.28851269686</v>
      </c>
      <c r="F94" s="8">
        <v>210957.4584322554</v>
      </c>
      <c r="G94" s="8">
        <v>0</v>
      </c>
      <c r="H94" s="8">
        <v>1083248.81</v>
      </c>
      <c r="I94" s="8">
        <f t="shared" si="8"/>
        <v>431672.74694495229</v>
      </c>
      <c r="K94" s="8">
        <f t="shared" si="9"/>
        <v>86399.801950979978</v>
      </c>
    </row>
    <row r="95" spans="1:11" ht="15.75" thickBot="1">
      <c r="A95" s="10" t="s">
        <v>48</v>
      </c>
      <c r="B95" s="11">
        <v>2164514.0806884044</v>
      </c>
      <c r="C95" s="11">
        <v>415415.82696755789</v>
      </c>
      <c r="D95" s="11">
        <v>1426971.5374940082</v>
      </c>
      <c r="E95" s="11">
        <v>2733076.5748500293</v>
      </c>
      <c r="F95" s="11">
        <v>0</v>
      </c>
      <c r="G95" s="11">
        <v>0</v>
      </c>
      <c r="H95" s="11">
        <v>6739978.0199999996</v>
      </c>
      <c r="I95" s="8">
        <f t="shared" si="8"/>
        <v>2733076.5748500293</v>
      </c>
      <c r="K95" s="8">
        <f t="shared" si="9"/>
        <v>415415.82696755789</v>
      </c>
    </row>
    <row r="96" spans="1:11" ht="15.75" thickTop="1">
      <c r="A96" t="s">
        <v>53</v>
      </c>
      <c r="B96" s="8">
        <f>SUM(B62:B95)</f>
        <v>17053586.753003899</v>
      </c>
      <c r="C96" s="8">
        <f t="shared" ref="C96:H96" si="10">SUM(C62:C95)</f>
        <v>55247243.191362478</v>
      </c>
      <c r="D96" s="8">
        <f t="shared" si="10"/>
        <v>129383706.99694069</v>
      </c>
      <c r="E96" s="8">
        <f t="shared" si="10"/>
        <v>-199107445.43751431</v>
      </c>
      <c r="F96" s="8">
        <f t="shared" si="10"/>
        <v>282694541.69715542</v>
      </c>
      <c r="G96" s="8">
        <f t="shared" si="10"/>
        <v>15175435.420576267</v>
      </c>
      <c r="H96" s="8">
        <f t="shared" si="10"/>
        <v>300447068.62152451</v>
      </c>
      <c r="I96" s="8">
        <f t="shared" si="8"/>
        <v>83587096.259641111</v>
      </c>
    </row>
    <row r="97" spans="1:9">
      <c r="B97" s="23">
        <v>0.31</v>
      </c>
      <c r="C97" s="23">
        <v>7.0000000000000007E-2</v>
      </c>
      <c r="D97" s="23">
        <v>0.19</v>
      </c>
      <c r="E97" s="23">
        <v>0.43</v>
      </c>
      <c r="F97" s="18"/>
      <c r="G97" s="18"/>
      <c r="H97" s="2">
        <f>H48-H96</f>
        <v>-4545919.2210244536</v>
      </c>
      <c r="I97" s="8">
        <f t="shared" si="8"/>
        <v>0.43</v>
      </c>
    </row>
    <row r="98" spans="1:9">
      <c r="A98" t="s">
        <v>102</v>
      </c>
      <c r="B98" s="2">
        <f>B97*$H97</f>
        <v>-1409234.9585175805</v>
      </c>
      <c r="C98" s="2">
        <f>C97*$H97</f>
        <v>-318214.34547171177</v>
      </c>
      <c r="D98" s="2">
        <f>D97*$H97</f>
        <v>-863724.65199464618</v>
      </c>
      <c r="E98" s="2">
        <f>E97*$H97</f>
        <v>-1954745.265040515</v>
      </c>
      <c r="F98" s="2"/>
      <c r="G98" s="2"/>
      <c r="I98" s="8">
        <f t="shared" si="8"/>
        <v>-1954745.265040515</v>
      </c>
    </row>
    <row r="99" spans="1:9">
      <c r="A99" t="s">
        <v>103</v>
      </c>
      <c r="B99" s="2">
        <f ca="1">'Non SCG'!B72</f>
        <v>8330252.5799999991</v>
      </c>
      <c r="C99" s="2">
        <f ca="1">'Non SCG'!D72</f>
        <v>0</v>
      </c>
      <c r="D99" s="2">
        <f ca="1">'Non SCG'!C72</f>
        <v>1683673.4999999986</v>
      </c>
      <c r="F99" s="2">
        <f ca="1">'Non SCG'!E72</f>
        <v>-45241568.479999989</v>
      </c>
      <c r="I99" s="8">
        <f t="shared" si="8"/>
        <v>-45241568.479999989</v>
      </c>
    </row>
    <row r="100" spans="1:9">
      <c r="A100" t="s">
        <v>53</v>
      </c>
      <c r="B100" s="2">
        <f t="shared" ref="B100:G100" si="11">B99+B98+B96</f>
        <v>23974604.37448632</v>
      </c>
      <c r="C100" s="2">
        <f t="shared" si="11"/>
        <v>54929028.845890768</v>
      </c>
      <c r="D100" s="2">
        <f t="shared" si="11"/>
        <v>130203655.84494604</v>
      </c>
      <c r="E100" s="2">
        <f t="shared" si="11"/>
        <v>-201062190.70255482</v>
      </c>
      <c r="F100" s="2">
        <f t="shared" si="11"/>
        <v>237452973.21715543</v>
      </c>
      <c r="G100" s="2">
        <f t="shared" si="11"/>
        <v>15175435.420576267</v>
      </c>
      <c r="H100" s="2">
        <f>SUM(B100:G100)</f>
        <v>260673507.00049999</v>
      </c>
      <c r="I100" s="8">
        <f t="shared" si="8"/>
        <v>36390782.514600605</v>
      </c>
    </row>
    <row r="101" spans="1:9" s="27" customFormat="1" ht="14.25">
      <c r="A101" s="27" t="s">
        <v>112</v>
      </c>
      <c r="B101" s="28">
        <f t="shared" ref="B101:G101" si="12">B100-B71</f>
        <v>38957912.08448638</v>
      </c>
      <c r="C101" s="28">
        <f t="shared" si="12"/>
        <v>58878171.189890772</v>
      </c>
      <c r="D101" s="28">
        <f t="shared" si="12"/>
        <v>138292525.51094604</v>
      </c>
      <c r="E101" s="28">
        <f t="shared" si="12"/>
        <v>-201062190.70255482</v>
      </c>
      <c r="F101" s="28">
        <f t="shared" si="12"/>
        <v>274946551.12715542</v>
      </c>
      <c r="G101" s="28">
        <f t="shared" si="12"/>
        <v>15175435.420576267</v>
      </c>
      <c r="H101" s="28">
        <f>SUM(B101:G101)</f>
        <v>325188404.63050008</v>
      </c>
      <c r="I101" s="29">
        <f t="shared" si="8"/>
        <v>73884360.424600601</v>
      </c>
    </row>
  </sheetData>
  <phoneticPr fontId="8" type="noConversion"/>
  <pageMargins left="0.7" right="0.7" top="0.75" bottom="0.75" header="0.3" footer="0.3"/>
  <pageSetup scale="48" fitToHeight="2" orientation="landscape" r:id="rId1"/>
  <headerFooter>
    <oddFooter>&amp;L&amp;F&amp;A&amp;R&amp;D</oddFoot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4"/>
  <sheetViews>
    <sheetView topLeftCell="B1" zoomScaleNormal="100" workbookViewId="0">
      <selection activeCell="D4" sqref="D4"/>
    </sheetView>
  </sheetViews>
  <sheetFormatPr defaultRowHeight="15"/>
  <cols>
    <col min="1" max="1" width="18.140625" bestFit="1" customWidth="1"/>
    <col min="2" max="3" width="16.85546875" bestFit="1" customWidth="1"/>
    <col min="4" max="4" width="17" bestFit="1" customWidth="1"/>
    <col min="5" max="5" width="17.5703125" bestFit="1" customWidth="1"/>
    <col min="6" max="6" width="18.7109375" bestFit="1" customWidth="1"/>
    <col min="7" max="7" width="17" bestFit="1" customWidth="1"/>
    <col min="8" max="8" width="16.5703125" bestFit="1" customWidth="1"/>
    <col min="9" max="9" width="16.7109375" bestFit="1" customWidth="1"/>
  </cols>
  <sheetData>
    <row r="1" spans="1:9">
      <c r="A1" s="9" t="s">
        <v>58</v>
      </c>
      <c r="B1" s="4" t="s">
        <v>57</v>
      </c>
      <c r="C1" s="4" t="s">
        <v>54</v>
      </c>
      <c r="D1" s="4" t="s">
        <v>17</v>
      </c>
      <c r="E1" s="4" t="s">
        <v>56</v>
      </c>
      <c r="F1" s="4" t="s">
        <v>55</v>
      </c>
      <c r="G1" s="12" t="s">
        <v>53</v>
      </c>
    </row>
    <row r="2" spans="1:9">
      <c r="A2" t="s">
        <v>69</v>
      </c>
      <c r="B2" s="13">
        <v>-151542795.44000003</v>
      </c>
      <c r="C2" s="13">
        <v>-31979904.830000009</v>
      </c>
      <c r="D2" s="13">
        <v>-90802381.670000017</v>
      </c>
      <c r="E2" s="13">
        <v>-104315440.43099999</v>
      </c>
      <c r="F2" s="13">
        <v>-89797212.61999999</v>
      </c>
      <c r="G2" s="8">
        <f>SUM(B2:F2)</f>
        <v>-468437734.99100006</v>
      </c>
    </row>
    <row r="3" spans="1:9">
      <c r="A3" t="s">
        <v>70</v>
      </c>
    </row>
    <row r="5" spans="1:9">
      <c r="A5" s="15" t="s">
        <v>101</v>
      </c>
      <c r="B5" s="15"/>
      <c r="C5" s="15"/>
      <c r="D5" s="15"/>
      <c r="E5" s="15"/>
      <c r="F5" s="15"/>
      <c r="G5" s="15"/>
      <c r="H5" s="15"/>
    </row>
    <row r="6" spans="1:9">
      <c r="B6" s="4" t="s">
        <v>16</v>
      </c>
      <c r="C6" s="4" t="s">
        <v>4</v>
      </c>
      <c r="D6" s="4" t="s">
        <v>17</v>
      </c>
      <c r="E6" s="4" t="s">
        <v>67</v>
      </c>
      <c r="F6" s="4" t="s">
        <v>66</v>
      </c>
      <c r="G6" s="4" t="s">
        <v>18</v>
      </c>
      <c r="H6" s="12" t="s">
        <v>53</v>
      </c>
    </row>
    <row r="7" spans="1:9">
      <c r="A7" t="s">
        <v>59</v>
      </c>
      <c r="B7" s="17">
        <v>155238047.77786529</v>
      </c>
      <c r="C7" s="17">
        <v>-271300624.21736264</v>
      </c>
      <c r="D7" s="17">
        <v>-426645583.12808347</v>
      </c>
      <c r="E7" s="17">
        <v>2057177551.7769594</v>
      </c>
      <c r="F7" s="17">
        <v>-2375316291.6099973</v>
      </c>
      <c r="G7" s="17">
        <v>79786254.240601361</v>
      </c>
      <c r="H7" s="13">
        <f t="shared" ref="H7:H13" si="0">SUM(B7:G7)</f>
        <v>-781060645.16001725</v>
      </c>
      <c r="I7" s="18"/>
    </row>
    <row r="8" spans="1:9">
      <c r="A8" t="s">
        <v>60</v>
      </c>
      <c r="B8" s="13">
        <v>0</v>
      </c>
      <c r="C8" s="13">
        <v>0</v>
      </c>
      <c r="D8" s="13">
        <v>0</v>
      </c>
      <c r="E8" s="13">
        <v>356474068.44</v>
      </c>
      <c r="F8" s="13">
        <v>0</v>
      </c>
      <c r="G8" s="13">
        <v>0</v>
      </c>
      <c r="H8" s="13">
        <f t="shared" si="0"/>
        <v>356474068.44</v>
      </c>
    </row>
    <row r="9" spans="1:9">
      <c r="A9" t="s">
        <v>61</v>
      </c>
      <c r="B9" s="13">
        <v>0</v>
      </c>
      <c r="C9" s="13">
        <v>0</v>
      </c>
      <c r="D9" s="13">
        <v>18823788.920000002</v>
      </c>
      <c r="E9" s="13">
        <v>0</v>
      </c>
      <c r="F9" s="13">
        <v>0</v>
      </c>
      <c r="G9" s="13">
        <v>0</v>
      </c>
      <c r="H9" s="13">
        <f t="shared" si="0"/>
        <v>18823788.920000002</v>
      </c>
    </row>
    <row r="10" spans="1:9">
      <c r="A10" t="s">
        <v>62</v>
      </c>
      <c r="B10" s="13">
        <v>0</v>
      </c>
      <c r="C10" s="13">
        <v>0</v>
      </c>
      <c r="D10" s="13">
        <v>-15201690.300000001</v>
      </c>
      <c r="E10" s="13">
        <v>0</v>
      </c>
      <c r="F10" s="13">
        <v>0</v>
      </c>
      <c r="G10" s="13">
        <v>0</v>
      </c>
      <c r="H10" s="13">
        <f t="shared" si="0"/>
        <v>-15201690.300000001</v>
      </c>
    </row>
    <row r="11" spans="1:9">
      <c r="A11" t="s">
        <v>63</v>
      </c>
      <c r="B11" s="21">
        <v>-36550236.880000003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f t="shared" si="0"/>
        <v>-36550236.880000003</v>
      </c>
    </row>
    <row r="12" spans="1:9">
      <c r="A12" t="s">
        <v>64</v>
      </c>
      <c r="B12" s="13">
        <v>0</v>
      </c>
      <c r="C12" s="13">
        <v>0</v>
      </c>
      <c r="D12" s="13">
        <v>0</v>
      </c>
      <c r="E12" s="13">
        <v>0</v>
      </c>
      <c r="F12" s="13">
        <v>-5461505.5499999998</v>
      </c>
      <c r="G12" s="13">
        <v>0</v>
      </c>
      <c r="H12" s="13">
        <f t="shared" si="0"/>
        <v>-5461505.5499999998</v>
      </c>
    </row>
    <row r="13" spans="1:9" ht="15.75" thickBot="1">
      <c r="A13" t="s">
        <v>65</v>
      </c>
      <c r="B13" s="14">
        <v>0</v>
      </c>
      <c r="C13" s="14">
        <v>0</v>
      </c>
      <c r="D13" s="14">
        <v>0</v>
      </c>
      <c r="E13" s="14">
        <v>0</v>
      </c>
      <c r="F13" s="14">
        <v>-5461492.8700000001</v>
      </c>
      <c r="G13" s="14">
        <v>0</v>
      </c>
      <c r="H13" s="14">
        <f t="shared" si="0"/>
        <v>-5461492.8700000001</v>
      </c>
    </row>
    <row r="14" spans="1:9" ht="15.75" thickTop="1">
      <c r="B14" s="13">
        <f>SUM(B7:B13)</f>
        <v>118687810.8978653</v>
      </c>
      <c r="C14" s="13">
        <f t="shared" ref="C14:H14" si="1">SUM(C7:C13)</f>
        <v>-271300624.21736264</v>
      </c>
      <c r="D14" s="13">
        <f t="shared" si="1"/>
        <v>-423023484.50808346</v>
      </c>
      <c r="E14" s="13">
        <f t="shared" si="1"/>
        <v>2413651620.2169595</v>
      </c>
      <c r="F14" s="13">
        <f>SUM(F7:F13)</f>
        <v>-2386239290.0299973</v>
      </c>
      <c r="G14" s="13">
        <f t="shared" si="1"/>
        <v>79786254.240601361</v>
      </c>
      <c r="H14" s="13">
        <f t="shared" si="1"/>
        <v>-468437713.40001726</v>
      </c>
    </row>
    <row r="16" spans="1:9">
      <c r="B16" s="22"/>
      <c r="G16" s="18"/>
      <c r="H16" s="8"/>
    </row>
    <row r="17" spans="4:7">
      <c r="G17" s="2"/>
    </row>
    <row r="18" spans="4:7">
      <c r="D18" s="18"/>
      <c r="E18" s="18"/>
    </row>
    <row r="19" spans="4:7">
      <c r="D19" s="18"/>
      <c r="E19" s="18"/>
    </row>
    <row r="20" spans="4:7">
      <c r="D20" s="18"/>
      <c r="E20" s="18"/>
    </row>
    <row r="21" spans="4:7">
      <c r="D21" s="18"/>
      <c r="E21" s="18"/>
    </row>
    <row r="22" spans="4:7">
      <c r="D22" s="18"/>
      <c r="E22" s="18"/>
    </row>
    <row r="23" spans="4:7">
      <c r="D23" s="18"/>
      <c r="E23" s="18"/>
    </row>
    <row r="24" spans="4:7">
      <c r="E24" s="18"/>
    </row>
  </sheetData>
  <phoneticPr fontId="8" type="noConversion"/>
  <pageMargins left="0.7" right="0.7" top="0.75" bottom="0.75" header="0.3" footer="0.3"/>
  <pageSetup scale="89" orientation="landscape" r:id="rId1"/>
  <headerFooter>
    <oddFooter>&amp;L&amp;F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 SCG</vt:lpstr>
      <vt:lpstr>SCG</vt:lpstr>
      <vt:lpstr>All-Spot</vt:lpstr>
    </vt:vector>
  </TitlesOfParts>
  <Company>American Electric Power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Gleckler</dc:creator>
  <cp:lastModifiedBy>s998095</cp:lastModifiedBy>
  <cp:lastPrinted>2012-11-06T19:26:36Z</cp:lastPrinted>
  <dcterms:created xsi:type="dcterms:W3CDTF">2011-11-11T17:03:19Z</dcterms:created>
  <dcterms:modified xsi:type="dcterms:W3CDTF">2012-11-06T19:26:41Z</dcterms:modified>
</cp:coreProperties>
</file>