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795" yWindow="180" windowWidth="17910" windowHeight="12135" tabRatio="826" activeTab="2"/>
  </bookViews>
  <sheets>
    <sheet name="Summary" sheetId="25" r:id="rId1"/>
    <sheet name="Current" sheetId="23" r:id="rId2"/>
    <sheet name="Stand Alone 5050 " sheetId="33" r:id="rId3"/>
  </sheets>
  <externalReferences>
    <externalReference r:id="rId4"/>
    <externalReference r:id="rId5"/>
    <externalReference r:id="rId6"/>
    <externalReference r:id="rId7"/>
  </externalReferences>
  <definedNames>
    <definedName name="A">#REF!</definedName>
    <definedName name="AEPUnitShareYear">'[1]Input System &amp; Co. Share Units'!$A$2</definedName>
    <definedName name="CompanyShareColumnIndex">'[1]Input System &amp; Co. Share Units'!$A$170</definedName>
    <definedName name="CompanyShareYear">'[1]Input System &amp; Co. Share Units'!$A$168</definedName>
    <definedName name="CoShareAmos3">'[1]Input System &amp; Co. Share Units'!$B$184:$IV$188</definedName>
    <definedName name="CoShareRockport1">'[1]Input System &amp; Co. Share Units'!$B$892:$IV$896</definedName>
    <definedName name="CoShareRockport2">'[1]Input System &amp; Co. Share Units'!$B$898:$IV$902</definedName>
    <definedName name="DefaultArea1">#REF!</definedName>
    <definedName name="DefaultArea2">#REF!</definedName>
    <definedName name="EFORdactual">'[2]Capacity &amp; EFORd'!$A$133:$O$246</definedName>
    <definedName name="new_ownership">'[2]New Generation'!$S$9:$Y$30</definedName>
    <definedName name="NewInputArea1">#REF!</definedName>
    <definedName name="NewInputArea2">#REF!</definedName>
    <definedName name="Plants">'[3]Summary &amp; Date Inputs'!$B$2:$B$163</definedName>
    <definedName name="_xlnm.Print_Area" localSheetId="1">Current!$A$1:$K$37</definedName>
    <definedName name="_xlnm.Print_Titles" localSheetId="2">'Stand Alone 5050 '!$1:$1</definedName>
    <definedName name="SAVED_QUERIES_RNG">[4]SAVED_QUERIES!$A$1</definedName>
    <definedName name="StudyStartYear">'[1]Input Capacity Changes List'!$I$2</definedName>
    <definedName name="SummerFinalCapYear">#REF!</definedName>
    <definedName name="WinterFinalCapYear">#REF!</definedName>
  </definedNames>
  <calcPr calcId="101716" fullCalcOnLoad="1"/>
</workbook>
</file>

<file path=xl/calcChain.xml><?xml version="1.0" encoding="utf-8"?>
<calcChain xmlns="http://schemas.openxmlformats.org/spreadsheetml/2006/main">
  <c r="E14" i="25"/>
  <c r="D14"/>
  <c r="C14"/>
  <c r="I35" i="33"/>
  <c r="I36"/>
  <c r="I37"/>
  <c r="I38"/>
  <c r="I39"/>
  <c r="I40"/>
  <c r="C19" i="23"/>
  <c r="I24"/>
  <c r="L14" i="33"/>
  <c r="M14"/>
  <c r="E80"/>
  <c r="K80"/>
  <c r="I95"/>
  <c r="E14"/>
  <c r="E35"/>
  <c r="E55"/>
  <c r="E75"/>
  <c r="E95"/>
  <c r="G94"/>
  <c r="G95"/>
  <c r="K95"/>
  <c r="I96"/>
  <c r="E15"/>
  <c r="E36"/>
  <c r="E56"/>
  <c r="E76"/>
  <c r="E96"/>
  <c r="G96"/>
  <c r="K96"/>
  <c r="I97"/>
  <c r="E16"/>
  <c r="E37"/>
  <c r="E57"/>
  <c r="E77"/>
  <c r="E97"/>
  <c r="G97"/>
  <c r="K97"/>
  <c r="I98"/>
  <c r="E17"/>
  <c r="E38"/>
  <c r="E58"/>
  <c r="E78"/>
  <c r="E98"/>
  <c r="G98"/>
  <c r="K98"/>
  <c r="I99"/>
  <c r="E18"/>
  <c r="E39"/>
  <c r="E59"/>
  <c r="E79"/>
  <c r="E99"/>
  <c r="G99"/>
  <c r="K99"/>
  <c r="I100"/>
  <c r="E19"/>
  <c r="E40"/>
  <c r="E60"/>
  <c r="E100"/>
  <c r="G100"/>
  <c r="K100"/>
  <c r="H95"/>
  <c r="H96"/>
  <c r="H97"/>
  <c r="H98"/>
  <c r="H99"/>
  <c r="H100"/>
  <c r="I94"/>
  <c r="E13"/>
  <c r="E34"/>
  <c r="E54"/>
  <c r="E74"/>
  <c r="E94"/>
  <c r="K94"/>
  <c r="H94"/>
  <c r="E8"/>
  <c r="E29"/>
  <c r="E49"/>
  <c r="E69"/>
  <c r="E89"/>
  <c r="G89"/>
  <c r="I89"/>
  <c r="K89"/>
  <c r="E9"/>
  <c r="E30"/>
  <c r="E50"/>
  <c r="E70"/>
  <c r="E90"/>
  <c r="G90"/>
  <c r="I90"/>
  <c r="K90"/>
  <c r="E10"/>
  <c r="E31"/>
  <c r="E51"/>
  <c r="E71"/>
  <c r="E91"/>
  <c r="G91"/>
  <c r="I91"/>
  <c r="K91"/>
  <c r="E11"/>
  <c r="E32"/>
  <c r="E52"/>
  <c r="E72"/>
  <c r="E92"/>
  <c r="G92"/>
  <c r="I92"/>
  <c r="K92"/>
  <c r="H89"/>
  <c r="H90"/>
  <c r="H91"/>
  <c r="H92"/>
  <c r="I88"/>
  <c r="E7"/>
  <c r="E28"/>
  <c r="E48"/>
  <c r="E68"/>
  <c r="E88"/>
  <c r="G88"/>
  <c r="K88"/>
  <c r="H88"/>
  <c r="K75"/>
  <c r="K76"/>
  <c r="K77"/>
  <c r="K78"/>
  <c r="K79"/>
  <c r="K69"/>
  <c r="K70"/>
  <c r="K71"/>
  <c r="K72"/>
  <c r="H75"/>
  <c r="H76"/>
  <c r="H77"/>
  <c r="H78"/>
  <c r="H79"/>
  <c r="H80"/>
  <c r="H69"/>
  <c r="H70"/>
  <c r="H71"/>
  <c r="H72"/>
  <c r="K74"/>
  <c r="K68"/>
  <c r="H74"/>
  <c r="H68"/>
  <c r="K55"/>
  <c r="K56"/>
  <c r="K57"/>
  <c r="K58"/>
  <c r="K59"/>
  <c r="K60"/>
  <c r="K49"/>
  <c r="K50"/>
  <c r="K51"/>
  <c r="K52"/>
  <c r="H55"/>
  <c r="H56"/>
  <c r="H57"/>
  <c r="H58"/>
  <c r="H59"/>
  <c r="H60"/>
  <c r="H49"/>
  <c r="H50"/>
  <c r="H51"/>
  <c r="H52"/>
  <c r="K54"/>
  <c r="K48"/>
  <c r="H54"/>
  <c r="H48"/>
  <c r="K35"/>
  <c r="K36"/>
  <c r="K37"/>
  <c r="K38"/>
  <c r="K39"/>
  <c r="K40"/>
  <c r="K29"/>
  <c r="K30"/>
  <c r="K31"/>
  <c r="K32"/>
  <c r="K34"/>
  <c r="K28"/>
  <c r="H35"/>
  <c r="H36"/>
  <c r="H37"/>
  <c r="H38"/>
  <c r="H39"/>
  <c r="H40"/>
  <c r="H29"/>
  <c r="H30"/>
  <c r="H31"/>
  <c r="H32"/>
  <c r="H34"/>
  <c r="H28"/>
  <c r="K14"/>
  <c r="K15"/>
  <c r="K16"/>
  <c r="K17"/>
  <c r="K18"/>
  <c r="K19"/>
  <c r="H14"/>
  <c r="H15"/>
  <c r="H16"/>
  <c r="H17"/>
  <c r="H18"/>
  <c r="H19"/>
  <c r="K13"/>
  <c r="H13"/>
  <c r="K8"/>
  <c r="K9"/>
  <c r="K10"/>
  <c r="K11"/>
  <c r="H8"/>
  <c r="H9"/>
  <c r="H10"/>
  <c r="H11"/>
  <c r="K7"/>
  <c r="H7"/>
  <c r="C88"/>
  <c r="F88"/>
  <c r="C100"/>
  <c r="J100"/>
  <c r="C99"/>
  <c r="J99"/>
  <c r="C98"/>
  <c r="J98"/>
  <c r="C97"/>
  <c r="J97"/>
  <c r="C96"/>
  <c r="J96"/>
  <c r="C95"/>
  <c r="J95"/>
  <c r="C94"/>
  <c r="J94"/>
  <c r="C92"/>
  <c r="J92"/>
  <c r="C91"/>
  <c r="J91"/>
  <c r="C90"/>
  <c r="J90"/>
  <c r="C89"/>
  <c r="J89"/>
  <c r="J88"/>
  <c r="J80"/>
  <c r="J79"/>
  <c r="J78"/>
  <c r="J77"/>
  <c r="J76"/>
  <c r="J75"/>
  <c r="J74"/>
  <c r="J72"/>
  <c r="J71"/>
  <c r="J70"/>
  <c r="J69"/>
  <c r="J68"/>
  <c r="J60"/>
  <c r="J59"/>
  <c r="J58"/>
  <c r="J57"/>
  <c r="J56"/>
  <c r="J55"/>
  <c r="J54"/>
  <c r="J52"/>
  <c r="J51"/>
  <c r="J50"/>
  <c r="J49"/>
  <c r="J48"/>
  <c r="J40"/>
  <c r="J39"/>
  <c r="J38"/>
  <c r="J37"/>
  <c r="J36"/>
  <c r="J35"/>
  <c r="J34"/>
  <c r="J32"/>
  <c r="J31"/>
  <c r="J30"/>
  <c r="J29"/>
  <c r="J28"/>
  <c r="F100"/>
  <c r="F99"/>
  <c r="F98"/>
  <c r="F97"/>
  <c r="F96"/>
  <c r="F95"/>
  <c r="F94"/>
  <c r="F92"/>
  <c r="F91"/>
  <c r="F90"/>
  <c r="F89"/>
  <c r="F80"/>
  <c r="F79"/>
  <c r="F78"/>
  <c r="F77"/>
  <c r="F76"/>
  <c r="F75"/>
  <c r="F74"/>
  <c r="F72"/>
  <c r="F71"/>
  <c r="F70"/>
  <c r="F69"/>
  <c r="F68"/>
  <c r="F60"/>
  <c r="F59"/>
  <c r="F58"/>
  <c r="F57"/>
  <c r="F56"/>
  <c r="F55"/>
  <c r="F54"/>
  <c r="F52"/>
  <c r="F51"/>
  <c r="F50"/>
  <c r="F49"/>
  <c r="F48"/>
  <c r="F40"/>
  <c r="F39"/>
  <c r="F38"/>
  <c r="F37"/>
  <c r="F36"/>
  <c r="F35"/>
  <c r="F34"/>
  <c r="F32"/>
  <c r="F31"/>
  <c r="F30"/>
  <c r="F29"/>
  <c r="F28"/>
  <c r="J8"/>
  <c r="J9"/>
  <c r="J10"/>
  <c r="J11"/>
  <c r="J13"/>
  <c r="J14"/>
  <c r="J15"/>
  <c r="J16"/>
  <c r="J17"/>
  <c r="J18"/>
  <c r="J19"/>
  <c r="J7"/>
  <c r="F8"/>
  <c r="F9"/>
  <c r="F10"/>
  <c r="F11"/>
  <c r="F13"/>
  <c r="F14"/>
  <c r="F15"/>
  <c r="F16"/>
  <c r="F17"/>
  <c r="F18"/>
  <c r="F19"/>
  <c r="F7"/>
  <c r="I101"/>
  <c r="I102"/>
  <c r="D88"/>
  <c r="D89"/>
  <c r="D90"/>
  <c r="D91"/>
  <c r="D92"/>
  <c r="D94"/>
  <c r="D95"/>
  <c r="D96"/>
  <c r="D97"/>
  <c r="D98"/>
  <c r="D99"/>
  <c r="D100"/>
  <c r="D101"/>
  <c r="D102"/>
  <c r="M88"/>
  <c r="L89"/>
  <c r="M89"/>
  <c r="L90"/>
  <c r="M90"/>
  <c r="L91"/>
  <c r="M91"/>
  <c r="L92"/>
  <c r="M92"/>
  <c r="M94"/>
  <c r="L95"/>
  <c r="M95"/>
  <c r="L96"/>
  <c r="M96"/>
  <c r="L97"/>
  <c r="M97"/>
  <c r="L98"/>
  <c r="M98"/>
  <c r="L99"/>
  <c r="M99"/>
  <c r="L100"/>
  <c r="M100"/>
  <c r="M101"/>
  <c r="I81"/>
  <c r="D81"/>
  <c r="I82"/>
  <c r="D82"/>
  <c r="I61"/>
  <c r="I62"/>
  <c r="D61"/>
  <c r="D62"/>
  <c r="I41"/>
  <c r="D41"/>
  <c r="I20"/>
  <c r="D20"/>
  <c r="D21"/>
  <c r="M48"/>
  <c r="L49"/>
  <c r="M49"/>
  <c r="L50"/>
  <c r="M50"/>
  <c r="L51"/>
  <c r="M51"/>
  <c r="L52"/>
  <c r="M52"/>
  <c r="M54"/>
  <c r="L55"/>
  <c r="M55"/>
  <c r="L56"/>
  <c r="M56"/>
  <c r="L57"/>
  <c r="M57"/>
  <c r="L58"/>
  <c r="M58"/>
  <c r="L59"/>
  <c r="M59"/>
  <c r="L60"/>
  <c r="M60"/>
  <c r="M61"/>
  <c r="L15"/>
  <c r="L16"/>
  <c r="L17"/>
  <c r="M17"/>
  <c r="L35"/>
  <c r="L36"/>
  <c r="L37"/>
  <c r="L38"/>
  <c r="L39"/>
  <c r="L40"/>
  <c r="M40"/>
  <c r="M39"/>
  <c r="M38"/>
  <c r="M37"/>
  <c r="M36"/>
  <c r="M35"/>
  <c r="M34"/>
  <c r="L29"/>
  <c r="M29"/>
  <c r="L30"/>
  <c r="M30"/>
  <c r="L31"/>
  <c r="M31"/>
  <c r="L32"/>
  <c r="M32"/>
  <c r="M28"/>
  <c r="L75"/>
  <c r="L76"/>
  <c r="L77"/>
  <c r="L78"/>
  <c r="L79"/>
  <c r="L80"/>
  <c r="L69"/>
  <c r="L70"/>
  <c r="L71"/>
  <c r="L72"/>
  <c r="F34" i="23"/>
  <c r="G34"/>
  <c r="H34"/>
  <c r="I34"/>
  <c r="F35"/>
  <c r="G35"/>
  <c r="H35"/>
  <c r="I35"/>
  <c r="F33"/>
  <c r="K17"/>
  <c r="K18"/>
  <c r="C116" i="33"/>
  <c r="J34" i="23"/>
  <c r="J35"/>
  <c r="L8" i="33"/>
  <c r="L9"/>
  <c r="L10"/>
  <c r="L11"/>
  <c r="L18"/>
  <c r="L19"/>
  <c r="L117"/>
  <c r="L118"/>
  <c r="L119"/>
  <c r="L120"/>
  <c r="L123"/>
  <c r="L124"/>
  <c r="L125"/>
  <c r="L126"/>
  <c r="L127"/>
  <c r="F19" i="23"/>
  <c r="G19"/>
  <c r="H19"/>
  <c r="I19"/>
  <c r="J19"/>
  <c r="K16"/>
  <c r="K15"/>
  <c r="K14"/>
  <c r="K13"/>
  <c r="K12"/>
  <c r="K11"/>
  <c r="K10"/>
  <c r="K9"/>
  <c r="K8"/>
  <c r="K7"/>
  <c r="F24"/>
  <c r="F25"/>
  <c r="F26"/>
  <c r="F27"/>
  <c r="F28"/>
  <c r="J28"/>
  <c r="F29"/>
  <c r="F30"/>
  <c r="F31"/>
  <c r="F32"/>
  <c r="G24"/>
  <c r="G25"/>
  <c r="G26"/>
  <c r="G27"/>
  <c r="G28"/>
  <c r="G29"/>
  <c r="G30"/>
  <c r="G31"/>
  <c r="G32"/>
  <c r="G33"/>
  <c r="H24"/>
  <c r="H25"/>
  <c r="H26"/>
  <c r="H27"/>
  <c r="H28"/>
  <c r="H29"/>
  <c r="H30"/>
  <c r="H31"/>
  <c r="H32"/>
  <c r="H33"/>
  <c r="I25"/>
  <c r="I26"/>
  <c r="I27"/>
  <c r="I28"/>
  <c r="I29"/>
  <c r="I30"/>
  <c r="I31"/>
  <c r="I32"/>
  <c r="I33"/>
  <c r="L128" i="33"/>
  <c r="J24" i="23"/>
  <c r="J25"/>
  <c r="J33"/>
  <c r="J31"/>
  <c r="J29"/>
  <c r="J27"/>
  <c r="H37"/>
  <c r="F37"/>
  <c r="J26"/>
  <c r="I37"/>
  <c r="J32"/>
  <c r="G37"/>
  <c r="K19"/>
  <c r="J30"/>
  <c r="J37"/>
  <c r="F10" i="25"/>
  <c r="H10"/>
  <c r="C122" i="33"/>
  <c r="C117"/>
  <c r="C118"/>
  <c r="C119"/>
  <c r="C120"/>
  <c r="C123"/>
  <c r="C124"/>
  <c r="C125"/>
  <c r="C126"/>
  <c r="C127"/>
  <c r="C128"/>
  <c r="F122"/>
  <c r="F123"/>
  <c r="F116"/>
  <c r="F124"/>
  <c r="D122"/>
  <c r="F125"/>
  <c r="F117"/>
  <c r="F126"/>
  <c r="E122"/>
  <c r="D123"/>
  <c r="D116"/>
  <c r="F118"/>
  <c r="F128"/>
  <c r="F127"/>
  <c r="E123"/>
  <c r="D124"/>
  <c r="F119"/>
  <c r="F120"/>
  <c r="D42"/>
  <c r="E124"/>
  <c r="D125"/>
  <c r="M68"/>
  <c r="E125"/>
  <c r="D126"/>
  <c r="M74"/>
  <c r="M69"/>
  <c r="E126"/>
  <c r="D127"/>
  <c r="M7"/>
  <c r="M75"/>
  <c r="M70"/>
  <c r="E116"/>
  <c r="E127"/>
  <c r="D128"/>
  <c r="E128"/>
  <c r="D117"/>
  <c r="M76"/>
  <c r="M72"/>
  <c r="M71"/>
  <c r="D118"/>
  <c r="E117"/>
  <c r="M77"/>
  <c r="M8"/>
  <c r="I116"/>
  <c r="M116"/>
  <c r="E118"/>
  <c r="D119"/>
  <c r="M13"/>
  <c r="I122"/>
  <c r="M122"/>
  <c r="M78"/>
  <c r="D120"/>
  <c r="E120"/>
  <c r="E119"/>
  <c r="D129"/>
  <c r="D130"/>
  <c r="I117"/>
  <c r="M117"/>
  <c r="M9"/>
  <c r="M80"/>
  <c r="M79"/>
  <c r="I123"/>
  <c r="M123"/>
  <c r="M10"/>
  <c r="I118"/>
  <c r="M118"/>
  <c r="M81"/>
  <c r="G14" i="25"/>
  <c r="M15" i="33"/>
  <c r="I124"/>
  <c r="M124"/>
  <c r="I42"/>
  <c r="I119"/>
  <c r="M119"/>
  <c r="M11"/>
  <c r="M16"/>
  <c r="I125"/>
  <c r="M125"/>
  <c r="I120"/>
  <c r="I21"/>
  <c r="I126"/>
  <c r="M126"/>
  <c r="M120"/>
  <c r="I129"/>
  <c r="I130"/>
  <c r="M41"/>
  <c r="M18"/>
  <c r="I127"/>
  <c r="M127"/>
  <c r="M19"/>
  <c r="I128"/>
  <c r="M128"/>
  <c r="M129"/>
  <c r="M20"/>
  <c r="F14" i="25"/>
  <c r="H14"/>
</calcChain>
</file>

<file path=xl/sharedStrings.xml><?xml version="1.0" encoding="utf-8"?>
<sst xmlns="http://schemas.openxmlformats.org/spreadsheetml/2006/main" count="309" uniqueCount="70">
  <si>
    <t>APCO</t>
  </si>
  <si>
    <t>KPCO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</si>
  <si>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</si>
  <si>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</si>
  <si>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</si>
  <si>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</si>
  <si>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</si>
  <si>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</si>
  <si>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</si>
  <si>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</si>
  <si>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</si>
  <si>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</si>
  <si>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</si>
  <si>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</si>
  <si>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</si>
  <si>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Total</t>
  </si>
  <si>
    <t>Average</t>
  </si>
  <si>
    <t>I&amp;M</t>
  </si>
  <si>
    <t>I.</t>
  </si>
  <si>
    <t>RPM</t>
  </si>
  <si>
    <t>AEP</t>
  </si>
  <si>
    <t>CSP</t>
  </si>
  <si>
    <t>OPCO</t>
  </si>
  <si>
    <t>UCAP Obligation</t>
  </si>
  <si>
    <t>II.</t>
  </si>
  <si>
    <t>AEP-OH</t>
  </si>
  <si>
    <t>PJM CAPACITY REVENUES</t>
  </si>
  <si>
    <t>- Based on MLR share of sale</t>
  </si>
  <si>
    <t>Month</t>
  </si>
  <si>
    <t>Days</t>
  </si>
  <si>
    <t>UCAP</t>
  </si>
  <si>
    <t>(MW)</t>
  </si>
  <si>
    <t>PY 10/11</t>
  </si>
  <si>
    <t>PY 11/12</t>
  </si>
  <si>
    <t>Resources</t>
  </si>
  <si>
    <t>Initial</t>
  </si>
  <si>
    <t>Obligation</t>
  </si>
  <si>
    <t>Net</t>
  </si>
  <si>
    <t>Position</t>
  </si>
  <si>
    <t>Price</t>
  </si>
  <si>
    <t>Payment</t>
  </si>
  <si>
    <t>Receipt</t>
  </si>
  <si>
    <t>3 Co.Subtotal</t>
  </si>
  <si>
    <t>3 Company</t>
  </si>
  <si>
    <t>Sale</t>
  </si>
  <si>
    <t>Receipt/(Payment)</t>
  </si>
  <si>
    <t>Actual PJM Settlement</t>
  </si>
  <si>
    <t>Revenues</t>
  </si>
  <si>
    <t>Member Load Ratio (MLR)</t>
  </si>
  <si>
    <t>RPM Revenues*</t>
  </si>
  <si>
    <t>*From RTO &amp; Commodity Settlements (E. Gleckler)</t>
  </si>
  <si>
    <t>Current Allocation of RPM Revenues</t>
  </si>
  <si>
    <t>Current Pool (Actual)</t>
  </si>
  <si>
    <t>Note:</t>
  </si>
  <si>
    <t>*Assumes I&amp;M is allocated 309 MW (PY 10/11) and 300 MW (PY 11/12) system capacity purchases.</t>
  </si>
  <si>
    <t>OPCo</t>
  </si>
  <si>
    <t>Stand Alone in PJM - ML 50/50 Case</t>
  </si>
  <si>
    <t>Pre-Sale Net</t>
  </si>
  <si>
    <t>Pos Above Req</t>
  </si>
  <si>
    <t>Post-Sale Net</t>
  </si>
  <si>
    <t>Less IDR/IRM</t>
  </si>
  <si>
    <t>Pre-Sale</t>
  </si>
  <si>
    <t>Res Margin</t>
  </si>
  <si>
    <t>Post-Sale</t>
  </si>
  <si>
    <t>- Based on reserve margin</t>
  </si>
  <si>
    <t>PCA</t>
  </si>
  <si>
    <t>No DR Adjustment</t>
  </si>
  <si>
    <t>PJM RPM Capacity Sale Allocation</t>
  </si>
  <si>
    <t>3-Company FRR assumes 3 Companies sold into RPM auction what was sold during the planning years and allocated to the most surplus company(ies).</t>
  </si>
  <si>
    <t>Calendar Year 2011</t>
  </si>
</sst>
</file>

<file path=xl/styles.xml><?xml version="1.0" encoding="utf-8"?>
<styleSheet xmlns="http://schemas.openxmlformats.org/spreadsheetml/2006/main">
  <numFmts count="12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#,##0.0000_);\(#,##0.0000\)"/>
    <numFmt numFmtId="165" formatCode="#,##0.0_);\(#,##0.0\)"/>
    <numFmt numFmtId="166" formatCode="m/d/yy\ h:mm;@"/>
    <numFmt numFmtId="167" formatCode="0.000000"/>
    <numFmt numFmtId="168" formatCode="0.00000"/>
    <numFmt numFmtId="169" formatCode="0.00000_);[Red]\(0.00000\)"/>
    <numFmt numFmtId="170" formatCode="0.0%"/>
    <numFmt numFmtId="171" formatCode="#,##0.0_);[Red]\(#,##0.0\)"/>
    <numFmt numFmtId="172" formatCode="#,##0.000_);[Red]\(#,##0.000\)"/>
  </numFmts>
  <fonts count="1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u val="doubleAccounting"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 applyNumberFormat="0" applyFont="0" applyFill="0" applyBorder="0" applyAlignment="0" applyProtection="0"/>
    <xf numFmtId="167" fontId="10" fillId="0" borderId="0">
      <alignment horizontal="left" wrapText="1"/>
    </xf>
    <xf numFmtId="164" fontId="4" fillId="0" borderId="1" applyFill="0" applyBorder="0" applyProtection="0"/>
    <xf numFmtId="165" fontId="4" fillId="0" borderId="0" applyFill="0" applyBorder="0" applyProtection="0"/>
    <xf numFmtId="165" fontId="4" fillId="2" borderId="2" applyFill="0" applyBorder="0" applyProtection="0">
      <alignment horizontal="center"/>
    </xf>
    <xf numFmtId="37" fontId="5" fillId="0" borderId="3" applyNumberFormat="0" applyFill="0" applyBorder="0" applyProtection="0">
      <alignment horizontal="right"/>
    </xf>
    <xf numFmtId="37" fontId="5" fillId="2" borderId="3" applyNumberFormat="0" applyFill="0" applyBorder="0" applyProtection="0">
      <alignment horizontal="center"/>
    </xf>
    <xf numFmtId="37" fontId="6" fillId="0" borderId="0" applyNumberFormat="0" applyFill="0" applyBorder="0" applyProtection="0">
      <alignment horizontal="right"/>
    </xf>
    <xf numFmtId="37" fontId="7" fillId="0" borderId="0" applyFill="0" applyBorder="0" applyProtection="0">
      <alignment horizontal="right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ill="0" applyBorder="0" applyProtection="0"/>
    <xf numFmtId="37" fontId="8" fillId="0" borderId="0" applyNumberFormat="0" applyFill="0" applyBorder="0" applyProtection="0">
      <alignment horizontal="centerContinuous"/>
    </xf>
    <xf numFmtId="37" fontId="9" fillId="0" borderId="0">
      <alignment horizontal="centerContinuous"/>
    </xf>
    <xf numFmtId="0" fontId="1" fillId="0" borderId="0"/>
    <xf numFmtId="0" fontId="16" fillId="0" borderId="0"/>
    <xf numFmtId="37" fontId="4" fillId="0" borderId="0" applyNumberFormat="0" applyFill="0" applyBorder="0" applyAlignment="0" applyProtection="0">
      <alignment horizontal="right" vertical="center"/>
      <protection locked="0"/>
    </xf>
    <xf numFmtId="37" fontId="1" fillId="0" borderId="4" applyNumberFormat="0" applyFill="0" applyBorder="0" applyProtection="0">
      <alignment horizontal="center"/>
    </xf>
    <xf numFmtId="9" fontId="10" fillId="0" borderId="0" applyFont="0" applyFill="0" applyBorder="0" applyAlignment="0" applyProtection="0"/>
    <xf numFmtId="10" fontId="4" fillId="0" borderId="0" applyFill="0" applyBorder="0" applyProtection="0"/>
    <xf numFmtId="10" fontId="4" fillId="0" borderId="0" applyFont="0" applyFill="0" applyBorder="0" applyAlignment="0" applyProtection="0"/>
    <xf numFmtId="0" fontId="1" fillId="0" borderId="0" applyNumberFormat="0" applyFill="0" applyBorder="0" applyProtection="0">
      <alignment horizontal="center" wrapText="1"/>
    </xf>
    <xf numFmtId="167" fontId="1" fillId="0" borderId="0">
      <alignment horizontal="left" wrapText="1"/>
    </xf>
    <xf numFmtId="37" fontId="4" fillId="0" borderId="0" applyFill="0" applyBorder="0" applyProtection="0"/>
    <xf numFmtId="37" fontId="4" fillId="0" borderId="0" applyFill="0" applyBorder="0" applyProtection="0"/>
  </cellStyleXfs>
  <cellXfs count="5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5" xfId="0" applyNumberFormat="1" applyFont="1" applyFill="1" applyBorder="1" applyAlignment="1"/>
    <xf numFmtId="0" fontId="0" fillId="0" borderId="5" xfId="0" applyNumberFormat="1" applyFont="1" applyFill="1" applyBorder="1" applyAlignment="1"/>
    <xf numFmtId="38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/>
    <xf numFmtId="6" fontId="0" fillId="2" borderId="0" xfId="0" applyNumberFormat="1" applyFont="1" applyFill="1" applyBorder="1" applyAlignment="1"/>
    <xf numFmtId="6" fontId="12" fillId="2" borderId="0" xfId="0" applyNumberFormat="1" applyFont="1" applyFill="1" applyBorder="1" applyAlignment="1"/>
    <xf numFmtId="6" fontId="2" fillId="2" borderId="0" xfId="0" applyNumberFormat="1" applyFont="1" applyFill="1" applyBorder="1" applyAlignment="1"/>
    <xf numFmtId="0" fontId="0" fillId="2" borderId="0" xfId="0" quotePrefix="1" applyNumberFormat="1" applyFill="1" applyBorder="1" applyAlignment="1"/>
    <xf numFmtId="0" fontId="2" fillId="2" borderId="0" xfId="0" applyNumberFormat="1" applyFont="1" applyFill="1" applyBorder="1" applyAlignment="1"/>
    <xf numFmtId="0" fontId="2" fillId="2" borderId="0" xfId="0" quotePrefix="1" applyNumberFormat="1" applyFont="1" applyFill="1" applyBorder="1" applyAlignment="1"/>
    <xf numFmtId="0" fontId="2" fillId="2" borderId="0" xfId="14" applyFont="1" applyFill="1" applyAlignment="1">
      <alignment horizontal="center"/>
    </xf>
    <xf numFmtId="0" fontId="0" fillId="0" borderId="0" xfId="0" quotePrefix="1" applyNumberFormat="1" applyFill="1" applyBorder="1" applyAlignment="1"/>
    <xf numFmtId="0" fontId="0" fillId="0" borderId="0" xfId="0" quotePrefix="1" applyNumberFormat="1" applyFill="1" applyBorder="1" applyAlignment="1">
      <alignment horizontal="center"/>
    </xf>
    <xf numFmtId="0" fontId="0" fillId="0" borderId="0" xfId="0" quotePrefix="1" applyNumberFormat="1" applyFill="1" applyBorder="1" applyAlignment="1">
      <alignment horizontal="right"/>
    </xf>
    <xf numFmtId="8" fontId="0" fillId="0" borderId="0" xfId="0" applyNumberFormat="1" applyFont="1" applyFill="1" applyBorder="1" applyAlignment="1"/>
    <xf numFmtId="6" fontId="0" fillId="0" borderId="0" xfId="0" applyNumberFormat="1" applyFont="1" applyFill="1" applyBorder="1" applyAlignment="1"/>
    <xf numFmtId="6" fontId="2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10" fontId="0" fillId="0" borderId="0" xfId="0" applyNumberFormat="1" applyFill="1" applyBorder="1" applyAlignment="1">
      <alignment horizontal="center"/>
    </xf>
    <xf numFmtId="168" fontId="0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14" fillId="2" borderId="0" xfId="0" applyNumberFormat="1" applyFont="1" applyFill="1" applyBorder="1" applyAlignment="1">
      <alignment horizontal="center"/>
    </xf>
    <xf numFmtId="6" fontId="15" fillId="2" borderId="0" xfId="0" applyNumberFormat="1" applyFont="1" applyFill="1" applyBorder="1" applyAlignment="1"/>
    <xf numFmtId="38" fontId="0" fillId="0" borderId="5" xfId="0" applyNumberFormat="1" applyFont="1" applyFill="1" applyBorder="1" applyAlignment="1"/>
    <xf numFmtId="8" fontId="0" fillId="0" borderId="5" xfId="0" applyNumberFormat="1" applyFont="1" applyFill="1" applyBorder="1" applyAlignment="1"/>
    <xf numFmtId="0" fontId="13" fillId="2" borderId="0" xfId="0" applyNumberFormat="1" applyFont="1" applyFill="1" applyBorder="1" applyAlignment="1"/>
    <xf numFmtId="6" fontId="1" fillId="2" borderId="0" xfId="0" applyNumberFormat="1" applyFont="1" applyFill="1" applyBorder="1" applyAlignment="1"/>
    <xf numFmtId="169" fontId="2" fillId="2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70" fontId="0" fillId="0" borderId="0" xfId="18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6" fontId="0" fillId="0" borderId="5" xfId="0" applyNumberFormat="1" applyFont="1" applyFill="1" applyBorder="1" applyAlignment="1"/>
    <xf numFmtId="170" fontId="0" fillId="0" borderId="5" xfId="18" applyNumberFormat="1" applyFont="1" applyFill="1" applyBorder="1" applyAlignment="1"/>
    <xf numFmtId="171" fontId="0" fillId="0" borderId="0" xfId="0" applyNumberFormat="1" applyFont="1" applyFill="1" applyBorder="1" applyAlignment="1"/>
    <xf numFmtId="171" fontId="0" fillId="0" borderId="5" xfId="0" applyNumberFormat="1" applyFont="1" applyFill="1" applyBorder="1" applyAlignment="1"/>
    <xf numFmtId="40" fontId="0" fillId="0" borderId="0" xfId="0" applyNumberFormat="1" applyFont="1" applyFill="1" applyBorder="1" applyAlignment="1"/>
    <xf numFmtId="172" fontId="0" fillId="0" borderId="0" xfId="0" applyNumberFormat="1" applyFont="1" applyFill="1" applyBorder="1" applyAlignment="1"/>
    <xf numFmtId="14" fontId="0" fillId="2" borderId="0" xfId="0" applyNumberFormat="1" applyFill="1"/>
    <xf numFmtId="169" fontId="0" fillId="2" borderId="0" xfId="0" applyNumberFormat="1" applyFill="1"/>
    <xf numFmtId="169" fontId="10" fillId="2" borderId="0" xfId="0" applyNumberFormat="1" applyFont="1" applyFill="1"/>
    <xf numFmtId="43" fontId="0" fillId="2" borderId="0" xfId="9" applyFont="1" applyFill="1" applyBorder="1" applyAlignment="1"/>
    <xf numFmtId="0" fontId="2" fillId="2" borderId="0" xfId="0" applyNumberFormat="1" applyFont="1" applyFill="1" applyBorder="1" applyAlignment="1">
      <alignment horizontal="center"/>
    </xf>
    <xf numFmtId="0" fontId="0" fillId="2" borderId="0" xfId="0" applyNumberForma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2" borderId="0" xfId="0" applyNumberFormat="1" applyFont="1" applyFill="1" applyBorder="1" applyAlignment="1">
      <alignment wrapText="1"/>
    </xf>
    <xf numFmtId="0" fontId="2" fillId="2" borderId="5" xfId="0" applyNumberFormat="1" applyFont="1" applyFill="1" applyBorder="1" applyAlignment="1">
      <alignment horizontal="center"/>
    </xf>
    <xf numFmtId="0" fontId="14" fillId="2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25">
    <cellStyle name=" 1" xfId="1"/>
    <cellStyle name="4Decimals" xfId="2"/>
    <cellStyle name="AsPercent" xfId="3"/>
    <cellStyle name="AsPercentCenter" xfId="4"/>
    <cellStyle name="ColumnHeader" xfId="5"/>
    <cellStyle name="ColumnHeaderCenter" xfId="6"/>
    <cellStyle name="ColumnHeaderUnderline" xfId="7"/>
    <cellStyle name="ColumnMath" xfId="8"/>
    <cellStyle name="Comma" xfId="9" builtinId="3"/>
    <cellStyle name="Comma 2" xfId="10"/>
    <cellStyle name="DateTime24H" xfId="11"/>
    <cellStyle name="Heading1" xfId="12"/>
    <cellStyle name="Heading2" xfId="13"/>
    <cellStyle name="Normal" xfId="0" builtinId="0"/>
    <cellStyle name="Normal 2" xfId="14"/>
    <cellStyle name="Normal 3" xfId="15"/>
    <cellStyle name="NotesFooter" xfId="16"/>
    <cellStyle name="NotesHeader" xfId="17"/>
    <cellStyle name="Percent" xfId="18" builtinId="5"/>
    <cellStyle name="Percent2Decimals" xfId="19"/>
    <cellStyle name="Percentage" xfId="20"/>
    <cellStyle name="SmallNormal" xfId="21"/>
    <cellStyle name="Style 1" xfId="22"/>
    <cellStyle name="TableData" xfId="23"/>
    <cellStyle name="TableDataCenter" xfId="2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Forc/Capacity%20Forecast/AEP%20CAPACITY%20MODEL%20FILES/East%20CLR%20010807%20Q4%20PROMOD%20Update%20Ormet%20'07%20&amp;%20'08%20&amp;%20Onward,%20DCC%20in%202007,%20SS%20&amp;%20PJM%20Plan%20Ye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nForc/Capacity%20Forecast-NEW/Models%20&amp;%20Tools/Capacity%20Tracking%20Model/CAPACITY%20TRACKING%20MODEL%20-%201107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187562/LOCALS~1/Temp/notes3E38C9/5%20Year%20Group%20Re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nForc/Capacity%20Forecast/AEP%20CAPACITY%20MODEL%20FILES/070718%20Working%20file%20for%20Marketing%20Scenarios%20-%20Revamped%20Capacity%20Mod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AEP Summer (Scenarios)"/>
      <sheetName val="AEP Summer"/>
      <sheetName val="AEP Winter"/>
      <sheetName val="Alloc Matrix %"/>
      <sheetName val="Abbreviated AEP Summer"/>
      <sheetName val="Input RPM"/>
      <sheetName val="Input System Actual Values"/>
      <sheetName val="APCo Sum"/>
      <sheetName val="APCo Win"/>
      <sheetName val="CSP Sum"/>
      <sheetName val="CSP Win"/>
      <sheetName val="I&amp;M Sum"/>
      <sheetName val="I&amp;M Win"/>
      <sheetName val="KPCo Sum"/>
      <sheetName val="KPCo Win"/>
      <sheetName val="OPCo Sum"/>
      <sheetName val="OPCo Win"/>
      <sheetName val="Input Company Actual Values"/>
      <sheetName val="Input EFORd"/>
      <sheetName val="Derates"/>
      <sheetName val="Uprates"/>
      <sheetName val="Retirements"/>
      <sheetName val="Final Capacity"/>
      <sheetName val="Input Unit Specific Transfers"/>
      <sheetName val="Input System &amp; Co. Share Units"/>
      <sheetName val="Existing Capacity Sum &amp; Win"/>
      <sheetName val="Input Capacity Changes List"/>
      <sheetName val="Input Interruptible"/>
      <sheetName val="System Sales Summary"/>
      <sheetName val="Input System Sales"/>
      <sheetName val="MLR SS"/>
      <sheetName val="MLR 250"/>
      <sheetName val="Mone"/>
      <sheetName val="OVEC"/>
      <sheetName val="Input Buckeye"/>
      <sheetName val="Input FINAL MLR"/>
      <sheetName val="Format FINAL MLR"/>
      <sheetName val="MLR Est"/>
      <sheetName val="Input Actual MLRs"/>
      <sheetName val="Input Original Peaks"/>
      <sheetName val="Input DSM"/>
      <sheetName val="Peaks w DSM"/>
      <sheetName val="Capacity Transactions Summary"/>
      <sheetName val="Capacity Transaction Matrix"/>
      <sheetName val="Dir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70">
          <cell r="A170" t="str">
            <v>DON'T DELETE</v>
          </cell>
        </row>
        <row r="184">
          <cell r="B184" t="str">
            <v>APCo</v>
          </cell>
          <cell r="C184">
            <v>0.33333333333333331</v>
          </cell>
          <cell r="D184">
            <v>0.33333333333333331</v>
          </cell>
          <cell r="E184">
            <v>0.33333333333333331</v>
          </cell>
          <cell r="F184">
            <v>0.33333333333333331</v>
          </cell>
          <cell r="G184">
            <v>0.33333333333333331</v>
          </cell>
          <cell r="H184">
            <v>0.33333333333333331</v>
          </cell>
          <cell r="I184">
            <v>0.33333333333333331</v>
          </cell>
          <cell r="J184">
            <v>0.33333333333333331</v>
          </cell>
          <cell r="K184">
            <v>0.33333333333333331</v>
          </cell>
          <cell r="L184">
            <v>0.33333333333333331</v>
          </cell>
          <cell r="M184">
            <v>0.33333333333333331</v>
          </cell>
          <cell r="N184">
            <v>0.33333333333333331</v>
          </cell>
          <cell r="O184">
            <v>0.33333333333333331</v>
          </cell>
          <cell r="P184">
            <v>0.33333333333333331</v>
          </cell>
          <cell r="Q184">
            <v>0.33333333333333331</v>
          </cell>
          <cell r="R184">
            <v>0.33333333333333331</v>
          </cell>
          <cell r="S184">
            <v>0.33333333333333331</v>
          </cell>
          <cell r="T184">
            <v>0.33333333333333331</v>
          </cell>
          <cell r="U184">
            <v>0.33333333333333331</v>
          </cell>
          <cell r="V184">
            <v>0.33333333333333331</v>
          </cell>
          <cell r="W184">
            <v>0.33333333333333331</v>
          </cell>
          <cell r="X184">
            <v>0.33333333333333331</v>
          </cell>
          <cell r="Y184">
            <v>0.33333333333333331</v>
          </cell>
          <cell r="Z184">
            <v>0.33333333333333331</v>
          </cell>
          <cell r="AA184">
            <v>0.33333333333333331</v>
          </cell>
          <cell r="AB184">
            <v>0.33333333333333331</v>
          </cell>
          <cell r="AC184">
            <v>0.33333333333333331</v>
          </cell>
          <cell r="AD184">
            <v>0.33333333333333331</v>
          </cell>
          <cell r="AE184">
            <v>0.33333333333333331</v>
          </cell>
          <cell r="AF184">
            <v>0.33333333333333331</v>
          </cell>
          <cell r="AG184">
            <v>0.33333333333333331</v>
          </cell>
          <cell r="AH184">
            <v>0.33333333333333331</v>
          </cell>
          <cell r="AI184">
            <v>0.33333333333333331</v>
          </cell>
          <cell r="AJ184">
            <v>0.33333333333333331</v>
          </cell>
          <cell r="AK184">
            <v>0.33333333333333331</v>
          </cell>
          <cell r="AL184">
            <v>0.33333333333333331</v>
          </cell>
          <cell r="AM184">
            <v>0.33333333333333331</v>
          </cell>
        </row>
        <row r="185">
          <cell r="B185" t="str">
            <v>CSP</v>
          </cell>
        </row>
        <row r="186">
          <cell r="B186" t="str">
            <v>I&amp;M</v>
          </cell>
        </row>
        <row r="187">
          <cell r="B187" t="str">
            <v>KPCo</v>
          </cell>
        </row>
        <row r="188">
          <cell r="B188" t="str">
            <v>OPCo</v>
          </cell>
          <cell r="C188">
            <v>0.66666666666666663</v>
          </cell>
          <cell r="D188">
            <v>0.66666666666666663</v>
          </cell>
          <cell r="E188">
            <v>0.66666666666666663</v>
          </cell>
          <cell r="F188">
            <v>0.66666666666666663</v>
          </cell>
          <cell r="G188">
            <v>0.66666666666666663</v>
          </cell>
          <cell r="H188">
            <v>0.66666666666666663</v>
          </cell>
          <cell r="I188">
            <v>0.66666666666666663</v>
          </cell>
          <cell r="J188">
            <v>0.66666666666666663</v>
          </cell>
          <cell r="K188">
            <v>0.66666666666666663</v>
          </cell>
          <cell r="L188">
            <v>0.66666666666666663</v>
          </cell>
          <cell r="M188">
            <v>0.66666666666666663</v>
          </cell>
          <cell r="N188">
            <v>0.66666666666666663</v>
          </cell>
          <cell r="O188">
            <v>0.66666666666666663</v>
          </cell>
          <cell r="P188">
            <v>0.66666666666666663</v>
          </cell>
          <cell r="Q188">
            <v>0.66666666666666663</v>
          </cell>
          <cell r="R188">
            <v>0.66666666666666663</v>
          </cell>
          <cell r="S188">
            <v>0.66666666666666663</v>
          </cell>
          <cell r="T188">
            <v>0.66666666666666663</v>
          </cell>
          <cell r="U188">
            <v>0.66666666666666663</v>
          </cell>
          <cell r="V188">
            <v>0.66666666666666663</v>
          </cell>
          <cell r="W188">
            <v>0.66666666666666663</v>
          </cell>
          <cell r="X188">
            <v>0.66666666666666663</v>
          </cell>
          <cell r="Y188">
            <v>0.66666666666666663</v>
          </cell>
          <cell r="Z188">
            <v>0.66666666666666663</v>
          </cell>
          <cell r="AA188">
            <v>0.66666666666666663</v>
          </cell>
          <cell r="AB188">
            <v>0.66666666666666663</v>
          </cell>
          <cell r="AC188">
            <v>0.66666666666666663</v>
          </cell>
          <cell r="AD188">
            <v>0.66666666666666663</v>
          </cell>
          <cell r="AE188">
            <v>0.66666666666666663</v>
          </cell>
          <cell r="AF188">
            <v>0.66666666666666663</v>
          </cell>
          <cell r="AG188">
            <v>0.66666666666666663</v>
          </cell>
          <cell r="AH188">
            <v>0.66666666666666663</v>
          </cell>
          <cell r="AI188">
            <v>0.66666666666666663</v>
          </cell>
          <cell r="AJ188">
            <v>0.66666666666666663</v>
          </cell>
          <cell r="AK188">
            <v>0.66666666666666663</v>
          </cell>
          <cell r="AL188">
            <v>0.66666666666666663</v>
          </cell>
          <cell r="AM188">
            <v>0.66666666666666663</v>
          </cell>
        </row>
        <row r="892">
          <cell r="B892" t="str">
            <v>APCo</v>
          </cell>
        </row>
        <row r="893">
          <cell r="B893" t="str">
            <v>CSP</v>
          </cell>
        </row>
        <row r="894">
          <cell r="B894" t="str">
            <v>I&amp;M</v>
          </cell>
          <cell r="C894">
            <v>0.85</v>
          </cell>
          <cell r="D894">
            <v>0.85</v>
          </cell>
          <cell r="E894">
            <v>0.85</v>
          </cell>
          <cell r="F894">
            <v>0.85</v>
          </cell>
          <cell r="G894">
            <v>0.85</v>
          </cell>
          <cell r="H894">
            <v>0.85</v>
          </cell>
          <cell r="I894">
            <v>0.85</v>
          </cell>
          <cell r="J894">
            <v>0.85</v>
          </cell>
          <cell r="K894">
            <v>0.85</v>
          </cell>
          <cell r="L894">
            <v>0.85</v>
          </cell>
          <cell r="M894">
            <v>0.85</v>
          </cell>
          <cell r="N894">
            <v>0.85</v>
          </cell>
          <cell r="O894">
            <v>0.85</v>
          </cell>
          <cell r="P894">
            <v>0.85</v>
          </cell>
          <cell r="Q894">
            <v>0.85</v>
          </cell>
          <cell r="R894">
            <v>0.85</v>
          </cell>
          <cell r="S894">
            <v>0.85</v>
          </cell>
          <cell r="T894">
            <v>0.85</v>
          </cell>
          <cell r="U894">
            <v>0.85</v>
          </cell>
          <cell r="V894">
            <v>0.85</v>
          </cell>
          <cell r="W894">
            <v>0.85</v>
          </cell>
          <cell r="X894">
            <v>0.85</v>
          </cell>
          <cell r="Y894">
            <v>0.85</v>
          </cell>
          <cell r="Z894">
            <v>0.85</v>
          </cell>
          <cell r="AA894">
            <v>0.85</v>
          </cell>
          <cell r="AB894">
            <v>0.85</v>
          </cell>
          <cell r="AC894">
            <v>0.85</v>
          </cell>
          <cell r="AD894">
            <v>0.85</v>
          </cell>
          <cell r="AE894">
            <v>0.85</v>
          </cell>
          <cell r="AF894">
            <v>0.85</v>
          </cell>
          <cell r="AG894">
            <v>0.85</v>
          </cell>
          <cell r="AH894">
            <v>0.85</v>
          </cell>
          <cell r="AI894">
            <v>0.85</v>
          </cell>
          <cell r="AJ894">
            <v>0.85</v>
          </cell>
          <cell r="AK894">
            <v>0.85</v>
          </cell>
          <cell r="AL894">
            <v>0.85</v>
          </cell>
          <cell r="AM894">
            <v>0.85</v>
          </cell>
        </row>
        <row r="895">
          <cell r="B895" t="str">
            <v>KPCo</v>
          </cell>
          <cell r="C895">
            <v>0.15</v>
          </cell>
          <cell r="D895">
            <v>0.15</v>
          </cell>
          <cell r="E895">
            <v>0.15</v>
          </cell>
          <cell r="F895">
            <v>0.15</v>
          </cell>
          <cell r="G895">
            <v>0.15</v>
          </cell>
          <cell r="H895">
            <v>0.15</v>
          </cell>
          <cell r="I895">
            <v>0.15</v>
          </cell>
          <cell r="J895">
            <v>0.15</v>
          </cell>
          <cell r="K895">
            <v>0.15</v>
          </cell>
          <cell r="L895">
            <v>0.15</v>
          </cell>
          <cell r="M895">
            <v>0.15</v>
          </cell>
          <cell r="N895">
            <v>0.15</v>
          </cell>
          <cell r="O895">
            <v>0.15</v>
          </cell>
          <cell r="P895">
            <v>0.15</v>
          </cell>
          <cell r="Q895">
            <v>0.15</v>
          </cell>
          <cell r="R895">
            <v>0.15</v>
          </cell>
          <cell r="S895">
            <v>0.15</v>
          </cell>
          <cell r="T895">
            <v>0.15</v>
          </cell>
          <cell r="U895">
            <v>0.15</v>
          </cell>
          <cell r="V895">
            <v>0.15</v>
          </cell>
          <cell r="W895">
            <v>0.15</v>
          </cell>
          <cell r="X895">
            <v>0.15</v>
          </cell>
          <cell r="Y895">
            <v>0.15</v>
          </cell>
          <cell r="Z895">
            <v>0.15</v>
          </cell>
          <cell r="AA895">
            <v>0.15</v>
          </cell>
          <cell r="AB895">
            <v>0.15</v>
          </cell>
          <cell r="AC895">
            <v>0.15</v>
          </cell>
          <cell r="AD895">
            <v>0.15</v>
          </cell>
          <cell r="AE895">
            <v>0.15</v>
          </cell>
          <cell r="AF895">
            <v>0.15</v>
          </cell>
          <cell r="AG895">
            <v>0.15</v>
          </cell>
          <cell r="AH895">
            <v>0.15</v>
          </cell>
          <cell r="AI895">
            <v>0.15</v>
          </cell>
          <cell r="AJ895">
            <v>0.15</v>
          </cell>
          <cell r="AK895">
            <v>0.15</v>
          </cell>
          <cell r="AL895">
            <v>0.15</v>
          </cell>
          <cell r="AM895">
            <v>0.15</v>
          </cell>
        </row>
        <row r="896">
          <cell r="B896" t="str">
            <v>OPCo</v>
          </cell>
        </row>
        <row r="898">
          <cell r="B898" t="str">
            <v>APCo</v>
          </cell>
        </row>
        <row r="899">
          <cell r="B899" t="str">
            <v>CSP</v>
          </cell>
        </row>
        <row r="900">
          <cell r="B900" t="str">
            <v>I&amp;M</v>
          </cell>
          <cell r="C900">
            <v>0.85</v>
          </cell>
          <cell r="D900">
            <v>0.85</v>
          </cell>
          <cell r="E900">
            <v>0.85</v>
          </cell>
          <cell r="F900">
            <v>0.85</v>
          </cell>
          <cell r="G900">
            <v>0.85</v>
          </cell>
          <cell r="H900">
            <v>0.85</v>
          </cell>
          <cell r="I900">
            <v>0.85</v>
          </cell>
          <cell r="J900">
            <v>0.85</v>
          </cell>
          <cell r="K900">
            <v>0.85</v>
          </cell>
          <cell r="L900">
            <v>0.85</v>
          </cell>
          <cell r="M900">
            <v>0.85</v>
          </cell>
          <cell r="N900">
            <v>0.85</v>
          </cell>
          <cell r="O900">
            <v>0.85</v>
          </cell>
          <cell r="P900">
            <v>0.85</v>
          </cell>
          <cell r="Q900">
            <v>0.85</v>
          </cell>
          <cell r="R900">
            <v>0.85</v>
          </cell>
          <cell r="S900">
            <v>0.85</v>
          </cell>
          <cell r="T900">
            <v>0.85</v>
          </cell>
          <cell r="U900">
            <v>0.85</v>
          </cell>
          <cell r="V900">
            <v>0.85</v>
          </cell>
          <cell r="W900">
            <v>0.85</v>
          </cell>
          <cell r="X900">
            <v>0.85</v>
          </cell>
          <cell r="Y900">
            <v>0.85</v>
          </cell>
          <cell r="Z900">
            <v>0.85</v>
          </cell>
          <cell r="AA900">
            <v>0.85</v>
          </cell>
          <cell r="AB900">
            <v>0.85</v>
          </cell>
          <cell r="AC900">
            <v>0.85</v>
          </cell>
          <cell r="AD900">
            <v>0.85</v>
          </cell>
          <cell r="AE900">
            <v>0.85</v>
          </cell>
          <cell r="AF900">
            <v>0.85</v>
          </cell>
          <cell r="AG900">
            <v>0.85</v>
          </cell>
          <cell r="AH900">
            <v>0.85</v>
          </cell>
          <cell r="AI900">
            <v>0.85</v>
          </cell>
          <cell r="AJ900">
            <v>0.85</v>
          </cell>
          <cell r="AK900">
            <v>0.85</v>
          </cell>
          <cell r="AL900">
            <v>0.85</v>
          </cell>
          <cell r="AM900">
            <v>0.85</v>
          </cell>
        </row>
        <row r="901">
          <cell r="B901" t="str">
            <v>KPCo</v>
          </cell>
          <cell r="C901">
            <v>0.15</v>
          </cell>
          <cell r="D901">
            <v>0.15</v>
          </cell>
          <cell r="E901">
            <v>0.15</v>
          </cell>
          <cell r="F901">
            <v>0.15</v>
          </cell>
          <cell r="G901">
            <v>0.15</v>
          </cell>
          <cell r="H901">
            <v>0.15</v>
          </cell>
          <cell r="I901">
            <v>0.15</v>
          </cell>
          <cell r="J901">
            <v>0.15</v>
          </cell>
          <cell r="K901">
            <v>0.15</v>
          </cell>
          <cell r="L901">
            <v>0.15</v>
          </cell>
          <cell r="M901">
            <v>0.15</v>
          </cell>
          <cell r="N901">
            <v>0.15</v>
          </cell>
          <cell r="O901">
            <v>0.15</v>
          </cell>
          <cell r="P901">
            <v>0.15</v>
          </cell>
          <cell r="Q901">
            <v>0.15</v>
          </cell>
          <cell r="R901">
            <v>0.15</v>
          </cell>
          <cell r="S901">
            <v>0.15</v>
          </cell>
          <cell r="T901">
            <v>0.15</v>
          </cell>
          <cell r="U901">
            <v>0.15</v>
          </cell>
          <cell r="V901">
            <v>0.15</v>
          </cell>
          <cell r="W901">
            <v>0.15</v>
          </cell>
          <cell r="X901">
            <v>0.15</v>
          </cell>
          <cell r="Y901">
            <v>0.15</v>
          </cell>
          <cell r="Z901">
            <v>0.15</v>
          </cell>
          <cell r="AA901">
            <v>0.15</v>
          </cell>
          <cell r="AB901">
            <v>0.15</v>
          </cell>
          <cell r="AC901">
            <v>0.15</v>
          </cell>
          <cell r="AD901">
            <v>0.15</v>
          </cell>
          <cell r="AE901">
            <v>0.15</v>
          </cell>
          <cell r="AF901">
            <v>0.15</v>
          </cell>
          <cell r="AG901">
            <v>0.15</v>
          </cell>
          <cell r="AH901">
            <v>0.15</v>
          </cell>
          <cell r="AI901">
            <v>0.15</v>
          </cell>
          <cell r="AJ901">
            <v>0.15</v>
          </cell>
          <cell r="AK901">
            <v>0.15</v>
          </cell>
          <cell r="AL901">
            <v>0.15</v>
          </cell>
          <cell r="AM901">
            <v>0.15</v>
          </cell>
        </row>
        <row r="902">
          <cell r="B902" t="str">
            <v>OPCo</v>
          </cell>
        </row>
      </sheetData>
      <sheetData sheetId="26" refreshError="1"/>
      <sheetData sheetId="27" refreshError="1">
        <row r="2">
          <cell r="I2">
            <v>2006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ANGE LOG"/>
      <sheetName val="AEP PLANNING VIEW"/>
      <sheetName val="AEP SUMMARY"/>
      <sheetName val="AEP DETAILED VIEW-NOTUSED"/>
      <sheetName val="2010 DELIVERY YR"/>
      <sheetName val="2011 DELIVERY YR"/>
      <sheetName val="2012 BRA"/>
      <sheetName val="2013 BRA"/>
      <sheetName val="2011 BRA"/>
      <sheetName val="eRPM Auction"/>
      <sheetName val="Capacity &amp; EFORd"/>
      <sheetName val="Existing Unit Info"/>
      <sheetName val="New Generation"/>
      <sheetName val="Unit-Spec Purchases"/>
      <sheetName val="Unit-Spec Sales"/>
      <sheetName val="Buckeye"/>
      <sheetName val="ATSI Detail"/>
      <sheetName val="AMP Detail"/>
      <sheetName val="Parameters"/>
      <sheetName val="AEP Internal Load"/>
      <sheetName val="Recon w CLR"/>
      <sheetName val="PJM CP - AEP LOAD"/>
      <sheetName val="DR"/>
      <sheetName val="scratch"/>
      <sheetName val="2009 BRA"/>
      <sheetName val="2010 BRA"/>
      <sheetName val="2008 DELIVERY YR"/>
      <sheetName val="2009 DELIVERY YR"/>
      <sheetName val="2007 DELIVERY YR"/>
      <sheetName val="2008 BRA"/>
      <sheetName val="2007 BRA"/>
      <sheetName val="PY08-09 MI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3">
          <cell r="A133" t="str">
            <v>AMOS 1</v>
          </cell>
          <cell r="B133">
            <v>800</v>
          </cell>
          <cell r="C133">
            <v>7.952</v>
          </cell>
          <cell r="D133">
            <v>11.207000000000001</v>
          </cell>
          <cell r="E133">
            <v>11.444000000000001</v>
          </cell>
          <cell r="F133">
            <v>11.444000000000001</v>
          </cell>
          <cell r="G133">
            <v>11.444000000000001</v>
          </cell>
          <cell r="H133">
            <v>11.444000000000001</v>
          </cell>
          <cell r="I133">
            <v>11.444000000000001</v>
          </cell>
          <cell r="J133">
            <v>11.444000000000001</v>
          </cell>
          <cell r="K133">
            <v>11.444000000000001</v>
          </cell>
          <cell r="L133">
            <v>11.444000000000001</v>
          </cell>
          <cell r="M133">
            <v>11.444000000000001</v>
          </cell>
          <cell r="N133">
            <v>11.444000000000001</v>
          </cell>
          <cell r="O133">
            <v>8.3460000000000001</v>
          </cell>
        </row>
        <row r="134">
          <cell r="A134" t="str">
            <v>AMOS 2</v>
          </cell>
          <cell r="B134">
            <v>800</v>
          </cell>
          <cell r="C134">
            <v>10.542</v>
          </cell>
          <cell r="D134">
            <v>9.7170000000000005</v>
          </cell>
          <cell r="E134">
            <v>10.818999999999999</v>
          </cell>
          <cell r="F134">
            <v>10.818999999999999</v>
          </cell>
          <cell r="G134">
            <v>10.818999999999999</v>
          </cell>
          <cell r="H134">
            <v>10.818999999999999</v>
          </cell>
          <cell r="I134">
            <v>10.818999999999999</v>
          </cell>
          <cell r="J134">
            <v>10.818999999999999</v>
          </cell>
          <cell r="K134">
            <v>10.818999999999999</v>
          </cell>
          <cell r="L134">
            <v>10.818999999999999</v>
          </cell>
          <cell r="M134">
            <v>10.818999999999999</v>
          </cell>
          <cell r="N134">
            <v>10.818999999999999</v>
          </cell>
          <cell r="O134">
            <v>9.1219999999999999</v>
          </cell>
        </row>
        <row r="135">
          <cell r="A135" t="str">
            <v>AMOS 3</v>
          </cell>
          <cell r="B135">
            <v>1300</v>
          </cell>
          <cell r="C135">
            <v>14.792</v>
          </cell>
          <cell r="D135">
            <v>6.3979999999999997</v>
          </cell>
          <cell r="E135">
            <v>11.238</v>
          </cell>
          <cell r="F135">
            <v>11.238</v>
          </cell>
          <cell r="G135">
            <v>11.238</v>
          </cell>
          <cell r="H135">
            <v>11.238</v>
          </cell>
          <cell r="I135">
            <v>11.238</v>
          </cell>
          <cell r="J135">
            <v>11.238</v>
          </cell>
          <cell r="K135">
            <v>11.238</v>
          </cell>
          <cell r="L135">
            <v>11.238</v>
          </cell>
          <cell r="M135">
            <v>11.238</v>
          </cell>
          <cell r="N135">
            <v>11.238</v>
          </cell>
          <cell r="O135">
            <v>10.98</v>
          </cell>
        </row>
        <row r="136">
          <cell r="A136" t="str">
            <v>BECKJORD</v>
          </cell>
          <cell r="B136">
            <v>51.8</v>
          </cell>
          <cell r="C136">
            <v>42.441000000000003</v>
          </cell>
          <cell r="D136">
            <v>20.481999999999999</v>
          </cell>
          <cell r="E136">
            <v>23.51</v>
          </cell>
          <cell r="F136">
            <v>23.51</v>
          </cell>
          <cell r="G136">
            <v>23.51</v>
          </cell>
          <cell r="H136">
            <v>23.51</v>
          </cell>
          <cell r="I136">
            <v>23.51</v>
          </cell>
          <cell r="J136">
            <v>23.51</v>
          </cell>
          <cell r="K136">
            <v>23.51</v>
          </cell>
          <cell r="L136">
            <v>23.51</v>
          </cell>
          <cell r="M136">
            <v>23.51</v>
          </cell>
          <cell r="N136">
            <v>23.51</v>
          </cell>
          <cell r="O136">
            <v>17.358000000000001</v>
          </cell>
        </row>
        <row r="137">
          <cell r="A137" t="str">
            <v>BERRIEN SPRINGS 1-12</v>
          </cell>
          <cell r="B137">
            <v>7.2</v>
          </cell>
          <cell r="C137">
            <v>18.399999999999999</v>
          </cell>
          <cell r="D137">
            <v>20.061999999999998</v>
          </cell>
          <cell r="E137">
            <v>22.015999999999998</v>
          </cell>
          <cell r="F137">
            <v>22.015999999999998</v>
          </cell>
          <cell r="G137">
            <v>22.015999999999998</v>
          </cell>
          <cell r="H137">
            <v>22.015999999999998</v>
          </cell>
          <cell r="I137">
            <v>22.015999999999998</v>
          </cell>
          <cell r="J137">
            <v>22.015999999999998</v>
          </cell>
          <cell r="K137">
            <v>22.015999999999998</v>
          </cell>
          <cell r="L137">
            <v>22.015999999999998</v>
          </cell>
          <cell r="M137">
            <v>22.015999999999998</v>
          </cell>
          <cell r="N137">
            <v>22.015999999999998</v>
          </cell>
          <cell r="O137">
            <v>11.253000000000002</v>
          </cell>
        </row>
        <row r="138">
          <cell r="A138" t="str">
            <v>BIG SANDY 1</v>
          </cell>
          <cell r="B138">
            <v>260</v>
          </cell>
          <cell r="C138">
            <v>11.019</v>
          </cell>
          <cell r="D138">
            <v>11.659000000000001</v>
          </cell>
          <cell r="E138">
            <v>4.0540000000000003</v>
          </cell>
          <cell r="F138">
            <v>4.0540000000000003</v>
          </cell>
          <cell r="G138">
            <v>4.0540000000000003</v>
          </cell>
          <cell r="H138">
            <v>4.0540000000000003</v>
          </cell>
          <cell r="I138">
            <v>4.0540000000000003</v>
          </cell>
          <cell r="J138">
            <v>4.0540000000000003</v>
          </cell>
          <cell r="K138">
            <v>4.0540000000000003</v>
          </cell>
          <cell r="L138">
            <v>4.0540000000000003</v>
          </cell>
          <cell r="M138">
            <v>4.0540000000000003</v>
          </cell>
          <cell r="N138">
            <v>4.0540000000000003</v>
          </cell>
          <cell r="O138">
            <v>6.5279999999999996</v>
          </cell>
        </row>
        <row r="139">
          <cell r="A139" t="str">
            <v>BIG SANDY 2</v>
          </cell>
          <cell r="B139">
            <v>800</v>
          </cell>
          <cell r="C139">
            <v>7.4269999999999996</v>
          </cell>
          <cell r="D139">
            <v>4.8170000000000002</v>
          </cell>
          <cell r="E139">
            <v>2.79</v>
          </cell>
          <cell r="F139">
            <v>2.79</v>
          </cell>
          <cell r="G139">
            <v>2.79</v>
          </cell>
          <cell r="H139">
            <v>2.79</v>
          </cell>
          <cell r="I139">
            <v>2.79</v>
          </cell>
          <cell r="J139">
            <v>2.79</v>
          </cell>
          <cell r="K139">
            <v>2.79</v>
          </cell>
          <cell r="L139">
            <v>2.79</v>
          </cell>
          <cell r="M139">
            <v>2.79</v>
          </cell>
          <cell r="N139">
            <v>2.79</v>
          </cell>
          <cell r="O139">
            <v>5.3280000000000003</v>
          </cell>
        </row>
        <row r="140">
          <cell r="A140" t="str">
            <v>BUCHANAN 1-10</v>
          </cell>
          <cell r="B140">
            <v>4.0999999999999996</v>
          </cell>
          <cell r="C140">
            <v>23.54</v>
          </cell>
          <cell r="D140">
            <v>31.113000000000003</v>
          </cell>
          <cell r="E140">
            <v>23.968999999999998</v>
          </cell>
          <cell r="F140">
            <v>23.968999999999998</v>
          </cell>
          <cell r="G140">
            <v>23.968999999999998</v>
          </cell>
          <cell r="H140">
            <v>23.968999999999998</v>
          </cell>
          <cell r="I140">
            <v>23.968999999999998</v>
          </cell>
          <cell r="J140">
            <v>23.968999999999998</v>
          </cell>
          <cell r="K140">
            <v>23.968999999999998</v>
          </cell>
          <cell r="L140">
            <v>23.968999999999998</v>
          </cell>
          <cell r="M140">
            <v>23.968999999999998</v>
          </cell>
          <cell r="N140">
            <v>23.968999999999998</v>
          </cell>
          <cell r="O140">
            <v>13.93839024390244</v>
          </cell>
        </row>
        <row r="141">
          <cell r="A141" t="str">
            <v>BUCK-BYLLESBY</v>
          </cell>
          <cell r="B141">
            <v>30.1</v>
          </cell>
          <cell r="C141">
            <v>39.255000000000003</v>
          </cell>
          <cell r="D141">
            <v>13.664000000000001</v>
          </cell>
          <cell r="E141">
            <v>12.481999999999999</v>
          </cell>
          <cell r="F141">
            <v>12.481999999999999</v>
          </cell>
          <cell r="G141">
            <v>12.481999999999999</v>
          </cell>
          <cell r="H141">
            <v>12.481999999999999</v>
          </cell>
          <cell r="I141">
            <v>12.481999999999999</v>
          </cell>
          <cell r="J141">
            <v>12.481999999999999</v>
          </cell>
          <cell r="K141">
            <v>12.481999999999999</v>
          </cell>
          <cell r="L141">
            <v>12.481999999999999</v>
          </cell>
          <cell r="M141">
            <v>12.481999999999999</v>
          </cell>
          <cell r="N141">
            <v>12.481999999999999</v>
          </cell>
          <cell r="O141">
            <v>15.372797342192689</v>
          </cell>
        </row>
        <row r="142">
          <cell r="A142" t="str">
            <v>CARDINAL 1</v>
          </cell>
          <cell r="B142">
            <v>585</v>
          </cell>
          <cell r="C142">
            <v>9.5670000000000002</v>
          </cell>
          <cell r="D142">
            <v>3.859</v>
          </cell>
          <cell r="E142">
            <v>7.9359999999999999</v>
          </cell>
          <cell r="F142">
            <v>7.9359999999999999</v>
          </cell>
          <cell r="G142">
            <v>7.9359999999999999</v>
          </cell>
          <cell r="H142">
            <v>7.9359999999999999</v>
          </cell>
          <cell r="I142">
            <v>7.9359999999999999</v>
          </cell>
          <cell r="J142">
            <v>7.9359999999999999</v>
          </cell>
          <cell r="K142">
            <v>7.9359999999999999</v>
          </cell>
          <cell r="L142">
            <v>7.9359999999999999</v>
          </cell>
          <cell r="M142">
            <v>7.9359999999999999</v>
          </cell>
          <cell r="N142">
            <v>7.9359999999999999</v>
          </cell>
          <cell r="O142">
            <v>7.9050000000000002</v>
          </cell>
        </row>
        <row r="143">
          <cell r="A143" t="str">
            <v>CARDINAL 2</v>
          </cell>
          <cell r="B143">
            <v>585</v>
          </cell>
          <cell r="C143">
            <v>18.515999999999998</v>
          </cell>
          <cell r="D143">
            <v>4.3899999999999997</v>
          </cell>
          <cell r="E143">
            <v>12.103</v>
          </cell>
          <cell r="F143">
            <v>12.103</v>
          </cell>
          <cell r="G143">
            <v>12.103</v>
          </cell>
          <cell r="H143">
            <v>12.103</v>
          </cell>
          <cell r="I143">
            <v>12.103</v>
          </cell>
          <cell r="J143">
            <v>12.103</v>
          </cell>
          <cell r="K143">
            <v>12.103</v>
          </cell>
          <cell r="L143">
            <v>12.103</v>
          </cell>
          <cell r="M143">
            <v>12.103</v>
          </cell>
          <cell r="N143">
            <v>12.103</v>
          </cell>
          <cell r="O143">
            <v>9.8160000000000007</v>
          </cell>
        </row>
        <row r="144">
          <cell r="A144" t="str">
            <v>CARDINAL 3</v>
          </cell>
          <cell r="B144">
            <v>630</v>
          </cell>
          <cell r="C144">
            <v>12.805999999999999</v>
          </cell>
          <cell r="D144">
            <v>7.8289999999999997</v>
          </cell>
          <cell r="E144">
            <v>9.7010000000000005</v>
          </cell>
          <cell r="F144">
            <v>9.7010000000000005</v>
          </cell>
          <cell r="G144">
            <v>9.7010000000000005</v>
          </cell>
          <cell r="H144">
            <v>9.7010000000000005</v>
          </cell>
          <cell r="I144">
            <v>9.7010000000000005</v>
          </cell>
          <cell r="J144">
            <v>9.7010000000000005</v>
          </cell>
          <cell r="K144">
            <v>9.7010000000000005</v>
          </cell>
          <cell r="L144">
            <v>9.7010000000000005</v>
          </cell>
          <cell r="M144">
            <v>9.7010000000000005</v>
          </cell>
          <cell r="N144">
            <v>9.7010000000000005</v>
          </cell>
          <cell r="O144">
            <v>9.8190000000000008</v>
          </cell>
        </row>
        <row r="145">
          <cell r="A145" t="str">
            <v>CEREDO 1</v>
          </cell>
          <cell r="B145">
            <v>77</v>
          </cell>
          <cell r="C145">
            <v>0</v>
          </cell>
          <cell r="D145">
            <v>0.66500000000000004</v>
          </cell>
          <cell r="E145">
            <v>0.311</v>
          </cell>
          <cell r="F145">
            <v>0.311</v>
          </cell>
          <cell r="G145">
            <v>0.311</v>
          </cell>
          <cell r="H145">
            <v>0.311</v>
          </cell>
          <cell r="I145">
            <v>0.311</v>
          </cell>
          <cell r="J145">
            <v>0.311</v>
          </cell>
          <cell r="K145">
            <v>0.311</v>
          </cell>
          <cell r="L145">
            <v>0.311</v>
          </cell>
          <cell r="M145">
            <v>0.311</v>
          </cell>
          <cell r="N145">
            <v>0.311</v>
          </cell>
          <cell r="O145">
            <v>0.90800000000000003</v>
          </cell>
        </row>
        <row r="146">
          <cell r="A146" t="str">
            <v>CEREDO 2</v>
          </cell>
          <cell r="B146">
            <v>77</v>
          </cell>
          <cell r="C146">
            <v>0.25700000000000001</v>
          </cell>
          <cell r="D146">
            <v>0.57699999999999996</v>
          </cell>
          <cell r="E146">
            <v>0.26900000000000002</v>
          </cell>
          <cell r="F146">
            <v>0.26900000000000002</v>
          </cell>
          <cell r="G146">
            <v>0.26900000000000002</v>
          </cell>
          <cell r="H146">
            <v>0.26900000000000002</v>
          </cell>
          <cell r="I146">
            <v>0.26900000000000002</v>
          </cell>
          <cell r="J146">
            <v>0.26900000000000002</v>
          </cell>
          <cell r="K146">
            <v>0.26900000000000002</v>
          </cell>
          <cell r="L146">
            <v>0.26900000000000002</v>
          </cell>
          <cell r="M146">
            <v>0.26900000000000002</v>
          </cell>
          <cell r="N146">
            <v>0.26900000000000002</v>
          </cell>
          <cell r="O146">
            <v>0.39700000000000002</v>
          </cell>
        </row>
        <row r="147">
          <cell r="A147" t="str">
            <v>CEREDO 3</v>
          </cell>
          <cell r="B147">
            <v>77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0.66300000000000003</v>
          </cell>
        </row>
        <row r="148">
          <cell r="A148" t="str">
            <v>CEREDO 4</v>
          </cell>
          <cell r="B148">
            <v>77</v>
          </cell>
          <cell r="C148">
            <v>0</v>
          </cell>
          <cell r="D148">
            <v>1.7949999999999999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0.27800000000000002</v>
          </cell>
        </row>
        <row r="149">
          <cell r="A149" t="str">
            <v>CEREDO 5</v>
          </cell>
          <cell r="B149">
            <v>78</v>
          </cell>
          <cell r="C149">
            <v>0</v>
          </cell>
          <cell r="D149">
            <v>0</v>
          </cell>
          <cell r="E149">
            <v>4.4489999999999998</v>
          </cell>
          <cell r="F149">
            <v>4.4489999999999998</v>
          </cell>
          <cell r="G149">
            <v>4.4489999999999998</v>
          </cell>
          <cell r="H149">
            <v>4.4489999999999998</v>
          </cell>
          <cell r="I149">
            <v>4.4489999999999998</v>
          </cell>
          <cell r="J149">
            <v>4.4489999999999998</v>
          </cell>
          <cell r="K149">
            <v>4.4489999999999998</v>
          </cell>
          <cell r="L149">
            <v>4.4489999999999998</v>
          </cell>
          <cell r="M149">
            <v>4.4489999999999998</v>
          </cell>
          <cell r="N149">
            <v>4.4489999999999998</v>
          </cell>
          <cell r="O149">
            <v>0.16600000000000001</v>
          </cell>
        </row>
        <row r="150">
          <cell r="A150" t="str">
            <v>CEREDO 6</v>
          </cell>
          <cell r="B150">
            <v>78</v>
          </cell>
          <cell r="C150">
            <v>0</v>
          </cell>
          <cell r="D150">
            <v>0</v>
          </cell>
          <cell r="E150">
            <v>4.077</v>
          </cell>
          <cell r="F150">
            <v>4.077</v>
          </cell>
          <cell r="G150">
            <v>4.077</v>
          </cell>
          <cell r="H150">
            <v>4.077</v>
          </cell>
          <cell r="I150">
            <v>4.077</v>
          </cell>
          <cell r="J150">
            <v>4.077</v>
          </cell>
          <cell r="K150">
            <v>4.077</v>
          </cell>
          <cell r="L150">
            <v>4.077</v>
          </cell>
          <cell r="M150">
            <v>4.077</v>
          </cell>
          <cell r="N150">
            <v>4.077</v>
          </cell>
          <cell r="O150">
            <v>0.16700000000000001</v>
          </cell>
        </row>
        <row r="151">
          <cell r="A151" t="str">
            <v>CLAYTOR 1</v>
          </cell>
          <cell r="B151">
            <v>18.8</v>
          </cell>
          <cell r="C151">
            <v>55.262</v>
          </cell>
          <cell r="D151">
            <v>0.68199999999999994</v>
          </cell>
          <cell r="E151">
            <v>7.8E-2</v>
          </cell>
          <cell r="F151">
            <v>7.8E-2</v>
          </cell>
          <cell r="G151">
            <v>7.8E-2</v>
          </cell>
          <cell r="H151">
            <v>7.8E-2</v>
          </cell>
          <cell r="I151">
            <v>7.8E-2</v>
          </cell>
          <cell r="J151">
            <v>7.8E-2</v>
          </cell>
          <cell r="K151">
            <v>7.8E-2</v>
          </cell>
          <cell r="L151">
            <v>7.8E-2</v>
          </cell>
          <cell r="M151">
            <v>7.8E-2</v>
          </cell>
          <cell r="N151">
            <v>7.8E-2</v>
          </cell>
          <cell r="O151">
            <v>19.541</v>
          </cell>
        </row>
        <row r="152">
          <cell r="A152" t="str">
            <v>CLAYTOR 2</v>
          </cell>
          <cell r="B152">
            <v>18.8</v>
          </cell>
          <cell r="C152">
            <v>0.154</v>
          </cell>
          <cell r="D152">
            <v>2.9470000000000001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0.83599999999999997</v>
          </cell>
        </row>
        <row r="153">
          <cell r="A153" t="str">
            <v>CLAYTOR 3</v>
          </cell>
          <cell r="B153">
            <v>18.8</v>
          </cell>
          <cell r="C153">
            <v>0.13100000000000001</v>
          </cell>
          <cell r="D153">
            <v>0.107</v>
          </cell>
          <cell r="E153">
            <v>8.8000000000000009E-2</v>
          </cell>
          <cell r="F153">
            <v>8.8000000000000009E-2</v>
          </cell>
          <cell r="G153">
            <v>8.8000000000000009E-2</v>
          </cell>
          <cell r="H153">
            <v>8.8000000000000009E-2</v>
          </cell>
          <cell r="I153">
            <v>8.8000000000000009E-2</v>
          </cell>
          <cell r="J153">
            <v>8.8000000000000009E-2</v>
          </cell>
          <cell r="K153">
            <v>8.8000000000000009E-2</v>
          </cell>
          <cell r="L153">
            <v>8.8000000000000009E-2</v>
          </cell>
          <cell r="M153">
            <v>8.8000000000000009E-2</v>
          </cell>
          <cell r="N153">
            <v>8.8000000000000009E-2</v>
          </cell>
          <cell r="O153">
            <v>0.52200000000000002</v>
          </cell>
        </row>
        <row r="154">
          <cell r="A154" t="str">
            <v>CLAYTOR 4</v>
          </cell>
          <cell r="B154">
            <v>18.8</v>
          </cell>
          <cell r="C154">
            <v>0</v>
          </cell>
          <cell r="D154">
            <v>72.343999999999994</v>
          </cell>
          <cell r="E154">
            <v>0.26400000000000001</v>
          </cell>
          <cell r="F154">
            <v>0.26400000000000001</v>
          </cell>
          <cell r="G154">
            <v>0.26400000000000001</v>
          </cell>
          <cell r="H154">
            <v>0.26400000000000001</v>
          </cell>
          <cell r="I154">
            <v>0.26400000000000001</v>
          </cell>
          <cell r="J154">
            <v>0.26400000000000001</v>
          </cell>
          <cell r="K154">
            <v>0.26400000000000001</v>
          </cell>
          <cell r="L154">
            <v>0.26400000000000001</v>
          </cell>
          <cell r="M154">
            <v>0.26400000000000001</v>
          </cell>
          <cell r="N154">
            <v>0.26400000000000001</v>
          </cell>
          <cell r="O154">
            <v>12.583</v>
          </cell>
        </row>
        <row r="155">
          <cell r="A155" t="str">
            <v>CLIFTY CREEK 1 OVEC</v>
          </cell>
          <cell r="B155">
            <v>83.9</v>
          </cell>
          <cell r="C155">
            <v>9.9410000000000007</v>
          </cell>
          <cell r="D155">
            <v>8.4510000000000005</v>
          </cell>
          <cell r="E155">
            <v>4.3600000000000003</v>
          </cell>
          <cell r="F155">
            <v>4.3600000000000003</v>
          </cell>
          <cell r="G155">
            <v>4.3600000000000003</v>
          </cell>
          <cell r="H155">
            <v>4.3600000000000003</v>
          </cell>
          <cell r="I155">
            <v>4.3600000000000003</v>
          </cell>
          <cell r="J155">
            <v>4.3600000000000003</v>
          </cell>
          <cell r="K155">
            <v>4.3600000000000003</v>
          </cell>
          <cell r="L155">
            <v>4.3600000000000003</v>
          </cell>
          <cell r="M155">
            <v>4.3600000000000003</v>
          </cell>
          <cell r="N155">
            <v>4.3600000000000003</v>
          </cell>
          <cell r="O155">
            <v>12.817</v>
          </cell>
        </row>
        <row r="156">
          <cell r="A156" t="str">
            <v>CLIFTY CREEK 2 OVEC</v>
          </cell>
          <cell r="B156">
            <v>83.9</v>
          </cell>
          <cell r="C156">
            <v>7.0209999999999999</v>
          </cell>
          <cell r="D156">
            <v>6.69</v>
          </cell>
          <cell r="E156">
            <v>10.212999999999999</v>
          </cell>
          <cell r="F156">
            <v>10.212999999999999</v>
          </cell>
          <cell r="G156">
            <v>10.212999999999999</v>
          </cell>
          <cell r="H156">
            <v>10.212999999999999</v>
          </cell>
          <cell r="I156">
            <v>10.212999999999999</v>
          </cell>
          <cell r="J156">
            <v>10.212999999999999</v>
          </cell>
          <cell r="K156">
            <v>10.212999999999999</v>
          </cell>
          <cell r="L156">
            <v>10.212999999999999</v>
          </cell>
          <cell r="M156">
            <v>10.212999999999999</v>
          </cell>
          <cell r="N156">
            <v>10.212999999999999</v>
          </cell>
          <cell r="O156">
            <v>6.7140000000000004</v>
          </cell>
        </row>
        <row r="157">
          <cell r="A157" t="str">
            <v>CLIFTY CREEK 3 OVEC</v>
          </cell>
          <cell r="B157">
            <v>83.9</v>
          </cell>
          <cell r="C157">
            <v>7.7380000000000004</v>
          </cell>
          <cell r="D157">
            <v>15.756</v>
          </cell>
          <cell r="E157">
            <v>2.87</v>
          </cell>
          <cell r="F157">
            <v>2.87</v>
          </cell>
          <cell r="G157">
            <v>2.87</v>
          </cell>
          <cell r="H157">
            <v>2.87</v>
          </cell>
          <cell r="I157">
            <v>2.87</v>
          </cell>
          <cell r="J157">
            <v>2.87</v>
          </cell>
          <cell r="K157">
            <v>2.87</v>
          </cell>
          <cell r="L157">
            <v>2.87</v>
          </cell>
          <cell r="M157">
            <v>2.87</v>
          </cell>
          <cell r="N157">
            <v>2.87</v>
          </cell>
          <cell r="O157">
            <v>9.4269999999999996</v>
          </cell>
        </row>
        <row r="158">
          <cell r="A158" t="str">
            <v>CLIFTY CREEK 4 OVEC</v>
          </cell>
          <cell r="B158">
            <v>83.9</v>
          </cell>
          <cell r="C158">
            <v>7.9050000000000002</v>
          </cell>
          <cell r="D158">
            <v>4.7709999999999999</v>
          </cell>
          <cell r="E158">
            <v>8.4089999999999989</v>
          </cell>
          <cell r="F158">
            <v>8.4089999999999989</v>
          </cell>
          <cell r="G158">
            <v>8.4089999999999989</v>
          </cell>
          <cell r="H158">
            <v>8.4089999999999989</v>
          </cell>
          <cell r="I158">
            <v>8.4089999999999989</v>
          </cell>
          <cell r="J158">
            <v>8.4089999999999989</v>
          </cell>
          <cell r="K158">
            <v>8.4089999999999989</v>
          </cell>
          <cell r="L158">
            <v>8.4089999999999989</v>
          </cell>
          <cell r="M158">
            <v>8.4089999999999989</v>
          </cell>
          <cell r="N158">
            <v>8.4089999999999989</v>
          </cell>
          <cell r="O158">
            <v>6.8159999999999998</v>
          </cell>
        </row>
        <row r="159">
          <cell r="A159" t="str">
            <v>CLIFTY CREEK 5 OVEC</v>
          </cell>
          <cell r="B159">
            <v>83.9</v>
          </cell>
          <cell r="C159">
            <v>12.414999999999999</v>
          </cell>
          <cell r="D159">
            <v>4.2590000000000003</v>
          </cell>
          <cell r="E159">
            <v>7.73</v>
          </cell>
          <cell r="F159">
            <v>7.73</v>
          </cell>
          <cell r="G159">
            <v>7.73</v>
          </cell>
          <cell r="H159">
            <v>7.73</v>
          </cell>
          <cell r="I159">
            <v>7.73</v>
          </cell>
          <cell r="J159">
            <v>7.73</v>
          </cell>
          <cell r="K159">
            <v>7.73</v>
          </cell>
          <cell r="L159">
            <v>7.73</v>
          </cell>
          <cell r="M159">
            <v>7.73</v>
          </cell>
          <cell r="N159">
            <v>7.73</v>
          </cell>
          <cell r="O159">
            <v>7.36</v>
          </cell>
        </row>
        <row r="160">
          <cell r="A160" t="str">
            <v>CLIFTY CREEK 6 OVEC</v>
          </cell>
          <cell r="B160">
            <v>83.9</v>
          </cell>
          <cell r="C160">
            <v>1.587</v>
          </cell>
          <cell r="D160">
            <v>5.2990000000000004</v>
          </cell>
          <cell r="E160">
            <v>5.3789999999999996</v>
          </cell>
          <cell r="F160">
            <v>5.3789999999999996</v>
          </cell>
          <cell r="G160">
            <v>5.3789999999999996</v>
          </cell>
          <cell r="H160">
            <v>5.3789999999999996</v>
          </cell>
          <cell r="I160">
            <v>5.3789999999999996</v>
          </cell>
          <cell r="J160">
            <v>5.3789999999999996</v>
          </cell>
          <cell r="K160">
            <v>5.3789999999999996</v>
          </cell>
          <cell r="L160">
            <v>5.3789999999999996</v>
          </cell>
          <cell r="M160">
            <v>5.3789999999999996</v>
          </cell>
          <cell r="N160">
            <v>5.3789999999999996</v>
          </cell>
          <cell r="O160">
            <v>4.7939999999999996</v>
          </cell>
        </row>
        <row r="161">
          <cell r="A161" t="str">
            <v>CLINCH RIVER 1</v>
          </cell>
          <cell r="B161">
            <v>230</v>
          </cell>
          <cell r="C161">
            <v>7.6349999999999998</v>
          </cell>
          <cell r="D161">
            <v>12.742999999999999</v>
          </cell>
          <cell r="E161">
            <v>14.213999999999999</v>
          </cell>
          <cell r="F161">
            <v>14.213999999999999</v>
          </cell>
          <cell r="G161">
            <v>14.213999999999999</v>
          </cell>
          <cell r="H161">
            <v>14.213999999999999</v>
          </cell>
          <cell r="I161">
            <v>14.213999999999999</v>
          </cell>
          <cell r="J161">
            <v>14.213999999999999</v>
          </cell>
          <cell r="K161">
            <v>14.213999999999999</v>
          </cell>
          <cell r="L161">
            <v>14.213999999999999</v>
          </cell>
          <cell r="M161">
            <v>14.213999999999999</v>
          </cell>
          <cell r="N161">
            <v>14.213999999999999</v>
          </cell>
          <cell r="O161">
            <v>8.7119999999999997</v>
          </cell>
        </row>
        <row r="162">
          <cell r="A162" t="str">
            <v>CLINCH RIVER 2</v>
          </cell>
          <cell r="B162">
            <v>230</v>
          </cell>
          <cell r="C162">
            <v>12.37</v>
          </cell>
          <cell r="D162">
            <v>20.12</v>
          </cell>
          <cell r="E162">
            <v>16.094000000000001</v>
          </cell>
          <cell r="F162">
            <v>16.094000000000001</v>
          </cell>
          <cell r="G162">
            <v>16.094000000000001</v>
          </cell>
          <cell r="H162">
            <v>16.094000000000001</v>
          </cell>
          <cell r="I162">
            <v>16.094000000000001</v>
          </cell>
          <cell r="J162">
            <v>16.094000000000001</v>
          </cell>
          <cell r="K162">
            <v>16.094000000000001</v>
          </cell>
          <cell r="L162">
            <v>16.094000000000001</v>
          </cell>
          <cell r="M162">
            <v>16.094000000000001</v>
          </cell>
          <cell r="N162">
            <v>16.094000000000001</v>
          </cell>
          <cell r="O162">
            <v>11.073</v>
          </cell>
        </row>
        <row r="163">
          <cell r="A163" t="str">
            <v>CLINCH RIVER 3</v>
          </cell>
          <cell r="B163">
            <v>230</v>
          </cell>
          <cell r="C163">
            <v>8.4819999999999993</v>
          </cell>
          <cell r="D163">
            <v>10.821</v>
          </cell>
          <cell r="E163">
            <v>18.329000000000001</v>
          </cell>
          <cell r="F163">
            <v>18.329000000000001</v>
          </cell>
          <cell r="G163">
            <v>18.329000000000001</v>
          </cell>
          <cell r="H163">
            <v>18.329000000000001</v>
          </cell>
          <cell r="I163">
            <v>18.329000000000001</v>
          </cell>
          <cell r="J163">
            <v>18.329000000000001</v>
          </cell>
          <cell r="K163">
            <v>18.329000000000001</v>
          </cell>
          <cell r="L163">
            <v>18.329000000000001</v>
          </cell>
          <cell r="M163">
            <v>18.329000000000001</v>
          </cell>
          <cell r="N163">
            <v>18.329000000000001</v>
          </cell>
          <cell r="O163">
            <v>8.94</v>
          </cell>
        </row>
        <row r="164">
          <cell r="A164" t="str">
            <v>CONESVILLE 3</v>
          </cell>
          <cell r="B164">
            <v>165</v>
          </cell>
          <cell r="C164">
            <v>9.3450000000000006</v>
          </cell>
          <cell r="D164">
            <v>9.7889999999999997</v>
          </cell>
          <cell r="E164">
            <v>15.16</v>
          </cell>
          <cell r="F164">
            <v>15.16</v>
          </cell>
          <cell r="G164">
            <v>15.16</v>
          </cell>
          <cell r="H164">
            <v>15.16</v>
          </cell>
          <cell r="I164">
            <v>15.16</v>
          </cell>
          <cell r="J164">
            <v>15.16</v>
          </cell>
          <cell r="K164">
            <v>15.16</v>
          </cell>
          <cell r="L164">
            <v>15.16</v>
          </cell>
          <cell r="M164">
            <v>15.16</v>
          </cell>
          <cell r="N164">
            <v>15.16</v>
          </cell>
          <cell r="O164">
            <v>12.077</v>
          </cell>
        </row>
        <row r="165">
          <cell r="A165" t="str">
            <v>CONESVILLE 4</v>
          </cell>
          <cell r="B165">
            <v>339.3</v>
          </cell>
          <cell r="C165">
            <v>14.032999999999999</v>
          </cell>
          <cell r="D165">
            <v>48.783999999999999</v>
          </cell>
          <cell r="E165">
            <v>15.718999999999999</v>
          </cell>
          <cell r="F165">
            <v>15.718999999999999</v>
          </cell>
          <cell r="G165">
            <v>15.718999999999999</v>
          </cell>
          <cell r="H165">
            <v>15.718999999999999</v>
          </cell>
          <cell r="I165">
            <v>15.718999999999999</v>
          </cell>
          <cell r="J165">
            <v>15.718999999999999</v>
          </cell>
          <cell r="K165">
            <v>15.718999999999999</v>
          </cell>
          <cell r="L165">
            <v>15.718999999999999</v>
          </cell>
          <cell r="M165">
            <v>15.718999999999999</v>
          </cell>
          <cell r="N165">
            <v>15.718999999999999</v>
          </cell>
          <cell r="O165">
            <v>19.838999999999999</v>
          </cell>
        </row>
        <row r="166">
          <cell r="A166" t="str">
            <v>CONESVILLE 5</v>
          </cell>
          <cell r="B166">
            <v>375</v>
          </cell>
          <cell r="C166">
            <v>9.8379999999999992</v>
          </cell>
          <cell r="D166">
            <v>9.0719999999999992</v>
          </cell>
          <cell r="E166">
            <v>15.853</v>
          </cell>
          <cell r="F166">
            <v>15.853</v>
          </cell>
          <cell r="G166">
            <v>15.853</v>
          </cell>
          <cell r="H166">
            <v>15.853</v>
          </cell>
          <cell r="I166">
            <v>15.853</v>
          </cell>
          <cell r="J166">
            <v>15.853</v>
          </cell>
          <cell r="K166">
            <v>15.853</v>
          </cell>
          <cell r="L166">
            <v>15.853</v>
          </cell>
          <cell r="M166">
            <v>15.853</v>
          </cell>
          <cell r="N166">
            <v>15.853</v>
          </cell>
          <cell r="O166">
            <v>9.2170000000000005</v>
          </cell>
        </row>
        <row r="167">
          <cell r="A167" t="str">
            <v>CONESVILLE 6</v>
          </cell>
          <cell r="B167">
            <v>375</v>
          </cell>
          <cell r="C167">
            <v>13.227</v>
          </cell>
          <cell r="D167">
            <v>9.6440000000000001</v>
          </cell>
          <cell r="E167">
            <v>7.8869999999999996</v>
          </cell>
          <cell r="F167">
            <v>7.8869999999999996</v>
          </cell>
          <cell r="G167">
            <v>7.8869999999999996</v>
          </cell>
          <cell r="H167">
            <v>7.8869999999999996</v>
          </cell>
          <cell r="I167">
            <v>7.8869999999999996</v>
          </cell>
          <cell r="J167">
            <v>7.8869999999999996</v>
          </cell>
          <cell r="K167">
            <v>7.8869999999999996</v>
          </cell>
          <cell r="L167">
            <v>7.8869999999999996</v>
          </cell>
          <cell r="M167">
            <v>7.8869999999999996</v>
          </cell>
          <cell r="N167">
            <v>7.8869999999999996</v>
          </cell>
          <cell r="O167">
            <v>12.2</v>
          </cell>
        </row>
        <row r="168">
          <cell r="A168" t="str">
            <v>CONSTANTINE 1-4</v>
          </cell>
          <cell r="B168">
            <v>1.2</v>
          </cell>
          <cell r="C168">
            <v>26.17</v>
          </cell>
          <cell r="D168">
            <v>26.831</v>
          </cell>
          <cell r="E168">
            <v>3.3959999999999999</v>
          </cell>
          <cell r="F168">
            <v>3.3959999999999999</v>
          </cell>
          <cell r="G168">
            <v>3.3959999999999999</v>
          </cell>
          <cell r="H168">
            <v>3.3959999999999999</v>
          </cell>
          <cell r="I168">
            <v>3.3959999999999999</v>
          </cell>
          <cell r="J168">
            <v>3.3959999999999999</v>
          </cell>
          <cell r="K168">
            <v>3.3959999999999999</v>
          </cell>
          <cell r="L168">
            <v>3.3959999999999999</v>
          </cell>
          <cell r="M168">
            <v>3.3959999999999999</v>
          </cell>
          <cell r="N168">
            <v>3.3959999999999999</v>
          </cell>
          <cell r="O168">
            <v>11.870777777777779</v>
          </cell>
        </row>
        <row r="169">
          <cell r="A169" t="str">
            <v>COOK NUCLEAR 1</v>
          </cell>
          <cell r="B169">
            <v>1016</v>
          </cell>
          <cell r="C169">
            <v>5.0709999999999997</v>
          </cell>
          <cell r="D169">
            <v>100</v>
          </cell>
          <cell r="E169">
            <v>28.741</v>
          </cell>
          <cell r="F169">
            <v>2.0419999999999998</v>
          </cell>
          <cell r="G169">
            <v>2.0419999999999998</v>
          </cell>
          <cell r="H169">
            <v>28.741</v>
          </cell>
          <cell r="I169">
            <v>2.0419999999999998</v>
          </cell>
          <cell r="J169">
            <v>2.0419999999999998</v>
          </cell>
          <cell r="K169">
            <v>2.0419999999999998</v>
          </cell>
          <cell r="L169">
            <v>2.0419999999999998</v>
          </cell>
          <cell r="M169">
            <v>2.0419999999999998</v>
          </cell>
          <cell r="N169">
            <v>2.0419999999999998</v>
          </cell>
          <cell r="O169">
            <v>23.138999999999999</v>
          </cell>
        </row>
        <row r="170">
          <cell r="A170" t="str">
            <v>COOK NUCLEAR 2</v>
          </cell>
          <cell r="B170">
            <v>1077</v>
          </cell>
          <cell r="C170">
            <v>1.1559999999999999</v>
          </cell>
          <cell r="D170">
            <v>4.9209999999999994</v>
          </cell>
          <cell r="E170">
            <v>0.93</v>
          </cell>
          <cell r="F170">
            <v>0.93</v>
          </cell>
          <cell r="G170">
            <v>0.93</v>
          </cell>
          <cell r="H170">
            <v>0.93</v>
          </cell>
          <cell r="I170">
            <v>0.93</v>
          </cell>
          <cell r="J170">
            <v>0.93</v>
          </cell>
          <cell r="K170">
            <v>0.93</v>
          </cell>
          <cell r="L170">
            <v>0.93</v>
          </cell>
          <cell r="M170">
            <v>0.93</v>
          </cell>
          <cell r="N170">
            <v>0.93</v>
          </cell>
          <cell r="O170">
            <v>2.0419999999999998</v>
          </cell>
        </row>
        <row r="171">
          <cell r="A171" t="str">
            <v>DARBY 1</v>
          </cell>
          <cell r="B171">
            <v>74</v>
          </cell>
          <cell r="C171">
            <v>5.9390000000000001</v>
          </cell>
          <cell r="D171">
            <v>5.2030000000000003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4.1920000000000002</v>
          </cell>
        </row>
        <row r="172">
          <cell r="A172" t="str">
            <v>DARBY 2</v>
          </cell>
          <cell r="B172">
            <v>76</v>
          </cell>
          <cell r="C172">
            <v>10.936</v>
          </cell>
          <cell r="D172">
            <v>5.2249999999999996</v>
          </cell>
          <cell r="E172">
            <v>1.222</v>
          </cell>
          <cell r="F172">
            <v>1.222</v>
          </cell>
          <cell r="G172">
            <v>1.222</v>
          </cell>
          <cell r="H172">
            <v>1.222</v>
          </cell>
          <cell r="I172">
            <v>1.222</v>
          </cell>
          <cell r="J172">
            <v>1.222</v>
          </cell>
          <cell r="K172">
            <v>1.222</v>
          </cell>
          <cell r="L172">
            <v>1.222</v>
          </cell>
          <cell r="M172">
            <v>1.222</v>
          </cell>
          <cell r="N172">
            <v>1.222</v>
          </cell>
          <cell r="O172">
            <v>4.6890000000000001</v>
          </cell>
        </row>
        <row r="173">
          <cell r="A173" t="str">
            <v>DARBY 3</v>
          </cell>
          <cell r="B173">
            <v>75</v>
          </cell>
          <cell r="C173">
            <v>30.548999999999999</v>
          </cell>
          <cell r="D173">
            <v>13.205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9.3140000000000001</v>
          </cell>
        </row>
        <row r="174">
          <cell r="A174" t="str">
            <v>DARBY 4</v>
          </cell>
          <cell r="B174">
            <v>75</v>
          </cell>
          <cell r="C174">
            <v>18.824999999999999</v>
          </cell>
          <cell r="D174">
            <v>9.5060000000000002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7.3330000000000002</v>
          </cell>
        </row>
        <row r="175">
          <cell r="A175" t="str">
            <v>DARBY 5</v>
          </cell>
          <cell r="B175">
            <v>74</v>
          </cell>
          <cell r="C175">
            <v>4.8250000000000002</v>
          </cell>
          <cell r="D175">
            <v>42.036999999999999</v>
          </cell>
          <cell r="E175">
            <v>9.6589999999999989</v>
          </cell>
          <cell r="F175">
            <v>9.6589999999999989</v>
          </cell>
          <cell r="G175">
            <v>9.6589999999999989</v>
          </cell>
          <cell r="H175">
            <v>9.6589999999999989</v>
          </cell>
          <cell r="I175">
            <v>9.6589999999999989</v>
          </cell>
          <cell r="J175">
            <v>9.6589999999999989</v>
          </cell>
          <cell r="K175">
            <v>9.6589999999999989</v>
          </cell>
          <cell r="L175">
            <v>9.6589999999999989</v>
          </cell>
          <cell r="M175">
            <v>9.6589999999999989</v>
          </cell>
          <cell r="N175">
            <v>9.6589999999999989</v>
          </cell>
          <cell r="O175">
            <v>9.7829999999999995</v>
          </cell>
        </row>
        <row r="176">
          <cell r="A176" t="str">
            <v>DARBY 6</v>
          </cell>
          <cell r="B176">
            <v>73</v>
          </cell>
          <cell r="C176">
            <v>8.1669999999999998</v>
          </cell>
          <cell r="D176">
            <v>10.484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3.3119999999999998</v>
          </cell>
        </row>
        <row r="177">
          <cell r="A177" t="str">
            <v>ELKHART 1-3</v>
          </cell>
          <cell r="B177">
            <v>3.4</v>
          </cell>
          <cell r="C177">
            <v>5.3029999999999999</v>
          </cell>
          <cell r="D177">
            <v>2.339</v>
          </cell>
          <cell r="E177">
            <v>8.1129999999999995</v>
          </cell>
          <cell r="F177">
            <v>8.1129999999999995</v>
          </cell>
          <cell r="G177">
            <v>8.1129999999999995</v>
          </cell>
          <cell r="H177">
            <v>8.1129999999999995</v>
          </cell>
          <cell r="I177">
            <v>8.1129999999999995</v>
          </cell>
          <cell r="J177">
            <v>8.1129999999999995</v>
          </cell>
          <cell r="K177">
            <v>8.1129999999999995</v>
          </cell>
          <cell r="L177">
            <v>8.1129999999999995</v>
          </cell>
          <cell r="M177">
            <v>8.1129999999999995</v>
          </cell>
          <cell r="N177">
            <v>8.1129999999999995</v>
          </cell>
          <cell r="O177">
            <v>1.7635294117647058</v>
          </cell>
        </row>
        <row r="178">
          <cell r="A178" t="str">
            <v>GAVIN 1</v>
          </cell>
          <cell r="B178">
            <v>1320</v>
          </cell>
          <cell r="C178">
            <v>5.1029999999999998</v>
          </cell>
          <cell r="D178">
            <v>1.7760000000000002</v>
          </cell>
          <cell r="E178">
            <v>1.3180000000000001</v>
          </cell>
          <cell r="F178">
            <v>1.3180000000000001</v>
          </cell>
          <cell r="G178">
            <v>1.3180000000000001</v>
          </cell>
          <cell r="H178">
            <v>1.3180000000000001</v>
          </cell>
          <cell r="I178">
            <v>1.3180000000000001</v>
          </cell>
          <cell r="J178">
            <v>1.3180000000000001</v>
          </cell>
          <cell r="K178">
            <v>1.3180000000000001</v>
          </cell>
          <cell r="L178">
            <v>1.3180000000000001</v>
          </cell>
          <cell r="M178">
            <v>1.3180000000000001</v>
          </cell>
          <cell r="N178">
            <v>1.3180000000000001</v>
          </cell>
          <cell r="O178">
            <v>5.8970000000000002</v>
          </cell>
        </row>
        <row r="179">
          <cell r="A179" t="str">
            <v>GAVIN 2</v>
          </cell>
          <cell r="B179">
            <v>1300</v>
          </cell>
          <cell r="C179">
            <v>1.8169999999999999</v>
          </cell>
          <cell r="D179">
            <v>2.46</v>
          </cell>
          <cell r="E179">
            <v>3.7769999999999997</v>
          </cell>
          <cell r="F179">
            <v>3.7769999999999997</v>
          </cell>
          <cell r="G179">
            <v>3.7769999999999997</v>
          </cell>
          <cell r="H179">
            <v>3.7769999999999997</v>
          </cell>
          <cell r="I179">
            <v>3.7769999999999997</v>
          </cell>
          <cell r="J179">
            <v>3.7769999999999997</v>
          </cell>
          <cell r="K179">
            <v>3.7769999999999997</v>
          </cell>
          <cell r="L179">
            <v>3.7769999999999997</v>
          </cell>
          <cell r="M179">
            <v>3.7769999999999997</v>
          </cell>
          <cell r="N179">
            <v>3.7769999999999997</v>
          </cell>
          <cell r="O179">
            <v>4.3600000000000003</v>
          </cell>
        </row>
        <row r="180">
          <cell r="A180" t="str">
            <v>GLEN LYN 5</v>
          </cell>
          <cell r="B180">
            <v>90</v>
          </cell>
          <cell r="C180">
            <v>18.821999999999999</v>
          </cell>
          <cell r="D180">
            <v>13.279</v>
          </cell>
          <cell r="E180">
            <v>6.97</v>
          </cell>
          <cell r="F180">
            <v>6.97</v>
          </cell>
          <cell r="G180">
            <v>6.97</v>
          </cell>
          <cell r="H180">
            <v>6.97</v>
          </cell>
          <cell r="I180">
            <v>6.97</v>
          </cell>
          <cell r="J180">
            <v>6.97</v>
          </cell>
          <cell r="K180">
            <v>6.97</v>
          </cell>
          <cell r="L180">
            <v>6.97</v>
          </cell>
          <cell r="M180">
            <v>6.97</v>
          </cell>
          <cell r="N180">
            <v>6.97</v>
          </cell>
          <cell r="O180">
            <v>13.989000000000001</v>
          </cell>
        </row>
        <row r="181">
          <cell r="A181" t="str">
            <v>GLEN LYN 6</v>
          </cell>
          <cell r="B181">
            <v>235</v>
          </cell>
          <cell r="C181">
            <v>12.295999999999999</v>
          </cell>
          <cell r="D181">
            <v>5.8650000000000002</v>
          </cell>
          <cell r="E181">
            <v>35.382999999999996</v>
          </cell>
          <cell r="F181">
            <v>35.382999999999996</v>
          </cell>
          <cell r="G181">
            <v>35.382999999999996</v>
          </cell>
          <cell r="H181">
            <v>35.382999999999996</v>
          </cell>
          <cell r="I181">
            <v>35.382999999999996</v>
          </cell>
          <cell r="J181">
            <v>35.382999999999996</v>
          </cell>
          <cell r="K181">
            <v>35.382999999999996</v>
          </cell>
          <cell r="L181">
            <v>35.382999999999996</v>
          </cell>
          <cell r="M181">
            <v>35.382999999999996</v>
          </cell>
          <cell r="N181">
            <v>35.382999999999996</v>
          </cell>
          <cell r="O181">
            <v>8.7789999999999999</v>
          </cell>
        </row>
        <row r="182">
          <cell r="A182" t="str">
            <v>KAMMER 1</v>
          </cell>
          <cell r="B182">
            <v>132.30000000000001</v>
          </cell>
          <cell r="C182">
            <v>9.7840000000000007</v>
          </cell>
          <cell r="D182">
            <v>11.503</v>
          </cell>
          <cell r="E182">
            <v>17.887</v>
          </cell>
          <cell r="F182">
            <v>17.887</v>
          </cell>
          <cell r="G182">
            <v>17.887</v>
          </cell>
          <cell r="H182">
            <v>17.887</v>
          </cell>
          <cell r="I182">
            <v>17.887</v>
          </cell>
          <cell r="J182">
            <v>17.887</v>
          </cell>
          <cell r="K182">
            <v>17.887</v>
          </cell>
          <cell r="L182">
            <v>17.887</v>
          </cell>
          <cell r="M182">
            <v>17.887</v>
          </cell>
          <cell r="N182">
            <v>17.887</v>
          </cell>
          <cell r="O182">
            <v>11.532999999999999</v>
          </cell>
        </row>
        <row r="183">
          <cell r="A183" t="str">
            <v>KAMMER 2</v>
          </cell>
          <cell r="B183">
            <v>136</v>
          </cell>
          <cell r="C183">
            <v>10.48</v>
          </cell>
          <cell r="D183">
            <v>25.596999999999998</v>
          </cell>
          <cell r="E183">
            <v>21.215</v>
          </cell>
          <cell r="F183">
            <v>21.215</v>
          </cell>
          <cell r="G183">
            <v>21.215</v>
          </cell>
          <cell r="H183">
            <v>21.215</v>
          </cell>
          <cell r="I183">
            <v>21.215</v>
          </cell>
          <cell r="J183">
            <v>21.215</v>
          </cell>
          <cell r="K183">
            <v>21.215</v>
          </cell>
          <cell r="L183">
            <v>21.215</v>
          </cell>
          <cell r="M183">
            <v>21.215</v>
          </cell>
          <cell r="N183">
            <v>21.215</v>
          </cell>
          <cell r="O183">
            <v>15.666</v>
          </cell>
        </row>
        <row r="184">
          <cell r="A184" t="str">
            <v>KAMMER 3</v>
          </cell>
          <cell r="B184">
            <v>131.69999999999999</v>
          </cell>
          <cell r="C184">
            <v>8.91</v>
          </cell>
          <cell r="D184">
            <v>9.338000000000001</v>
          </cell>
          <cell r="E184">
            <v>6.9630000000000001</v>
          </cell>
          <cell r="F184">
            <v>6.9630000000000001</v>
          </cell>
          <cell r="G184">
            <v>6.9630000000000001</v>
          </cell>
          <cell r="H184">
            <v>6.9630000000000001</v>
          </cell>
          <cell r="I184">
            <v>6.9630000000000001</v>
          </cell>
          <cell r="J184">
            <v>6.9630000000000001</v>
          </cell>
          <cell r="K184">
            <v>6.9630000000000001</v>
          </cell>
          <cell r="L184">
            <v>6.9630000000000001</v>
          </cell>
          <cell r="M184">
            <v>6.9630000000000001</v>
          </cell>
          <cell r="N184">
            <v>6.9630000000000001</v>
          </cell>
          <cell r="O184">
            <v>8.8409999999999993</v>
          </cell>
        </row>
        <row r="185">
          <cell r="A185" t="str">
            <v>KANAWHA RIVER 1</v>
          </cell>
          <cell r="B185">
            <v>195</v>
          </cell>
          <cell r="C185">
            <v>4.452</v>
          </cell>
          <cell r="D185">
            <v>11.293000000000001</v>
          </cell>
          <cell r="E185">
            <v>33.588000000000001</v>
          </cell>
          <cell r="F185">
            <v>33.588000000000001</v>
          </cell>
          <cell r="G185">
            <v>33.588000000000001</v>
          </cell>
          <cell r="H185">
            <v>33.588000000000001</v>
          </cell>
          <cell r="I185">
            <v>33.588000000000001</v>
          </cell>
          <cell r="J185">
            <v>33.588000000000001</v>
          </cell>
          <cell r="K185">
            <v>33.588000000000001</v>
          </cell>
          <cell r="L185">
            <v>33.588000000000001</v>
          </cell>
          <cell r="M185">
            <v>33.588000000000001</v>
          </cell>
          <cell r="N185">
            <v>33.588000000000001</v>
          </cell>
          <cell r="O185">
            <v>7.157</v>
          </cell>
        </row>
        <row r="186">
          <cell r="A186" t="str">
            <v>KANAWHA RIVER 2</v>
          </cell>
          <cell r="B186">
            <v>195</v>
          </cell>
          <cell r="C186">
            <v>6.641</v>
          </cell>
          <cell r="D186">
            <v>11.657</v>
          </cell>
          <cell r="E186">
            <v>6.7379999999999995</v>
          </cell>
          <cell r="F186">
            <v>6.7379999999999995</v>
          </cell>
          <cell r="G186">
            <v>6.7379999999999995</v>
          </cell>
          <cell r="H186">
            <v>6.7379999999999995</v>
          </cell>
          <cell r="I186">
            <v>6.7379999999999995</v>
          </cell>
          <cell r="J186">
            <v>6.7379999999999995</v>
          </cell>
          <cell r="K186">
            <v>6.7379999999999995</v>
          </cell>
          <cell r="L186">
            <v>6.7379999999999995</v>
          </cell>
          <cell r="M186">
            <v>6.7379999999999995</v>
          </cell>
          <cell r="N186">
            <v>6.7379999999999995</v>
          </cell>
          <cell r="O186">
            <v>8.3740000000000006</v>
          </cell>
        </row>
        <row r="187">
          <cell r="A187" t="str">
            <v>KYGER CREEK 1 OVEC</v>
          </cell>
          <cell r="B187">
            <v>83.6</v>
          </cell>
          <cell r="C187">
            <v>7.3029999999999999</v>
          </cell>
          <cell r="D187">
            <v>15.256</v>
          </cell>
          <cell r="E187">
            <v>6.31</v>
          </cell>
          <cell r="F187">
            <v>6.31</v>
          </cell>
          <cell r="G187">
            <v>6.31</v>
          </cell>
          <cell r="H187">
            <v>6.31</v>
          </cell>
          <cell r="I187">
            <v>6.31</v>
          </cell>
          <cell r="J187">
            <v>6.31</v>
          </cell>
          <cell r="K187">
            <v>6.31</v>
          </cell>
          <cell r="L187">
            <v>6.31</v>
          </cell>
          <cell r="M187">
            <v>6.31</v>
          </cell>
          <cell r="N187">
            <v>6.31</v>
          </cell>
          <cell r="O187">
            <v>9.0649999999999995</v>
          </cell>
        </row>
        <row r="188">
          <cell r="A188" t="str">
            <v>KYGER CREEK 2 OVEC</v>
          </cell>
          <cell r="B188">
            <v>82.9</v>
          </cell>
          <cell r="C188">
            <v>13.31</v>
          </cell>
          <cell r="D188">
            <v>12.032</v>
          </cell>
          <cell r="E188">
            <v>3.4239999999999999</v>
          </cell>
          <cell r="F188">
            <v>3.4239999999999999</v>
          </cell>
          <cell r="G188">
            <v>3.4239999999999999</v>
          </cell>
          <cell r="H188">
            <v>3.4239999999999999</v>
          </cell>
          <cell r="I188">
            <v>3.4239999999999999</v>
          </cell>
          <cell r="J188">
            <v>3.4239999999999999</v>
          </cell>
          <cell r="K188">
            <v>3.4239999999999999</v>
          </cell>
          <cell r="L188">
            <v>3.4239999999999999</v>
          </cell>
          <cell r="M188">
            <v>3.4239999999999999</v>
          </cell>
          <cell r="N188">
            <v>3.4239999999999999</v>
          </cell>
          <cell r="O188">
            <v>9.9009999999999998</v>
          </cell>
        </row>
        <row r="189">
          <cell r="A189" t="str">
            <v>KYGER CREEK 3 OVEC</v>
          </cell>
          <cell r="B189">
            <v>82.9</v>
          </cell>
          <cell r="C189">
            <v>14.196999999999999</v>
          </cell>
          <cell r="D189">
            <v>9.7519999999999989</v>
          </cell>
          <cell r="E189">
            <v>11.322000000000001</v>
          </cell>
          <cell r="F189">
            <v>11.322000000000001</v>
          </cell>
          <cell r="G189">
            <v>11.322000000000001</v>
          </cell>
          <cell r="H189">
            <v>11.322000000000001</v>
          </cell>
          <cell r="I189">
            <v>11.322000000000001</v>
          </cell>
          <cell r="J189">
            <v>11.322000000000001</v>
          </cell>
          <cell r="K189">
            <v>11.322000000000001</v>
          </cell>
          <cell r="L189">
            <v>11.322000000000001</v>
          </cell>
          <cell r="M189">
            <v>11.322000000000001</v>
          </cell>
          <cell r="N189">
            <v>11.322000000000001</v>
          </cell>
          <cell r="O189">
            <v>9.2469999999999999</v>
          </cell>
        </row>
        <row r="190">
          <cell r="A190" t="str">
            <v>KYGER CREEK 4 OVEC</v>
          </cell>
          <cell r="B190">
            <v>82.9</v>
          </cell>
          <cell r="C190">
            <v>10.311999999999999</v>
          </cell>
          <cell r="D190">
            <v>6.33</v>
          </cell>
          <cell r="E190">
            <v>7.5670000000000002</v>
          </cell>
          <cell r="F190">
            <v>7.5670000000000002</v>
          </cell>
          <cell r="G190">
            <v>7.5670000000000002</v>
          </cell>
          <cell r="H190">
            <v>7.5670000000000002</v>
          </cell>
          <cell r="I190">
            <v>7.5670000000000002</v>
          </cell>
          <cell r="J190">
            <v>7.5670000000000002</v>
          </cell>
          <cell r="K190">
            <v>7.5670000000000002</v>
          </cell>
          <cell r="L190">
            <v>7.5670000000000002</v>
          </cell>
          <cell r="M190">
            <v>7.5670000000000002</v>
          </cell>
          <cell r="N190">
            <v>7.5670000000000002</v>
          </cell>
          <cell r="O190">
            <v>7.6219999999999999</v>
          </cell>
        </row>
        <row r="191">
          <cell r="A191" t="str">
            <v>KYGER CREEK 5 OVEC</v>
          </cell>
          <cell r="B191">
            <v>82.9</v>
          </cell>
          <cell r="C191">
            <v>6.8920000000000003</v>
          </cell>
          <cell r="D191">
            <v>5.4109999999999996</v>
          </cell>
          <cell r="E191">
            <v>5.7290000000000001</v>
          </cell>
          <cell r="F191">
            <v>5.7290000000000001</v>
          </cell>
          <cell r="G191">
            <v>5.7290000000000001</v>
          </cell>
          <cell r="H191">
            <v>5.7290000000000001</v>
          </cell>
          <cell r="I191">
            <v>5.7290000000000001</v>
          </cell>
          <cell r="J191">
            <v>5.7290000000000001</v>
          </cell>
          <cell r="K191">
            <v>5.7290000000000001</v>
          </cell>
          <cell r="L191">
            <v>5.7290000000000001</v>
          </cell>
          <cell r="M191">
            <v>5.7290000000000001</v>
          </cell>
          <cell r="N191">
            <v>5.7290000000000001</v>
          </cell>
          <cell r="O191">
            <v>5.5430000000000001</v>
          </cell>
        </row>
        <row r="192">
          <cell r="A192" t="str">
            <v>LAWRENCEBURG 1</v>
          </cell>
          <cell r="B192">
            <v>151</v>
          </cell>
          <cell r="C192">
            <v>7.4550000000000001</v>
          </cell>
          <cell r="D192">
            <v>15.068999999999999</v>
          </cell>
          <cell r="E192">
            <v>14.346999999999998</v>
          </cell>
          <cell r="F192">
            <v>14.346999999999998</v>
          </cell>
          <cell r="G192">
            <v>14.346999999999998</v>
          </cell>
          <cell r="H192">
            <v>14.346999999999998</v>
          </cell>
          <cell r="I192">
            <v>14.346999999999998</v>
          </cell>
          <cell r="J192">
            <v>14.346999999999998</v>
          </cell>
          <cell r="K192">
            <v>14.346999999999998</v>
          </cell>
          <cell r="L192">
            <v>14.346999999999998</v>
          </cell>
          <cell r="M192">
            <v>14.346999999999998</v>
          </cell>
          <cell r="N192">
            <v>14.346999999999998</v>
          </cell>
          <cell r="O192">
            <v>5.6280000000000001</v>
          </cell>
        </row>
        <row r="193">
          <cell r="A193" t="str">
            <v>LAWRENCEBURG 2</v>
          </cell>
          <cell r="B193">
            <v>151</v>
          </cell>
          <cell r="C193">
            <v>4.524</v>
          </cell>
          <cell r="D193">
            <v>12.099</v>
          </cell>
          <cell r="E193">
            <v>14.054</v>
          </cell>
          <cell r="F193">
            <v>14.054</v>
          </cell>
          <cell r="G193">
            <v>14.054</v>
          </cell>
          <cell r="H193">
            <v>14.054</v>
          </cell>
          <cell r="I193">
            <v>14.054</v>
          </cell>
          <cell r="J193">
            <v>14.054</v>
          </cell>
          <cell r="K193">
            <v>14.054</v>
          </cell>
          <cell r="L193">
            <v>14.054</v>
          </cell>
          <cell r="M193">
            <v>14.054</v>
          </cell>
          <cell r="N193">
            <v>14.054</v>
          </cell>
          <cell r="O193">
            <v>8.9139999999999997</v>
          </cell>
        </row>
        <row r="194">
          <cell r="A194" t="str">
            <v>LAWRENCEBURG 3</v>
          </cell>
          <cell r="B194">
            <v>238</v>
          </cell>
          <cell r="C194">
            <v>4.3639999999999999</v>
          </cell>
          <cell r="D194">
            <v>9.0540000000000003</v>
          </cell>
          <cell r="E194">
            <v>11.599</v>
          </cell>
          <cell r="F194">
            <v>11.599</v>
          </cell>
          <cell r="G194">
            <v>11.599</v>
          </cell>
          <cell r="H194">
            <v>11.599</v>
          </cell>
          <cell r="I194">
            <v>11.599</v>
          </cell>
          <cell r="J194">
            <v>11.599</v>
          </cell>
          <cell r="K194">
            <v>11.599</v>
          </cell>
          <cell r="L194">
            <v>11.599</v>
          </cell>
          <cell r="M194">
            <v>11.599</v>
          </cell>
          <cell r="N194">
            <v>11.599</v>
          </cell>
          <cell r="O194">
            <v>6.2370000000000001</v>
          </cell>
        </row>
        <row r="195">
          <cell r="A195" t="str">
            <v>LAWRENCEBURG 4</v>
          </cell>
          <cell r="B195">
            <v>151</v>
          </cell>
          <cell r="C195">
            <v>7.7369999999999992</v>
          </cell>
          <cell r="D195">
            <v>13.635</v>
          </cell>
          <cell r="E195">
            <v>6.915</v>
          </cell>
          <cell r="F195">
            <v>6.915</v>
          </cell>
          <cell r="G195">
            <v>6.915</v>
          </cell>
          <cell r="H195">
            <v>6.915</v>
          </cell>
          <cell r="I195">
            <v>6.915</v>
          </cell>
          <cell r="J195">
            <v>6.915</v>
          </cell>
          <cell r="K195">
            <v>6.915</v>
          </cell>
          <cell r="L195">
            <v>6.915</v>
          </cell>
          <cell r="M195">
            <v>6.915</v>
          </cell>
          <cell r="N195">
            <v>6.915</v>
          </cell>
          <cell r="O195">
            <v>6.5119999999999996</v>
          </cell>
        </row>
        <row r="196">
          <cell r="A196" t="str">
            <v>LAWRENCEBURG 5</v>
          </cell>
          <cell r="B196">
            <v>151</v>
          </cell>
          <cell r="C196">
            <v>4.4510000000000005</v>
          </cell>
          <cell r="D196">
            <v>24.8</v>
          </cell>
          <cell r="E196">
            <v>8.8569999999999993</v>
          </cell>
          <cell r="F196">
            <v>8.8569999999999993</v>
          </cell>
          <cell r="G196">
            <v>8.8569999999999993</v>
          </cell>
          <cell r="H196">
            <v>8.8569999999999993</v>
          </cell>
          <cell r="I196">
            <v>8.8569999999999993</v>
          </cell>
          <cell r="J196">
            <v>8.8569999999999993</v>
          </cell>
          <cell r="K196">
            <v>8.8569999999999993</v>
          </cell>
          <cell r="L196">
            <v>8.8569999999999993</v>
          </cell>
          <cell r="M196">
            <v>8.8569999999999993</v>
          </cell>
          <cell r="N196">
            <v>8.8569999999999993</v>
          </cell>
          <cell r="O196">
            <v>9.0830000000000002</v>
          </cell>
        </row>
        <row r="197">
          <cell r="A197" t="str">
            <v>LAWRENCEBURG 6</v>
          </cell>
          <cell r="B197">
            <v>238</v>
          </cell>
          <cell r="C197">
            <v>4.2370000000000001</v>
          </cell>
          <cell r="D197">
            <v>11.218</v>
          </cell>
          <cell r="E197">
            <v>5.7080000000000002</v>
          </cell>
          <cell r="F197">
            <v>5.7080000000000002</v>
          </cell>
          <cell r="G197">
            <v>5.7080000000000002</v>
          </cell>
          <cell r="H197">
            <v>5.7080000000000002</v>
          </cell>
          <cell r="I197">
            <v>5.7080000000000002</v>
          </cell>
          <cell r="J197">
            <v>5.7080000000000002</v>
          </cell>
          <cell r="K197">
            <v>5.7080000000000002</v>
          </cell>
          <cell r="L197">
            <v>5.7080000000000002</v>
          </cell>
          <cell r="M197">
            <v>5.7080000000000002</v>
          </cell>
          <cell r="N197">
            <v>5.7080000000000002</v>
          </cell>
          <cell r="O197">
            <v>10.701000000000001</v>
          </cell>
        </row>
        <row r="198">
          <cell r="A198" t="str">
            <v>LEESVILLE 1-2</v>
          </cell>
          <cell r="B198">
            <v>50</v>
          </cell>
          <cell r="C198">
            <v>0.76800000000000002</v>
          </cell>
          <cell r="D198">
            <v>2.2880000000000003</v>
          </cell>
          <cell r="E198">
            <v>2.069</v>
          </cell>
          <cell r="F198">
            <v>2.069</v>
          </cell>
          <cell r="G198">
            <v>2.069</v>
          </cell>
          <cell r="H198">
            <v>2.069</v>
          </cell>
          <cell r="I198">
            <v>2.069</v>
          </cell>
          <cell r="J198">
            <v>2.069</v>
          </cell>
          <cell r="K198">
            <v>2.069</v>
          </cell>
          <cell r="L198">
            <v>2.069</v>
          </cell>
          <cell r="M198">
            <v>2.069</v>
          </cell>
          <cell r="N198">
            <v>2.069</v>
          </cell>
          <cell r="O198">
            <v>0.84699999999999986</v>
          </cell>
        </row>
        <row r="199">
          <cell r="A199" t="str">
            <v>LONDON 1-3</v>
          </cell>
          <cell r="B199">
            <v>14.4</v>
          </cell>
          <cell r="C199">
            <v>5.33</v>
          </cell>
          <cell r="D199">
            <v>5.2330000000000005</v>
          </cell>
          <cell r="E199">
            <v>2.8289999999999997</v>
          </cell>
          <cell r="F199">
            <v>2.8289999999999997</v>
          </cell>
          <cell r="G199">
            <v>2.8289999999999997</v>
          </cell>
          <cell r="H199">
            <v>2.8289999999999997</v>
          </cell>
          <cell r="I199">
            <v>2.8289999999999997</v>
          </cell>
          <cell r="J199">
            <v>2.8289999999999997</v>
          </cell>
          <cell r="K199">
            <v>2.8289999999999997</v>
          </cell>
          <cell r="L199">
            <v>2.8289999999999997</v>
          </cell>
          <cell r="M199">
            <v>2.8289999999999997</v>
          </cell>
          <cell r="N199">
            <v>2.8289999999999997</v>
          </cell>
          <cell r="O199">
            <v>5.1236666666666668</v>
          </cell>
        </row>
        <row r="200">
          <cell r="A200" t="str">
            <v>MARMET 1-3</v>
          </cell>
          <cell r="B200">
            <v>14.4</v>
          </cell>
          <cell r="C200">
            <v>3.1E-2</v>
          </cell>
          <cell r="D200">
            <v>2.3069999999999999</v>
          </cell>
          <cell r="E200">
            <v>0.94900000000000007</v>
          </cell>
          <cell r="F200">
            <v>0.94900000000000007</v>
          </cell>
          <cell r="G200">
            <v>0.94900000000000007</v>
          </cell>
          <cell r="H200">
            <v>0.94900000000000007</v>
          </cell>
          <cell r="I200">
            <v>0.94900000000000007</v>
          </cell>
          <cell r="J200">
            <v>0.94900000000000007</v>
          </cell>
          <cell r="K200">
            <v>0.94900000000000007</v>
          </cell>
          <cell r="L200">
            <v>0.94900000000000007</v>
          </cell>
          <cell r="M200">
            <v>0.94900000000000007</v>
          </cell>
          <cell r="N200">
            <v>0.94900000000000007</v>
          </cell>
          <cell r="O200">
            <v>0.93266666666666664</v>
          </cell>
        </row>
        <row r="201">
          <cell r="A201" t="str">
            <v>MITCHELL 1 AEP</v>
          </cell>
          <cell r="B201">
            <v>800</v>
          </cell>
          <cell r="C201">
            <v>10.798999999999999</v>
          </cell>
          <cell r="D201">
            <v>7.2480000000000002</v>
          </cell>
          <cell r="E201">
            <v>7.6929999999999996</v>
          </cell>
          <cell r="F201">
            <v>7.6929999999999996</v>
          </cell>
          <cell r="G201">
            <v>7.6929999999999996</v>
          </cell>
          <cell r="H201">
            <v>7.6929999999999996</v>
          </cell>
          <cell r="I201">
            <v>7.6929999999999996</v>
          </cell>
          <cell r="J201">
            <v>7.6929999999999996</v>
          </cell>
          <cell r="K201">
            <v>7.6929999999999996</v>
          </cell>
          <cell r="L201">
            <v>7.6929999999999996</v>
          </cell>
          <cell r="M201">
            <v>7.6929999999999996</v>
          </cell>
          <cell r="N201">
            <v>7.6929999999999996</v>
          </cell>
          <cell r="O201">
            <v>13.522</v>
          </cell>
        </row>
        <row r="202">
          <cell r="A202" t="str">
            <v>MITCHELL 2 AEP</v>
          </cell>
          <cell r="B202">
            <v>800</v>
          </cell>
          <cell r="C202">
            <v>7.6369999999999996</v>
          </cell>
          <cell r="D202">
            <v>3.4819999999999998</v>
          </cell>
          <cell r="E202">
            <v>7.0279999999999996</v>
          </cell>
          <cell r="F202">
            <v>7.0279999999999996</v>
          </cell>
          <cell r="G202">
            <v>7.0279999999999996</v>
          </cell>
          <cell r="H202">
            <v>7.0279999999999996</v>
          </cell>
          <cell r="I202">
            <v>7.0279999999999996</v>
          </cell>
          <cell r="J202">
            <v>7.0279999999999996</v>
          </cell>
          <cell r="K202">
            <v>7.0279999999999996</v>
          </cell>
          <cell r="L202">
            <v>7.0279999999999996</v>
          </cell>
          <cell r="M202">
            <v>7.0279999999999996</v>
          </cell>
          <cell r="N202">
            <v>7.0279999999999996</v>
          </cell>
          <cell r="O202">
            <v>10.247999999999999</v>
          </cell>
        </row>
        <row r="203">
          <cell r="A203" t="str">
            <v>R.P MONE 1</v>
          </cell>
          <cell r="B203">
            <v>149</v>
          </cell>
          <cell r="C203">
            <v>8.3339999999999996</v>
          </cell>
          <cell r="D203">
            <v>3.3250000000000002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7.8310000000000004</v>
          </cell>
        </row>
        <row r="204">
          <cell r="A204" t="str">
            <v>R.P MONE 2</v>
          </cell>
          <cell r="B204">
            <v>149</v>
          </cell>
          <cell r="C204">
            <v>3.403</v>
          </cell>
          <cell r="D204">
            <v>4.9400000000000004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2.2519999999999998</v>
          </cell>
        </row>
        <row r="205">
          <cell r="A205" t="str">
            <v>R.P MONE 3</v>
          </cell>
          <cell r="B205">
            <v>149</v>
          </cell>
          <cell r="C205">
            <v>2.5750000000000002</v>
          </cell>
          <cell r="D205">
            <v>15.443000000000001</v>
          </cell>
          <cell r="E205">
            <v>0.75700000000000001</v>
          </cell>
          <cell r="F205">
            <v>0.75700000000000001</v>
          </cell>
          <cell r="G205">
            <v>0.75700000000000001</v>
          </cell>
          <cell r="H205">
            <v>0.75700000000000001</v>
          </cell>
          <cell r="I205">
            <v>0.75700000000000001</v>
          </cell>
          <cell r="J205">
            <v>0.75700000000000001</v>
          </cell>
          <cell r="K205">
            <v>0.75700000000000001</v>
          </cell>
          <cell r="L205">
            <v>0.75700000000000001</v>
          </cell>
          <cell r="M205">
            <v>0.75700000000000001</v>
          </cell>
          <cell r="N205">
            <v>0.75700000000000001</v>
          </cell>
          <cell r="O205">
            <v>4.6390000000000002</v>
          </cell>
        </row>
        <row r="206">
          <cell r="A206" t="str">
            <v>MOTTVILLE 1-4</v>
          </cell>
          <cell r="B206">
            <v>1.7</v>
          </cell>
          <cell r="C206">
            <v>2.282</v>
          </cell>
          <cell r="D206">
            <v>22.43</v>
          </cell>
          <cell r="E206">
            <v>9.9019999999999992</v>
          </cell>
          <cell r="F206">
            <v>9.9019999999999992</v>
          </cell>
          <cell r="G206">
            <v>9.9019999999999992</v>
          </cell>
          <cell r="H206">
            <v>9.9019999999999992</v>
          </cell>
          <cell r="I206">
            <v>9.9019999999999992</v>
          </cell>
          <cell r="J206">
            <v>9.9019999999999992</v>
          </cell>
          <cell r="K206">
            <v>9.9019999999999992</v>
          </cell>
          <cell r="L206">
            <v>9.9019999999999992</v>
          </cell>
          <cell r="M206">
            <v>9.9019999999999992</v>
          </cell>
          <cell r="N206">
            <v>9.9019999999999992</v>
          </cell>
          <cell r="O206">
            <v>4.0926470588235286</v>
          </cell>
        </row>
        <row r="207">
          <cell r="A207" t="str">
            <v>MOUNTAINEER 1</v>
          </cell>
          <cell r="B207">
            <v>1320</v>
          </cell>
          <cell r="C207">
            <v>5.56</v>
          </cell>
          <cell r="D207">
            <v>1.97</v>
          </cell>
          <cell r="E207">
            <v>2.2839999999999998</v>
          </cell>
          <cell r="F207">
            <v>2.2839999999999998</v>
          </cell>
          <cell r="G207">
            <v>2.2839999999999998</v>
          </cell>
          <cell r="H207">
            <v>2.2839999999999998</v>
          </cell>
          <cell r="I207">
            <v>2.2839999999999998</v>
          </cell>
          <cell r="J207">
            <v>2.2839999999999998</v>
          </cell>
          <cell r="K207">
            <v>2.2839999999999998</v>
          </cell>
          <cell r="L207">
            <v>2.2839999999999998</v>
          </cell>
          <cell r="M207">
            <v>2.2839999999999998</v>
          </cell>
          <cell r="N207">
            <v>2.2839999999999998</v>
          </cell>
          <cell r="O207">
            <v>2.6150000000000002</v>
          </cell>
        </row>
        <row r="208">
          <cell r="A208" t="str">
            <v>MUSKINGUM RIVER 1</v>
          </cell>
          <cell r="B208">
            <v>190</v>
          </cell>
          <cell r="C208">
            <v>4.7880000000000003</v>
          </cell>
          <cell r="D208">
            <v>33.900999999999996</v>
          </cell>
          <cell r="E208">
            <v>33.916000000000004</v>
          </cell>
          <cell r="F208">
            <v>33.916000000000004</v>
          </cell>
          <cell r="G208">
            <v>33.916000000000004</v>
          </cell>
          <cell r="H208">
            <v>33.916000000000004</v>
          </cell>
          <cell r="I208">
            <v>33.916000000000004</v>
          </cell>
          <cell r="J208">
            <v>33.916000000000004</v>
          </cell>
          <cell r="K208">
            <v>33.916000000000004</v>
          </cell>
          <cell r="L208">
            <v>33.916000000000004</v>
          </cell>
          <cell r="M208">
            <v>33.916000000000004</v>
          </cell>
          <cell r="N208">
            <v>33.916000000000004</v>
          </cell>
          <cell r="O208">
            <v>14.148999999999999</v>
          </cell>
        </row>
        <row r="209">
          <cell r="A209" t="str">
            <v>MUSKINGUM RIVER 2</v>
          </cell>
          <cell r="B209">
            <v>190</v>
          </cell>
          <cell r="C209">
            <v>4.6319999999999997</v>
          </cell>
          <cell r="D209">
            <v>25.25</v>
          </cell>
          <cell r="E209">
            <v>22.714000000000002</v>
          </cell>
          <cell r="F209">
            <v>22.714000000000002</v>
          </cell>
          <cell r="G209">
            <v>22.714000000000002</v>
          </cell>
          <cell r="H209">
            <v>22.714000000000002</v>
          </cell>
          <cell r="I209">
            <v>22.714000000000002</v>
          </cell>
          <cell r="J209">
            <v>22.714000000000002</v>
          </cell>
          <cell r="K209">
            <v>22.714000000000002</v>
          </cell>
          <cell r="L209">
            <v>22.714000000000002</v>
          </cell>
          <cell r="M209">
            <v>22.714000000000002</v>
          </cell>
          <cell r="N209">
            <v>22.714000000000002</v>
          </cell>
          <cell r="O209">
            <v>10.561999999999999</v>
          </cell>
        </row>
        <row r="210">
          <cell r="A210" t="str">
            <v>MUSKINGUM RIVER 3</v>
          </cell>
          <cell r="B210">
            <v>205</v>
          </cell>
          <cell r="C210">
            <v>3.8220000000000001</v>
          </cell>
          <cell r="D210">
            <v>15.411</v>
          </cell>
          <cell r="E210">
            <v>24.442</v>
          </cell>
          <cell r="F210">
            <v>24.442</v>
          </cell>
          <cell r="G210">
            <v>24.442</v>
          </cell>
          <cell r="H210">
            <v>24.442</v>
          </cell>
          <cell r="I210">
            <v>24.442</v>
          </cell>
          <cell r="J210">
            <v>24.442</v>
          </cell>
          <cell r="K210">
            <v>24.442</v>
          </cell>
          <cell r="L210">
            <v>24.442</v>
          </cell>
          <cell r="M210">
            <v>24.442</v>
          </cell>
          <cell r="N210">
            <v>24.442</v>
          </cell>
          <cell r="O210">
            <v>7.944</v>
          </cell>
        </row>
        <row r="211">
          <cell r="A211" t="str">
            <v>MUSKINGUM RIVER 4</v>
          </cell>
          <cell r="B211">
            <v>205</v>
          </cell>
          <cell r="C211">
            <v>11.539</v>
          </cell>
          <cell r="D211">
            <v>22.861999999999998</v>
          </cell>
          <cell r="E211">
            <v>23.079000000000001</v>
          </cell>
          <cell r="F211">
            <v>23.079000000000001</v>
          </cell>
          <cell r="G211">
            <v>23.079000000000001</v>
          </cell>
          <cell r="H211">
            <v>23.079000000000001</v>
          </cell>
          <cell r="I211">
            <v>23.079000000000001</v>
          </cell>
          <cell r="J211">
            <v>23.079000000000001</v>
          </cell>
          <cell r="K211">
            <v>23.079000000000001</v>
          </cell>
          <cell r="L211">
            <v>23.079000000000001</v>
          </cell>
          <cell r="M211">
            <v>23.079000000000001</v>
          </cell>
          <cell r="N211">
            <v>23.079000000000001</v>
          </cell>
          <cell r="O211">
            <v>12.853</v>
          </cell>
        </row>
        <row r="212">
          <cell r="A212" t="str">
            <v>MUSKINGUM RIVER 5</v>
          </cell>
          <cell r="B212">
            <v>575</v>
          </cell>
          <cell r="C212">
            <v>7.0229999999999997</v>
          </cell>
          <cell r="D212">
            <v>5.9969999999999999</v>
          </cell>
          <cell r="E212">
            <v>2.06</v>
          </cell>
          <cell r="F212">
            <v>2.06</v>
          </cell>
          <cell r="G212">
            <v>2.06</v>
          </cell>
          <cell r="H212">
            <v>2.06</v>
          </cell>
          <cell r="I212">
            <v>2.06</v>
          </cell>
          <cell r="J212">
            <v>2.06</v>
          </cell>
          <cell r="K212">
            <v>2.06</v>
          </cell>
          <cell r="L212">
            <v>2.06</v>
          </cell>
          <cell r="M212">
            <v>2.06</v>
          </cell>
          <cell r="N212">
            <v>2.06</v>
          </cell>
          <cell r="O212">
            <v>5.2539999999999996</v>
          </cell>
        </row>
        <row r="213">
          <cell r="A213" t="str">
            <v>NIAGARA 1-2</v>
          </cell>
          <cell r="B213">
            <v>2.4</v>
          </cell>
          <cell r="C213">
            <v>6.1669999999999998</v>
          </cell>
          <cell r="D213">
            <v>0.52600000000000002</v>
          </cell>
          <cell r="E213">
            <v>0.55500000000000005</v>
          </cell>
          <cell r="F213">
            <v>0.55500000000000005</v>
          </cell>
          <cell r="G213">
            <v>0.55500000000000005</v>
          </cell>
          <cell r="H213">
            <v>0.55500000000000005</v>
          </cell>
          <cell r="I213">
            <v>0.55500000000000005</v>
          </cell>
          <cell r="J213">
            <v>0.55500000000000005</v>
          </cell>
          <cell r="K213">
            <v>0.55500000000000005</v>
          </cell>
          <cell r="L213">
            <v>0.55500000000000005</v>
          </cell>
          <cell r="M213">
            <v>0.55500000000000005</v>
          </cell>
          <cell r="N213">
            <v>0.55500000000000005</v>
          </cell>
          <cell r="O213">
            <v>8.6234999999999999</v>
          </cell>
        </row>
        <row r="214">
          <cell r="A214" t="str">
            <v>PICWAY 5</v>
          </cell>
          <cell r="B214">
            <v>90</v>
          </cell>
          <cell r="C214">
            <v>6.593</v>
          </cell>
          <cell r="D214">
            <v>6.3130000000000006</v>
          </cell>
          <cell r="E214">
            <v>7.3840000000000003</v>
          </cell>
          <cell r="F214">
            <v>7.3840000000000003</v>
          </cell>
          <cell r="G214">
            <v>7.3840000000000003</v>
          </cell>
          <cell r="H214">
            <v>7.3840000000000003</v>
          </cell>
          <cell r="I214">
            <v>7.3840000000000003</v>
          </cell>
          <cell r="J214">
            <v>7.3840000000000003</v>
          </cell>
          <cell r="K214">
            <v>7.3840000000000003</v>
          </cell>
          <cell r="L214">
            <v>7.3840000000000003</v>
          </cell>
          <cell r="M214">
            <v>7.3840000000000003</v>
          </cell>
          <cell r="N214">
            <v>7.3840000000000003</v>
          </cell>
          <cell r="O214">
            <v>5.0490000000000004</v>
          </cell>
        </row>
        <row r="215">
          <cell r="A215" t="str">
            <v>RACINE 1-2</v>
          </cell>
          <cell r="B215">
            <v>47.5</v>
          </cell>
          <cell r="C215">
            <v>7.407</v>
          </cell>
          <cell r="D215">
            <v>5.7930000000000001</v>
          </cell>
          <cell r="E215">
            <v>9.7469999999999999</v>
          </cell>
          <cell r="F215">
            <v>9.7469999999999999</v>
          </cell>
          <cell r="G215">
            <v>9.7469999999999999</v>
          </cell>
          <cell r="H215">
            <v>9.7469999999999999</v>
          </cell>
          <cell r="I215">
            <v>9.7469999999999999</v>
          </cell>
          <cell r="J215">
            <v>9.7469999999999999</v>
          </cell>
          <cell r="K215">
            <v>9.7469999999999999</v>
          </cell>
          <cell r="L215">
            <v>9.7469999999999999</v>
          </cell>
          <cell r="M215">
            <v>9.7469999999999999</v>
          </cell>
          <cell r="N215">
            <v>9.7469999999999999</v>
          </cell>
          <cell r="O215">
            <v>4.5780000000000003</v>
          </cell>
        </row>
        <row r="216">
          <cell r="A216" t="str">
            <v>REUSENS 1-5</v>
          </cell>
          <cell r="B216">
            <v>12.5</v>
          </cell>
          <cell r="C216">
            <v>59.204999999999998</v>
          </cell>
          <cell r="D216">
            <v>64.368000000000009</v>
          </cell>
          <cell r="E216">
            <v>70.614999999999995</v>
          </cell>
          <cell r="F216">
            <v>70.614999999999995</v>
          </cell>
          <cell r="G216">
            <v>70.614999999999995</v>
          </cell>
          <cell r="H216">
            <v>70.614999999999995</v>
          </cell>
          <cell r="I216">
            <v>70.614999999999995</v>
          </cell>
          <cell r="J216">
            <v>70.614999999999995</v>
          </cell>
          <cell r="K216">
            <v>70.614999999999995</v>
          </cell>
          <cell r="L216">
            <v>70.614999999999995</v>
          </cell>
          <cell r="M216">
            <v>70.614999999999995</v>
          </cell>
          <cell r="N216">
            <v>70.614999999999995</v>
          </cell>
          <cell r="O216">
            <v>61.180629629629635</v>
          </cell>
        </row>
        <row r="217">
          <cell r="A217" t="str">
            <v>ROCKPORT 1</v>
          </cell>
          <cell r="B217">
            <v>1300</v>
          </cell>
          <cell r="C217">
            <v>3.242</v>
          </cell>
          <cell r="D217">
            <v>0.35499999999999998</v>
          </cell>
          <cell r="E217">
            <v>5.5679999999999996</v>
          </cell>
          <cell r="F217">
            <v>5.5679999999999996</v>
          </cell>
          <cell r="G217">
            <v>5.5679999999999996</v>
          </cell>
          <cell r="H217">
            <v>5.5679999999999996</v>
          </cell>
          <cell r="I217">
            <v>5.5679999999999996</v>
          </cell>
          <cell r="J217">
            <v>5.5679999999999996</v>
          </cell>
          <cell r="K217">
            <v>5.5679999999999996</v>
          </cell>
          <cell r="L217">
            <v>5.5679999999999996</v>
          </cell>
          <cell r="M217">
            <v>5.5679999999999996</v>
          </cell>
          <cell r="N217">
            <v>5.5679999999999996</v>
          </cell>
          <cell r="O217">
            <v>3.9540000000000002</v>
          </cell>
        </row>
        <row r="218">
          <cell r="A218" t="str">
            <v>ROCKPORT 2</v>
          </cell>
          <cell r="B218">
            <v>1300</v>
          </cell>
          <cell r="C218">
            <v>4.1340000000000003</v>
          </cell>
          <cell r="D218">
            <v>1.2090000000000001</v>
          </cell>
          <cell r="E218">
            <v>24.331</v>
          </cell>
          <cell r="F218">
            <v>24.331</v>
          </cell>
          <cell r="G218">
            <v>24.331</v>
          </cell>
          <cell r="H218">
            <v>24.331</v>
          </cell>
          <cell r="I218">
            <v>24.331</v>
          </cell>
          <cell r="J218">
            <v>24.331</v>
          </cell>
          <cell r="K218">
            <v>24.331</v>
          </cell>
          <cell r="L218">
            <v>24.331</v>
          </cell>
          <cell r="M218">
            <v>24.331</v>
          </cell>
          <cell r="N218">
            <v>24.331</v>
          </cell>
          <cell r="O218">
            <v>1.7629999999999999</v>
          </cell>
        </row>
        <row r="219">
          <cell r="A219" t="str">
            <v>SMITH MOUNTAIN 1</v>
          </cell>
          <cell r="B219">
            <v>66</v>
          </cell>
          <cell r="C219">
            <v>2.0390000000000001</v>
          </cell>
          <cell r="D219">
            <v>0.317</v>
          </cell>
          <cell r="E219">
            <v>0.54500000000000004</v>
          </cell>
          <cell r="F219">
            <v>0.54500000000000004</v>
          </cell>
          <cell r="G219">
            <v>0.54500000000000004</v>
          </cell>
          <cell r="H219">
            <v>0.54500000000000004</v>
          </cell>
          <cell r="I219">
            <v>0.54500000000000004</v>
          </cell>
          <cell r="J219">
            <v>0.54500000000000004</v>
          </cell>
          <cell r="K219">
            <v>0.54500000000000004</v>
          </cell>
          <cell r="L219">
            <v>0.54500000000000004</v>
          </cell>
          <cell r="M219">
            <v>0.54500000000000004</v>
          </cell>
          <cell r="N219">
            <v>0.54500000000000004</v>
          </cell>
          <cell r="O219">
            <v>2.2519999999999998</v>
          </cell>
        </row>
        <row r="220">
          <cell r="A220" t="str">
            <v>SMITH MOUNTAIN 2</v>
          </cell>
          <cell r="B220">
            <v>174</v>
          </cell>
          <cell r="C220">
            <v>2.1000000000000001E-2</v>
          </cell>
          <cell r="D220">
            <v>5.1999999999999998E-2</v>
          </cell>
          <cell r="E220">
            <v>2.5950000000000002</v>
          </cell>
          <cell r="F220">
            <v>2.5950000000000002</v>
          </cell>
          <cell r="G220">
            <v>2.5950000000000002</v>
          </cell>
          <cell r="H220">
            <v>2.5950000000000002</v>
          </cell>
          <cell r="I220">
            <v>2.5950000000000002</v>
          </cell>
          <cell r="J220">
            <v>2.5950000000000002</v>
          </cell>
          <cell r="K220">
            <v>2.5950000000000002</v>
          </cell>
          <cell r="L220">
            <v>2.5950000000000002</v>
          </cell>
          <cell r="M220">
            <v>2.5950000000000002</v>
          </cell>
          <cell r="N220">
            <v>2.5950000000000002</v>
          </cell>
          <cell r="O220">
            <v>1.2210000000000001</v>
          </cell>
        </row>
        <row r="221">
          <cell r="A221" t="str">
            <v>SMITH MOUNTAIN 3</v>
          </cell>
          <cell r="B221">
            <v>105</v>
          </cell>
          <cell r="C221">
            <v>1.81</v>
          </cell>
          <cell r="D221">
            <v>54.9</v>
          </cell>
          <cell r="E221">
            <v>3.4229999999999996</v>
          </cell>
          <cell r="F221">
            <v>3.4229999999999996</v>
          </cell>
          <cell r="G221">
            <v>3.4229999999999996</v>
          </cell>
          <cell r="H221">
            <v>3.4229999999999996</v>
          </cell>
          <cell r="I221">
            <v>3.4229999999999996</v>
          </cell>
          <cell r="J221">
            <v>3.4229999999999996</v>
          </cell>
          <cell r="K221">
            <v>3.4229999999999996</v>
          </cell>
          <cell r="L221">
            <v>3.4229999999999996</v>
          </cell>
          <cell r="M221">
            <v>3.4229999999999996</v>
          </cell>
          <cell r="N221">
            <v>3.4229999999999996</v>
          </cell>
          <cell r="O221">
            <v>22.01</v>
          </cell>
        </row>
        <row r="222">
          <cell r="A222" t="str">
            <v>SMITH MOUNTAIN 4</v>
          </cell>
          <cell r="B222">
            <v>174</v>
          </cell>
          <cell r="C222">
            <v>0.98299999999999998</v>
          </cell>
          <cell r="D222">
            <v>0.106</v>
          </cell>
          <cell r="E222">
            <v>0.16300000000000001</v>
          </cell>
          <cell r="F222">
            <v>0.16300000000000001</v>
          </cell>
          <cell r="G222">
            <v>0.16300000000000001</v>
          </cell>
          <cell r="H222">
            <v>0.16300000000000001</v>
          </cell>
          <cell r="I222">
            <v>0.16300000000000001</v>
          </cell>
          <cell r="J222">
            <v>0.16300000000000001</v>
          </cell>
          <cell r="K222">
            <v>0.16300000000000001</v>
          </cell>
          <cell r="L222">
            <v>0.16300000000000001</v>
          </cell>
          <cell r="M222">
            <v>0.16300000000000001</v>
          </cell>
          <cell r="N222">
            <v>0.16300000000000001</v>
          </cell>
          <cell r="O222">
            <v>1.103</v>
          </cell>
        </row>
        <row r="223">
          <cell r="A223" t="str">
            <v>SMITH MOUNTAIN 5</v>
          </cell>
          <cell r="B223">
            <v>66</v>
          </cell>
          <cell r="C223">
            <v>6.3280000000000003</v>
          </cell>
          <cell r="D223">
            <v>0.97899999999999998</v>
          </cell>
          <cell r="E223">
            <v>0.754</v>
          </cell>
          <cell r="F223">
            <v>0.754</v>
          </cell>
          <cell r="G223">
            <v>0.754</v>
          </cell>
          <cell r="H223">
            <v>0.754</v>
          </cell>
          <cell r="I223">
            <v>0.754</v>
          </cell>
          <cell r="J223">
            <v>0.754</v>
          </cell>
          <cell r="K223">
            <v>0.754</v>
          </cell>
          <cell r="L223">
            <v>0.754</v>
          </cell>
          <cell r="M223">
            <v>0.754</v>
          </cell>
          <cell r="N223">
            <v>0.754</v>
          </cell>
          <cell r="O223">
            <v>3.657</v>
          </cell>
        </row>
        <row r="224">
          <cell r="A224" t="str">
            <v>SPORN 1</v>
          </cell>
          <cell r="B224">
            <v>145</v>
          </cell>
          <cell r="C224">
            <v>9.77</v>
          </cell>
          <cell r="D224">
            <v>5.4660000000000002</v>
          </cell>
          <cell r="E224">
            <v>3.855</v>
          </cell>
          <cell r="F224">
            <v>3.855</v>
          </cell>
          <cell r="G224">
            <v>3.855</v>
          </cell>
          <cell r="H224">
            <v>3.855</v>
          </cell>
          <cell r="I224">
            <v>3.855</v>
          </cell>
          <cell r="J224">
            <v>3.855</v>
          </cell>
          <cell r="K224">
            <v>3.855</v>
          </cell>
          <cell r="L224">
            <v>3.855</v>
          </cell>
          <cell r="M224">
            <v>3.855</v>
          </cell>
          <cell r="N224">
            <v>3.855</v>
          </cell>
          <cell r="O224">
            <v>9.6240000000000006</v>
          </cell>
        </row>
        <row r="225">
          <cell r="A225" t="str">
            <v>SPORN 2</v>
          </cell>
          <cell r="B225">
            <v>145</v>
          </cell>
          <cell r="C225">
            <v>11.7</v>
          </cell>
          <cell r="D225">
            <v>2.12</v>
          </cell>
          <cell r="E225">
            <v>10.07</v>
          </cell>
          <cell r="F225">
            <v>10.07</v>
          </cell>
          <cell r="G225">
            <v>10.07</v>
          </cell>
          <cell r="H225">
            <v>10.07</v>
          </cell>
          <cell r="I225">
            <v>10.07</v>
          </cell>
          <cell r="J225">
            <v>10.07</v>
          </cell>
          <cell r="K225">
            <v>10.07</v>
          </cell>
          <cell r="L225">
            <v>10.07</v>
          </cell>
          <cell r="M225">
            <v>10.07</v>
          </cell>
          <cell r="N225">
            <v>10.07</v>
          </cell>
          <cell r="O225">
            <v>16.341999999999999</v>
          </cell>
        </row>
        <row r="226">
          <cell r="A226" t="str">
            <v>SPORN 3</v>
          </cell>
          <cell r="B226">
            <v>145</v>
          </cell>
          <cell r="C226">
            <v>5.4850000000000003</v>
          </cell>
          <cell r="D226">
            <v>5.1040000000000001</v>
          </cell>
          <cell r="E226">
            <v>8.1379999999999999</v>
          </cell>
          <cell r="F226">
            <v>8.1379999999999999</v>
          </cell>
          <cell r="G226">
            <v>8.1379999999999999</v>
          </cell>
          <cell r="H226">
            <v>8.1379999999999999</v>
          </cell>
          <cell r="I226">
            <v>8.1379999999999999</v>
          </cell>
          <cell r="J226">
            <v>8.1379999999999999</v>
          </cell>
          <cell r="K226">
            <v>8.1379999999999999</v>
          </cell>
          <cell r="L226">
            <v>8.1379999999999999</v>
          </cell>
          <cell r="M226">
            <v>8.1379999999999999</v>
          </cell>
          <cell r="N226">
            <v>8.1379999999999999</v>
          </cell>
          <cell r="O226">
            <v>7.5519999999999996</v>
          </cell>
        </row>
        <row r="227">
          <cell r="A227" t="str">
            <v>SPORN 4</v>
          </cell>
          <cell r="B227">
            <v>145</v>
          </cell>
          <cell r="C227">
            <v>6.665</v>
          </cell>
          <cell r="D227">
            <v>5.7069999999999999</v>
          </cell>
          <cell r="E227">
            <v>5.6150000000000002</v>
          </cell>
          <cell r="F227">
            <v>5.6150000000000002</v>
          </cell>
          <cell r="G227">
            <v>5.6150000000000002</v>
          </cell>
          <cell r="H227">
            <v>5.6150000000000002</v>
          </cell>
          <cell r="I227">
            <v>5.6150000000000002</v>
          </cell>
          <cell r="J227">
            <v>5.6150000000000002</v>
          </cell>
          <cell r="K227">
            <v>5.6150000000000002</v>
          </cell>
          <cell r="L227">
            <v>5.6150000000000002</v>
          </cell>
          <cell r="M227">
            <v>5.6150000000000002</v>
          </cell>
          <cell r="N227">
            <v>5.6150000000000002</v>
          </cell>
          <cell r="O227">
            <v>8.2089999999999996</v>
          </cell>
        </row>
        <row r="228">
          <cell r="A228" t="str">
            <v>SPORN 5</v>
          </cell>
          <cell r="B228">
            <v>440</v>
          </cell>
          <cell r="C228">
            <v>25.053999999999998</v>
          </cell>
          <cell r="D228">
            <v>24.698999999999998</v>
          </cell>
          <cell r="E228">
            <v>26.425000000000001</v>
          </cell>
          <cell r="F228">
            <v>26.425000000000001</v>
          </cell>
          <cell r="G228">
            <v>26.425000000000001</v>
          </cell>
          <cell r="H228">
            <v>26.425000000000001</v>
          </cell>
          <cell r="I228">
            <v>26.425000000000001</v>
          </cell>
          <cell r="J228">
            <v>26.425000000000001</v>
          </cell>
          <cell r="K228">
            <v>26.425000000000001</v>
          </cell>
          <cell r="L228">
            <v>26.425000000000001</v>
          </cell>
          <cell r="M228">
            <v>26.425000000000001</v>
          </cell>
          <cell r="N228">
            <v>26.425000000000001</v>
          </cell>
          <cell r="O228">
            <v>22.414999999999999</v>
          </cell>
        </row>
        <row r="229">
          <cell r="A229" t="str">
            <v>STUART 1</v>
          </cell>
          <cell r="B229">
            <v>152.1</v>
          </cell>
          <cell r="C229">
            <v>10.574</v>
          </cell>
          <cell r="D229">
            <v>9.1319999999999997</v>
          </cell>
          <cell r="E229">
            <v>7.86</v>
          </cell>
          <cell r="F229">
            <v>7.86</v>
          </cell>
          <cell r="G229">
            <v>7.86</v>
          </cell>
          <cell r="H229">
            <v>7.86</v>
          </cell>
          <cell r="I229">
            <v>7.86</v>
          </cell>
          <cell r="J229">
            <v>7.86</v>
          </cell>
          <cell r="K229">
            <v>7.86</v>
          </cell>
          <cell r="L229">
            <v>7.86</v>
          </cell>
          <cell r="M229">
            <v>7.86</v>
          </cell>
          <cell r="N229">
            <v>7.86</v>
          </cell>
          <cell r="O229">
            <v>12.555999999999999</v>
          </cell>
        </row>
        <row r="230">
          <cell r="A230" t="str">
            <v>STUART 2</v>
          </cell>
          <cell r="B230">
            <v>152.1</v>
          </cell>
          <cell r="C230">
            <v>5.6449999999999996</v>
          </cell>
          <cell r="D230">
            <v>5.4630000000000001</v>
          </cell>
          <cell r="E230">
            <v>7.3620000000000001</v>
          </cell>
          <cell r="F230">
            <v>7.3620000000000001</v>
          </cell>
          <cell r="G230">
            <v>7.3620000000000001</v>
          </cell>
          <cell r="H230">
            <v>7.3620000000000001</v>
          </cell>
          <cell r="I230">
            <v>7.3620000000000001</v>
          </cell>
          <cell r="J230">
            <v>7.3620000000000001</v>
          </cell>
          <cell r="K230">
            <v>7.3620000000000001</v>
          </cell>
          <cell r="L230">
            <v>7.3620000000000001</v>
          </cell>
          <cell r="M230">
            <v>7.3620000000000001</v>
          </cell>
          <cell r="N230">
            <v>7.3620000000000001</v>
          </cell>
          <cell r="O230">
            <v>9.3510000000000009</v>
          </cell>
        </row>
        <row r="231">
          <cell r="A231" t="str">
            <v>STUART 3</v>
          </cell>
          <cell r="B231">
            <v>152.1</v>
          </cell>
          <cell r="C231">
            <v>8.1050000000000004</v>
          </cell>
          <cell r="D231">
            <v>6.9349999999999996</v>
          </cell>
          <cell r="E231">
            <v>13.331000000000001</v>
          </cell>
          <cell r="F231">
            <v>13.331000000000001</v>
          </cell>
          <cell r="G231">
            <v>13.331000000000001</v>
          </cell>
          <cell r="H231">
            <v>13.331000000000001</v>
          </cell>
          <cell r="I231">
            <v>13.331000000000001</v>
          </cell>
          <cell r="J231">
            <v>13.331000000000001</v>
          </cell>
          <cell r="K231">
            <v>13.331000000000001</v>
          </cell>
          <cell r="L231">
            <v>13.331000000000001</v>
          </cell>
          <cell r="M231">
            <v>13.331000000000001</v>
          </cell>
          <cell r="N231">
            <v>13.331000000000001</v>
          </cell>
          <cell r="O231">
            <v>7.593</v>
          </cell>
        </row>
        <row r="232">
          <cell r="A232" t="str">
            <v>STUART 4</v>
          </cell>
          <cell r="B232">
            <v>152.1</v>
          </cell>
          <cell r="C232">
            <v>6.298</v>
          </cell>
          <cell r="D232">
            <v>11.174000000000001</v>
          </cell>
          <cell r="E232">
            <v>11.716999999999999</v>
          </cell>
          <cell r="F232">
            <v>11.716999999999999</v>
          </cell>
          <cell r="G232">
            <v>11.716999999999999</v>
          </cell>
          <cell r="H232">
            <v>11.716999999999999</v>
          </cell>
          <cell r="I232">
            <v>11.716999999999999</v>
          </cell>
          <cell r="J232">
            <v>11.716999999999999</v>
          </cell>
          <cell r="K232">
            <v>11.716999999999999</v>
          </cell>
          <cell r="L232">
            <v>11.716999999999999</v>
          </cell>
          <cell r="M232">
            <v>11.716999999999999</v>
          </cell>
          <cell r="N232">
            <v>11.716999999999999</v>
          </cell>
          <cell r="O232">
            <v>8.9779999999999998</v>
          </cell>
        </row>
        <row r="233">
          <cell r="A233" t="str">
            <v>STUART DIESEL 1-4</v>
          </cell>
          <cell r="B233">
            <v>2.6</v>
          </cell>
          <cell r="C233">
            <v>36.814</v>
          </cell>
          <cell r="D233">
            <v>15.551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13.8955</v>
          </cell>
        </row>
        <row r="234">
          <cell r="A234" t="str">
            <v>SUMMERSVILLE 1-2</v>
          </cell>
          <cell r="B234">
            <v>80</v>
          </cell>
          <cell r="C234">
            <v>21.100999999999999</v>
          </cell>
          <cell r="D234">
            <v>5.008</v>
          </cell>
          <cell r="E234">
            <v>0.38</v>
          </cell>
          <cell r="F234">
            <v>0.38</v>
          </cell>
          <cell r="G234">
            <v>0.38</v>
          </cell>
          <cell r="H234">
            <v>0.38</v>
          </cell>
          <cell r="I234">
            <v>0.38</v>
          </cell>
          <cell r="J234">
            <v>0.38</v>
          </cell>
          <cell r="K234">
            <v>0.38</v>
          </cell>
          <cell r="L234">
            <v>0.38</v>
          </cell>
          <cell r="M234">
            <v>0.38</v>
          </cell>
          <cell r="N234">
            <v>0.38</v>
          </cell>
          <cell r="O234">
            <v>12.3765</v>
          </cell>
        </row>
        <row r="235">
          <cell r="A235" t="str">
            <v>TANNERS CREEK 1</v>
          </cell>
          <cell r="B235">
            <v>140</v>
          </cell>
          <cell r="C235">
            <v>6.444</v>
          </cell>
          <cell r="D235">
            <v>5.2889999999999997</v>
          </cell>
          <cell r="E235">
            <v>25.576999999999998</v>
          </cell>
          <cell r="F235">
            <v>25.576999999999998</v>
          </cell>
          <cell r="G235">
            <v>25.576999999999998</v>
          </cell>
          <cell r="H235">
            <v>25.576999999999998</v>
          </cell>
          <cell r="I235">
            <v>25.576999999999998</v>
          </cell>
          <cell r="J235">
            <v>25.576999999999998</v>
          </cell>
          <cell r="K235">
            <v>25.576999999999998</v>
          </cell>
          <cell r="L235">
            <v>25.576999999999998</v>
          </cell>
          <cell r="M235">
            <v>25.576999999999998</v>
          </cell>
          <cell r="N235">
            <v>25.576999999999998</v>
          </cell>
          <cell r="O235">
            <v>4.5869999999999997</v>
          </cell>
        </row>
        <row r="236">
          <cell r="A236" t="str">
            <v>TANNERS CREEK 2</v>
          </cell>
          <cell r="B236">
            <v>140</v>
          </cell>
          <cell r="C236">
            <v>4.5910000000000002</v>
          </cell>
          <cell r="D236">
            <v>3.0339999999999998</v>
          </cell>
          <cell r="E236">
            <v>18.417999999999999</v>
          </cell>
          <cell r="F236">
            <v>18.417999999999999</v>
          </cell>
          <cell r="G236">
            <v>18.417999999999999</v>
          </cell>
          <cell r="H236">
            <v>18.417999999999999</v>
          </cell>
          <cell r="I236">
            <v>18.417999999999999</v>
          </cell>
          <cell r="J236">
            <v>18.417999999999999</v>
          </cell>
          <cell r="K236">
            <v>18.417999999999999</v>
          </cell>
          <cell r="L236">
            <v>18.417999999999999</v>
          </cell>
          <cell r="M236">
            <v>18.417999999999999</v>
          </cell>
          <cell r="N236">
            <v>18.417999999999999</v>
          </cell>
          <cell r="O236">
            <v>4.9589999999999996</v>
          </cell>
        </row>
        <row r="237">
          <cell r="A237" t="str">
            <v>TANNERS CREEK 3</v>
          </cell>
          <cell r="B237">
            <v>200</v>
          </cell>
          <cell r="C237">
            <v>15.943</v>
          </cell>
          <cell r="D237">
            <v>4.2489999999999997</v>
          </cell>
          <cell r="E237">
            <v>11.452</v>
          </cell>
          <cell r="F237">
            <v>11.452</v>
          </cell>
          <cell r="G237">
            <v>11.452</v>
          </cell>
          <cell r="H237">
            <v>11.452</v>
          </cell>
          <cell r="I237">
            <v>11.452</v>
          </cell>
          <cell r="J237">
            <v>11.452</v>
          </cell>
          <cell r="K237">
            <v>11.452</v>
          </cell>
          <cell r="L237">
            <v>11.452</v>
          </cell>
          <cell r="M237">
            <v>11.452</v>
          </cell>
          <cell r="N237">
            <v>11.452</v>
          </cell>
          <cell r="O237">
            <v>8.6679999999999993</v>
          </cell>
        </row>
        <row r="238">
          <cell r="A238" t="str">
            <v>TANNERS CREEK 4</v>
          </cell>
          <cell r="B238">
            <v>500</v>
          </cell>
          <cell r="C238">
            <v>45.786999999999999</v>
          </cell>
          <cell r="D238">
            <v>14.096</v>
          </cell>
          <cell r="E238">
            <v>21.279</v>
          </cell>
          <cell r="F238">
            <v>21.279</v>
          </cell>
          <cell r="G238">
            <v>21.279</v>
          </cell>
          <cell r="H238">
            <v>21.279</v>
          </cell>
          <cell r="I238">
            <v>21.279</v>
          </cell>
          <cell r="J238">
            <v>21.279</v>
          </cell>
          <cell r="K238">
            <v>21.279</v>
          </cell>
          <cell r="L238">
            <v>21.279</v>
          </cell>
          <cell r="M238">
            <v>21.279</v>
          </cell>
          <cell r="N238">
            <v>21.279</v>
          </cell>
          <cell r="O238">
            <v>20.88</v>
          </cell>
        </row>
        <row r="239">
          <cell r="A239" t="str">
            <v>TWIN BRANCH 1-8</v>
          </cell>
          <cell r="B239">
            <v>4.8</v>
          </cell>
          <cell r="C239">
            <v>6.2759999999999998</v>
          </cell>
          <cell r="D239">
            <v>16.785</v>
          </cell>
          <cell r="E239">
            <v>12.443999999999999</v>
          </cell>
          <cell r="F239">
            <v>12.443999999999999</v>
          </cell>
          <cell r="G239">
            <v>12.443999999999999</v>
          </cell>
          <cell r="H239">
            <v>12.443999999999999</v>
          </cell>
          <cell r="I239">
            <v>12.443999999999999</v>
          </cell>
          <cell r="J239">
            <v>12.443999999999999</v>
          </cell>
          <cell r="K239">
            <v>12.443999999999999</v>
          </cell>
          <cell r="L239">
            <v>12.443999999999999</v>
          </cell>
          <cell r="M239">
            <v>12.443999999999999</v>
          </cell>
          <cell r="N239">
            <v>12.443999999999999</v>
          </cell>
          <cell r="O239">
            <v>6.2027499999999991</v>
          </cell>
        </row>
        <row r="240">
          <cell r="A240" t="str">
            <v>WATERFORD 1</v>
          </cell>
          <cell r="B240">
            <v>345</v>
          </cell>
          <cell r="C240">
            <v>1.8319999999999999</v>
          </cell>
          <cell r="D240">
            <v>1.2250000000000001</v>
          </cell>
          <cell r="E240">
            <v>4.4019999999999992</v>
          </cell>
          <cell r="F240">
            <v>4.4019999999999992</v>
          </cell>
          <cell r="G240">
            <v>4.4019999999999992</v>
          </cell>
          <cell r="H240">
            <v>4.4019999999999992</v>
          </cell>
          <cell r="I240">
            <v>4.4019999999999992</v>
          </cell>
          <cell r="J240">
            <v>4.4019999999999992</v>
          </cell>
          <cell r="K240">
            <v>4.4019999999999992</v>
          </cell>
          <cell r="L240">
            <v>4.4019999999999992</v>
          </cell>
          <cell r="M240">
            <v>4.4019999999999992</v>
          </cell>
          <cell r="N240">
            <v>4.4019999999999992</v>
          </cell>
          <cell r="O240">
            <v>4.5629999999999997</v>
          </cell>
        </row>
        <row r="241">
          <cell r="A241" t="str">
            <v>WATERFORD 2</v>
          </cell>
          <cell r="B241">
            <v>155</v>
          </cell>
          <cell r="C241">
            <v>5.016</v>
          </cell>
          <cell r="D241">
            <v>2.3980000000000001</v>
          </cell>
          <cell r="E241">
            <v>7.2350000000000003</v>
          </cell>
          <cell r="F241">
            <v>7.2350000000000003</v>
          </cell>
          <cell r="G241">
            <v>7.2350000000000003</v>
          </cell>
          <cell r="H241">
            <v>7.2350000000000003</v>
          </cell>
          <cell r="I241">
            <v>7.2350000000000003</v>
          </cell>
          <cell r="J241">
            <v>7.2350000000000003</v>
          </cell>
          <cell r="K241">
            <v>7.2350000000000003</v>
          </cell>
          <cell r="L241">
            <v>7.2350000000000003</v>
          </cell>
          <cell r="M241">
            <v>7.2350000000000003</v>
          </cell>
          <cell r="N241">
            <v>7.2350000000000003</v>
          </cell>
          <cell r="O241">
            <v>5.1849999999999996</v>
          </cell>
        </row>
        <row r="242">
          <cell r="A242" t="str">
            <v>WATERFORD 3</v>
          </cell>
          <cell r="B242">
            <v>155</v>
          </cell>
          <cell r="C242">
            <v>2.6759999999999997</v>
          </cell>
          <cell r="D242">
            <v>4.0910000000000002</v>
          </cell>
          <cell r="E242">
            <v>4.9450000000000003</v>
          </cell>
          <cell r="F242">
            <v>4.9450000000000003</v>
          </cell>
          <cell r="G242">
            <v>4.9450000000000003</v>
          </cell>
          <cell r="H242">
            <v>4.9450000000000003</v>
          </cell>
          <cell r="I242">
            <v>4.9450000000000003</v>
          </cell>
          <cell r="J242">
            <v>4.9450000000000003</v>
          </cell>
          <cell r="K242">
            <v>4.9450000000000003</v>
          </cell>
          <cell r="L242">
            <v>4.9450000000000003</v>
          </cell>
          <cell r="M242">
            <v>4.9450000000000003</v>
          </cell>
          <cell r="N242">
            <v>4.9450000000000003</v>
          </cell>
          <cell r="O242">
            <v>6.4930000000000003</v>
          </cell>
        </row>
        <row r="243">
          <cell r="A243" t="str">
            <v>WATERFORD 4</v>
          </cell>
          <cell r="B243">
            <v>155</v>
          </cell>
          <cell r="C243">
            <v>2.1890000000000001</v>
          </cell>
          <cell r="D243">
            <v>2.0259999999999998</v>
          </cell>
          <cell r="E243">
            <v>4.077</v>
          </cell>
          <cell r="F243">
            <v>4.077</v>
          </cell>
          <cell r="G243">
            <v>4.077</v>
          </cell>
          <cell r="H243">
            <v>4.077</v>
          </cell>
          <cell r="I243">
            <v>4.077</v>
          </cell>
          <cell r="J243">
            <v>4.077</v>
          </cell>
          <cell r="K243">
            <v>4.077</v>
          </cell>
          <cell r="L243">
            <v>4.077</v>
          </cell>
          <cell r="M243">
            <v>4.077</v>
          </cell>
          <cell r="N243">
            <v>4.077</v>
          </cell>
          <cell r="O243">
            <v>6.09</v>
          </cell>
        </row>
        <row r="244">
          <cell r="A244" t="str">
            <v>WINFIELD 1-3</v>
          </cell>
          <cell r="B244">
            <v>14.8</v>
          </cell>
          <cell r="C244">
            <v>1.5779999999999998</v>
          </cell>
          <cell r="D244">
            <v>4.9000000000000002E-2</v>
          </cell>
          <cell r="E244">
            <v>0.378</v>
          </cell>
          <cell r="F244">
            <v>0.378</v>
          </cell>
          <cell r="G244">
            <v>0.378</v>
          </cell>
          <cell r="H244">
            <v>0.378</v>
          </cell>
          <cell r="I244">
            <v>0.378</v>
          </cell>
          <cell r="J244">
            <v>0.378</v>
          </cell>
          <cell r="K244">
            <v>0.378</v>
          </cell>
          <cell r="L244">
            <v>0.378</v>
          </cell>
          <cell r="M244">
            <v>0.378</v>
          </cell>
          <cell r="N244">
            <v>0.378</v>
          </cell>
          <cell r="O244">
            <v>2.0054662162162162</v>
          </cell>
        </row>
        <row r="245">
          <cell r="A245" t="str">
            <v>ZIMMER 1</v>
          </cell>
          <cell r="B245">
            <v>330.2</v>
          </cell>
          <cell r="C245">
            <v>9.843</v>
          </cell>
          <cell r="D245">
            <v>27.324999999999999</v>
          </cell>
          <cell r="E245">
            <v>11.781000000000001</v>
          </cell>
          <cell r="F245">
            <v>11.781000000000001</v>
          </cell>
          <cell r="G245">
            <v>11.781000000000001</v>
          </cell>
          <cell r="H245">
            <v>11.781000000000001</v>
          </cell>
          <cell r="I245">
            <v>11.781000000000001</v>
          </cell>
          <cell r="J245">
            <v>11.781000000000001</v>
          </cell>
          <cell r="K245">
            <v>11.781000000000001</v>
          </cell>
          <cell r="L245">
            <v>11.781000000000001</v>
          </cell>
          <cell r="M245">
            <v>11.781000000000001</v>
          </cell>
          <cell r="N245">
            <v>11.781000000000001</v>
          </cell>
          <cell r="O245">
            <v>11.852</v>
          </cell>
        </row>
        <row r="246">
          <cell r="A246" t="str">
            <v>Totals</v>
          </cell>
          <cell r="B246">
            <v>28615.599999999995</v>
          </cell>
          <cell r="C246">
            <v>8.4044237478857706</v>
          </cell>
          <cell r="D246">
            <v>11.216867226268199</v>
          </cell>
          <cell r="E246">
            <v>10.101414951984234</v>
          </cell>
          <cell r="F246">
            <v>9.1534640440878405</v>
          </cell>
          <cell r="G246">
            <v>9.1534640440878405</v>
          </cell>
          <cell r="H246">
            <v>10.101414951984234</v>
          </cell>
          <cell r="I246">
            <v>9.1534640440878405</v>
          </cell>
          <cell r="J246">
            <v>9.1534640440878405</v>
          </cell>
          <cell r="K246">
            <v>9.1534640440878405</v>
          </cell>
          <cell r="L246">
            <v>9.1534640440878405</v>
          </cell>
          <cell r="M246">
            <v>9.1534640440878405</v>
          </cell>
          <cell r="N246">
            <v>9.1534640440878405</v>
          </cell>
          <cell r="O246">
            <v>8.35556042521225</v>
          </cell>
        </row>
      </sheetData>
      <sheetData sheetId="11"/>
      <sheetData sheetId="12">
        <row r="9">
          <cell r="S9" t="str">
            <v>Camp Grove Wind Farm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1</v>
          </cell>
        </row>
        <row r="10">
          <cell r="S10" t="str">
            <v>Fowler Ridge Wind Farm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</row>
        <row r="11">
          <cell r="S11" t="str">
            <v>Fowler Ridge 3 Wind Farm</v>
          </cell>
          <cell r="T11">
            <v>1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1</v>
          </cell>
        </row>
        <row r="12">
          <cell r="S12" t="str">
            <v>Fowler Ridge 2 Wind Farm</v>
          </cell>
          <cell r="T12">
            <v>0</v>
          </cell>
          <cell r="U12">
            <v>0</v>
          </cell>
          <cell r="V12">
            <v>0.33333333333333337</v>
          </cell>
          <cell r="W12">
            <v>0</v>
          </cell>
          <cell r="X12">
            <v>0.66666666666666674</v>
          </cell>
          <cell r="Y12">
            <v>1</v>
          </cell>
        </row>
        <row r="13">
          <cell r="S13" t="str">
            <v>Grand Ridge 2 Wind Farm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</v>
          </cell>
        </row>
        <row r="14">
          <cell r="S14" t="str">
            <v>Grand Ridge 3 Wind Farm</v>
          </cell>
          <cell r="T14">
            <v>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</v>
          </cell>
        </row>
        <row r="15">
          <cell r="S15" t="str">
            <v>Beech Ridge 100 MW Wind Farm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1</v>
          </cell>
        </row>
        <row r="16">
          <cell r="S16" t="str">
            <v>Lee De Kalib 100 MW Wind Farm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S17" t="str">
            <v>Generic PY12/13 100 MW Wind Additions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</v>
          </cell>
          <cell r="Y17">
            <v>1</v>
          </cell>
        </row>
        <row r="18">
          <cell r="S18" t="str">
            <v>Generic PY13/14 100 MW Wind Additions</v>
          </cell>
          <cell r="T18">
            <v>0</v>
          </cell>
          <cell r="U18">
            <v>0</v>
          </cell>
          <cell r="V18">
            <v>0.5</v>
          </cell>
          <cell r="W18">
            <v>0</v>
          </cell>
          <cell r="X18">
            <v>0.5</v>
          </cell>
          <cell r="Y18">
            <v>1</v>
          </cell>
        </row>
        <row r="19">
          <cell r="S19" t="str">
            <v>Generic PY14/15 200 MW Wind Additions</v>
          </cell>
          <cell r="T19">
            <v>0</v>
          </cell>
          <cell r="U19">
            <v>0</v>
          </cell>
          <cell r="V19">
            <v>0.51</v>
          </cell>
          <cell r="W19">
            <v>0.33</v>
          </cell>
          <cell r="X19">
            <v>0.16</v>
          </cell>
          <cell r="Y19">
            <v>1</v>
          </cell>
        </row>
        <row r="20">
          <cell r="S20" t="str">
            <v>Generic PY15/16 200 MW Wind Additions</v>
          </cell>
          <cell r="T20">
            <v>0</v>
          </cell>
          <cell r="U20">
            <v>0</v>
          </cell>
          <cell r="V20">
            <v>0.75</v>
          </cell>
          <cell r="W20">
            <v>0</v>
          </cell>
          <cell r="X20">
            <v>0.25</v>
          </cell>
          <cell r="Y20">
            <v>1</v>
          </cell>
        </row>
        <row r="21">
          <cell r="S21" t="str">
            <v>Generic PY16/17 150 MW Wind Additions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1</v>
          </cell>
        </row>
        <row r="22">
          <cell r="S22" t="str">
            <v>Generic PY17/18 150 MW Wind Additions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1</v>
          </cell>
        </row>
        <row r="23">
          <cell r="S23" t="str">
            <v>Generic PY18/19 100 MW Wind Additions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</v>
          </cell>
          <cell r="Y23">
            <v>1</v>
          </cell>
        </row>
        <row r="24">
          <cell r="S24" t="str">
            <v>Generic PY19/20 100 MW Wind Additions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</v>
          </cell>
          <cell r="Y24">
            <v>1</v>
          </cell>
        </row>
        <row r="25">
          <cell r="S25" t="str">
            <v>Generic PY20/21 250 MW Wind Additions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</v>
          </cell>
          <cell r="Y25">
            <v>1</v>
          </cell>
        </row>
        <row r="26">
          <cell r="S26" t="str">
            <v>Dresden Combined Cycle</v>
          </cell>
          <cell r="T26">
            <v>1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</row>
        <row r="27">
          <cell r="S27" t="str">
            <v>Biomass Purchases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S28" t="str">
            <v>Solar Additions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1</v>
          </cell>
        </row>
        <row r="29">
          <cell r="S29" t="str">
            <v>CT Purchase/Build</v>
          </cell>
          <cell r="T29">
            <v>1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</v>
          </cell>
        </row>
        <row r="30">
          <cell r="S30" t="str">
            <v>CC Purchase/Build</v>
          </cell>
          <cell r="T30">
            <v>0.5</v>
          </cell>
          <cell r="U30">
            <v>0</v>
          </cell>
          <cell r="V30">
            <v>0</v>
          </cell>
          <cell r="W30">
            <v>0.5</v>
          </cell>
          <cell r="X30">
            <v>0</v>
          </cell>
          <cell r="Y30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imates EFORD"/>
      <sheetName val="Estimates EFORP"/>
      <sheetName val="Sept 06"/>
      <sheetName val="Sept 05"/>
      <sheetName val="Sept 04"/>
      <sheetName val="Sept 03"/>
      <sheetName val="Sept 02"/>
      <sheetName val="Summary &amp; Date Input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2">
          <cell r="B2" t="str">
            <v>AM1</v>
          </cell>
        </row>
        <row r="3">
          <cell r="B3" t="str">
            <v>AM2</v>
          </cell>
        </row>
        <row r="4">
          <cell r="B4" t="str">
            <v>AM3</v>
          </cell>
        </row>
        <row r="5">
          <cell r="B5" t="str">
            <v>WCBK6</v>
          </cell>
        </row>
        <row r="6">
          <cell r="B6" t="str">
            <v>BE1</v>
          </cell>
        </row>
        <row r="7">
          <cell r="B7" t="str">
            <v>BE2</v>
          </cell>
        </row>
        <row r="8">
          <cell r="B8" t="str">
            <v>BE3</v>
          </cell>
        </row>
        <row r="9">
          <cell r="B9" t="str">
            <v>BE4</v>
          </cell>
        </row>
        <row r="10">
          <cell r="B10" t="str">
            <v>BE5</v>
          </cell>
        </row>
        <row r="11">
          <cell r="B11" t="str">
            <v>BE6</v>
          </cell>
        </row>
        <row r="12">
          <cell r="B12" t="str">
            <v>BE7</v>
          </cell>
        </row>
        <row r="13">
          <cell r="B13" t="str">
            <v>BE8</v>
          </cell>
        </row>
        <row r="14">
          <cell r="B14" t="str">
            <v>BE9</v>
          </cell>
        </row>
        <row r="15">
          <cell r="B15" t="str">
            <v>BE10</v>
          </cell>
        </row>
        <row r="16">
          <cell r="B16" t="str">
            <v>BE11</v>
          </cell>
        </row>
        <row r="17">
          <cell r="B17" t="str">
            <v>BE12</v>
          </cell>
        </row>
        <row r="18">
          <cell r="B18" t="str">
            <v>BS1</v>
          </cell>
        </row>
        <row r="19">
          <cell r="B19" t="str">
            <v>BS2</v>
          </cell>
        </row>
        <row r="20">
          <cell r="B20" t="str">
            <v>BU1</v>
          </cell>
        </row>
        <row r="21">
          <cell r="B21" t="str">
            <v>BU2</v>
          </cell>
        </row>
        <row r="22">
          <cell r="B22" t="str">
            <v>BU3</v>
          </cell>
        </row>
        <row r="23">
          <cell r="B23" t="str">
            <v>BU4</v>
          </cell>
        </row>
        <row r="24">
          <cell r="B24" t="str">
            <v>BU5</v>
          </cell>
        </row>
        <row r="25">
          <cell r="B25" t="str">
            <v>BU6</v>
          </cell>
        </row>
        <row r="26">
          <cell r="B26" t="str">
            <v>BU7</v>
          </cell>
        </row>
        <row r="27">
          <cell r="B27" t="str">
            <v>BU8</v>
          </cell>
        </row>
        <row r="28">
          <cell r="B28" t="str">
            <v>BU9</v>
          </cell>
        </row>
        <row r="29">
          <cell r="B29" t="str">
            <v>BU10</v>
          </cell>
        </row>
        <row r="30">
          <cell r="B30" t="str">
            <v>BK1</v>
          </cell>
        </row>
        <row r="31">
          <cell r="B31" t="str">
            <v>BK2</v>
          </cell>
        </row>
        <row r="32">
          <cell r="B32" t="str">
            <v>BK3</v>
          </cell>
        </row>
        <row r="33">
          <cell r="B33" t="str">
            <v>BY1</v>
          </cell>
        </row>
        <row r="34">
          <cell r="B34" t="str">
            <v>BY2</v>
          </cell>
        </row>
        <row r="35">
          <cell r="B35" t="str">
            <v>BY3</v>
          </cell>
        </row>
        <row r="36">
          <cell r="B36" t="str">
            <v>BY4</v>
          </cell>
        </row>
        <row r="37">
          <cell r="B37" t="str">
            <v>CD1</v>
          </cell>
        </row>
        <row r="38">
          <cell r="B38" t="str">
            <v>CD2</v>
          </cell>
        </row>
        <row r="39">
          <cell r="B39" t="str">
            <v>CD3</v>
          </cell>
        </row>
        <row r="40">
          <cell r="B40" t="str">
            <v>CE1</v>
          </cell>
        </row>
        <row r="41">
          <cell r="B41" t="str">
            <v>CE2</v>
          </cell>
        </row>
        <row r="42">
          <cell r="B42" t="str">
            <v>CE3</v>
          </cell>
        </row>
        <row r="43">
          <cell r="B43" t="str">
            <v>CE4</v>
          </cell>
        </row>
        <row r="44">
          <cell r="B44" t="str">
            <v>CE5</v>
          </cell>
        </row>
        <row r="45">
          <cell r="B45" t="str">
            <v>CE6</v>
          </cell>
        </row>
        <row r="46">
          <cell r="B46" t="str">
            <v>CL1</v>
          </cell>
        </row>
        <row r="47">
          <cell r="B47" t="str">
            <v>CL2</v>
          </cell>
        </row>
        <row r="48">
          <cell r="B48" t="str">
            <v>CL3</v>
          </cell>
        </row>
        <row r="49">
          <cell r="B49" t="str">
            <v>CL4</v>
          </cell>
        </row>
        <row r="50">
          <cell r="B50" t="str">
            <v>CC1</v>
          </cell>
        </row>
        <row r="51">
          <cell r="B51" t="str">
            <v>CC2</v>
          </cell>
        </row>
        <row r="52">
          <cell r="B52" t="str">
            <v>CC3</v>
          </cell>
        </row>
        <row r="53">
          <cell r="B53" t="str">
            <v>CC4</v>
          </cell>
        </row>
        <row r="54">
          <cell r="B54" t="str">
            <v>CC5</v>
          </cell>
        </row>
        <row r="55">
          <cell r="B55" t="str">
            <v>CC6</v>
          </cell>
        </row>
        <row r="56">
          <cell r="B56" t="str">
            <v>CR1</v>
          </cell>
        </row>
        <row r="57">
          <cell r="B57" t="str">
            <v>CR2</v>
          </cell>
        </row>
        <row r="58">
          <cell r="B58" t="str">
            <v>CR3</v>
          </cell>
        </row>
        <row r="59">
          <cell r="B59" t="str">
            <v>CV1</v>
          </cell>
        </row>
        <row r="60">
          <cell r="B60" t="str">
            <v>CV2</v>
          </cell>
        </row>
        <row r="61">
          <cell r="B61" t="str">
            <v>CV3</v>
          </cell>
        </row>
        <row r="62">
          <cell r="B62" t="str">
            <v>CV4</v>
          </cell>
        </row>
        <row r="63">
          <cell r="B63" t="str">
            <v>CV5</v>
          </cell>
        </row>
        <row r="64">
          <cell r="B64" t="str">
            <v>CV6</v>
          </cell>
        </row>
        <row r="65">
          <cell r="B65" t="str">
            <v>CO1</v>
          </cell>
        </row>
        <row r="66">
          <cell r="B66" t="str">
            <v>CO2</v>
          </cell>
        </row>
        <row r="67">
          <cell r="B67" t="str">
            <v>CO3</v>
          </cell>
        </row>
        <row r="68">
          <cell r="B68" t="str">
            <v>CO4</v>
          </cell>
        </row>
        <row r="69">
          <cell r="B69" t="str">
            <v>CK1</v>
          </cell>
        </row>
        <row r="70">
          <cell r="B70" t="str">
            <v>CK2</v>
          </cell>
        </row>
        <row r="71">
          <cell r="B71" t="str">
            <v>ELK1</v>
          </cell>
        </row>
        <row r="72">
          <cell r="B72" t="str">
            <v>ELK2</v>
          </cell>
        </row>
        <row r="73">
          <cell r="B73" t="str">
            <v>ELK3</v>
          </cell>
        </row>
        <row r="74">
          <cell r="B74" t="str">
            <v>GV1</v>
          </cell>
        </row>
        <row r="75">
          <cell r="B75" t="str">
            <v>GV2</v>
          </cell>
        </row>
        <row r="76">
          <cell r="B76" t="str">
            <v>GL5</v>
          </cell>
        </row>
        <row r="77">
          <cell r="B77" t="str">
            <v>GL6</v>
          </cell>
        </row>
        <row r="78">
          <cell r="B78" t="str">
            <v>KM1</v>
          </cell>
        </row>
        <row r="79">
          <cell r="B79" t="str">
            <v>KM2</v>
          </cell>
        </row>
        <row r="80">
          <cell r="B80" t="str">
            <v>KM3</v>
          </cell>
        </row>
        <row r="81">
          <cell r="B81" t="str">
            <v>KR1</v>
          </cell>
        </row>
        <row r="82">
          <cell r="B82" t="str">
            <v>KR2</v>
          </cell>
        </row>
        <row r="83">
          <cell r="B83" t="str">
            <v>KC1</v>
          </cell>
        </row>
        <row r="84">
          <cell r="B84" t="str">
            <v>KC2</v>
          </cell>
        </row>
        <row r="85">
          <cell r="B85" t="str">
            <v>KC3</v>
          </cell>
        </row>
        <row r="86">
          <cell r="B86" t="str">
            <v>KC4</v>
          </cell>
        </row>
        <row r="87">
          <cell r="B87" t="str">
            <v>KC5</v>
          </cell>
        </row>
        <row r="88">
          <cell r="B88" t="str">
            <v>LE1</v>
          </cell>
        </row>
        <row r="89">
          <cell r="B89" t="str">
            <v>LE2</v>
          </cell>
        </row>
        <row r="90">
          <cell r="B90" t="str">
            <v>LO1</v>
          </cell>
        </row>
        <row r="91">
          <cell r="B91" t="str">
            <v>LO2</v>
          </cell>
        </row>
        <row r="92">
          <cell r="B92" t="str">
            <v>LO3</v>
          </cell>
        </row>
        <row r="93">
          <cell r="B93" t="str">
            <v>MA1</v>
          </cell>
        </row>
        <row r="94">
          <cell r="B94" t="str">
            <v>MA2</v>
          </cell>
        </row>
        <row r="95">
          <cell r="B95" t="str">
            <v>MA3</v>
          </cell>
        </row>
        <row r="96">
          <cell r="B96" t="str">
            <v>ML1</v>
          </cell>
        </row>
        <row r="97">
          <cell r="B97" t="str">
            <v>ML2</v>
          </cell>
        </row>
        <row r="98">
          <cell r="B98" t="str">
            <v>MN1</v>
          </cell>
        </row>
        <row r="99">
          <cell r="B99" t="str">
            <v>MN2</v>
          </cell>
        </row>
        <row r="100">
          <cell r="B100" t="str">
            <v>MN3</v>
          </cell>
        </row>
        <row r="101">
          <cell r="B101" t="str">
            <v>MO1</v>
          </cell>
        </row>
        <row r="102">
          <cell r="B102" t="str">
            <v>MO2</v>
          </cell>
        </row>
        <row r="103">
          <cell r="B103" t="str">
            <v>MO3</v>
          </cell>
        </row>
        <row r="104">
          <cell r="B104" t="str">
            <v>MO4</v>
          </cell>
        </row>
        <row r="105">
          <cell r="B105" t="str">
            <v>MT1</v>
          </cell>
        </row>
        <row r="106">
          <cell r="B106" t="str">
            <v>MR1</v>
          </cell>
        </row>
        <row r="107">
          <cell r="B107" t="str">
            <v>MR2</v>
          </cell>
        </row>
        <row r="108">
          <cell r="B108" t="str">
            <v>MR3</v>
          </cell>
        </row>
        <row r="109">
          <cell r="B109" t="str">
            <v>MR4</v>
          </cell>
        </row>
        <row r="110">
          <cell r="B110" t="str">
            <v>MR5</v>
          </cell>
        </row>
        <row r="111">
          <cell r="B111" t="str">
            <v>NI1</v>
          </cell>
        </row>
        <row r="112">
          <cell r="B112" t="str">
            <v>NI2</v>
          </cell>
        </row>
        <row r="113">
          <cell r="B113" t="str">
            <v>PC5</v>
          </cell>
        </row>
        <row r="114">
          <cell r="B114" t="str">
            <v>RA1</v>
          </cell>
        </row>
        <row r="115">
          <cell r="B115" t="str">
            <v>RA2</v>
          </cell>
        </row>
        <row r="116">
          <cell r="B116" t="str">
            <v>RE1</v>
          </cell>
        </row>
        <row r="117">
          <cell r="B117" t="str">
            <v>RE2</v>
          </cell>
        </row>
        <row r="118">
          <cell r="B118" t="str">
            <v>RE3</v>
          </cell>
        </row>
        <row r="119">
          <cell r="B119" t="str">
            <v>RE4</v>
          </cell>
        </row>
        <row r="120">
          <cell r="B120" t="str">
            <v>RE5</v>
          </cell>
        </row>
        <row r="121">
          <cell r="B121" t="str">
            <v>RP1</v>
          </cell>
        </row>
        <row r="122">
          <cell r="B122" t="str">
            <v>RP2</v>
          </cell>
        </row>
        <row r="123">
          <cell r="B123" t="str">
            <v>SM1</v>
          </cell>
        </row>
        <row r="124">
          <cell r="B124" t="str">
            <v>SM2</v>
          </cell>
        </row>
        <row r="125">
          <cell r="B125" t="str">
            <v>SM3</v>
          </cell>
        </row>
        <row r="126">
          <cell r="B126" t="str">
            <v>SM4</v>
          </cell>
        </row>
        <row r="127">
          <cell r="B127" t="str">
            <v>SM5</v>
          </cell>
        </row>
        <row r="128">
          <cell r="B128" t="str">
            <v>SP1</v>
          </cell>
        </row>
        <row r="129">
          <cell r="B129" t="str">
            <v>SP2</v>
          </cell>
        </row>
        <row r="130">
          <cell r="B130" t="str">
            <v>SP3</v>
          </cell>
        </row>
        <row r="131">
          <cell r="B131" t="str">
            <v>SP4</v>
          </cell>
        </row>
        <row r="132">
          <cell r="B132" t="str">
            <v>SP5</v>
          </cell>
        </row>
        <row r="133">
          <cell r="B133" t="str">
            <v>ST1</v>
          </cell>
        </row>
        <row r="134">
          <cell r="B134" t="str">
            <v>ST2</v>
          </cell>
        </row>
        <row r="135">
          <cell r="B135" t="str">
            <v>ST3</v>
          </cell>
        </row>
        <row r="136">
          <cell r="B136" t="str">
            <v>ST4</v>
          </cell>
        </row>
        <row r="137">
          <cell r="B137" t="str">
            <v>STD1</v>
          </cell>
        </row>
        <row r="138">
          <cell r="B138" t="str">
            <v>STD2</v>
          </cell>
        </row>
        <row r="139">
          <cell r="B139" t="str">
            <v>STD3</v>
          </cell>
        </row>
        <row r="140">
          <cell r="B140" t="str">
            <v>STD4</v>
          </cell>
        </row>
        <row r="141">
          <cell r="B141" t="str">
            <v>SU1</v>
          </cell>
        </row>
        <row r="142">
          <cell r="B142" t="str">
            <v>SU2</v>
          </cell>
        </row>
        <row r="143">
          <cell r="B143" t="str">
            <v>TC1</v>
          </cell>
        </row>
        <row r="144">
          <cell r="B144" t="str">
            <v>TC2</v>
          </cell>
        </row>
        <row r="145">
          <cell r="B145" t="str">
            <v>TC3</v>
          </cell>
        </row>
        <row r="146">
          <cell r="B146" t="str">
            <v>TC4</v>
          </cell>
        </row>
        <row r="147">
          <cell r="B147" t="str">
            <v>TW1</v>
          </cell>
        </row>
        <row r="148">
          <cell r="B148" t="str">
            <v>TW2</v>
          </cell>
        </row>
        <row r="149">
          <cell r="B149" t="str">
            <v>TW3</v>
          </cell>
        </row>
        <row r="150">
          <cell r="B150" t="str">
            <v>TW4</v>
          </cell>
        </row>
        <row r="151">
          <cell r="B151" t="str">
            <v>TW5</v>
          </cell>
        </row>
        <row r="152">
          <cell r="B152" t="str">
            <v>TW6</v>
          </cell>
        </row>
        <row r="153">
          <cell r="B153" t="str">
            <v>TW7</v>
          </cell>
        </row>
        <row r="154">
          <cell r="B154" t="str">
            <v>TW8</v>
          </cell>
        </row>
        <row r="155">
          <cell r="B155" t="str">
            <v>WF1</v>
          </cell>
        </row>
        <row r="156">
          <cell r="B156" t="str">
            <v>WF1</v>
          </cell>
        </row>
        <row r="157">
          <cell r="B157" t="str">
            <v>WF2</v>
          </cell>
        </row>
        <row r="158">
          <cell r="B158" t="str">
            <v>WF3</v>
          </cell>
        </row>
        <row r="159">
          <cell r="B159" t="str">
            <v>WF4</v>
          </cell>
        </row>
        <row r="160">
          <cell r="B160" t="str">
            <v>WI1</v>
          </cell>
        </row>
        <row r="161">
          <cell r="B161" t="str">
            <v>WI2</v>
          </cell>
        </row>
        <row r="162">
          <cell r="B162" t="str">
            <v>WI3</v>
          </cell>
        </row>
        <row r="163">
          <cell r="B163" t="str">
            <v>ZM1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AVED_QUERIES"/>
      <sheetName val="Scenario Summary"/>
      <sheetName val="CONDENSED WHAT-IF"/>
      <sheetName val="WHAT-IF PJM PLANNING VIEW"/>
      <sheetName val="Position Variables"/>
      <sheetName val="AEP Internal Load"/>
      <sheetName val="PJM CP - AEP LOAD"/>
      <sheetName val="New Generation"/>
      <sheetName val="Parameters"/>
      <sheetName val="Unit-Spec Purchases"/>
      <sheetName val="Unit-Spec Sales"/>
      <sheetName val="Buckeye"/>
      <sheetName val="Existing Unit Info"/>
      <sheetName val="Hydro Derating"/>
      <sheetName val="Interruptible"/>
      <sheetName val="Capacity &amp; EFORd"/>
      <sheetName val="ORIGINAL PJM FRR FILING Vie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workbookViewId="0">
      <selection activeCell="H17" sqref="H17"/>
    </sheetView>
  </sheetViews>
  <sheetFormatPr defaultRowHeight="12.75"/>
  <cols>
    <col min="1" max="1" width="4.140625" style="9" customWidth="1"/>
    <col min="2" max="2" width="33.5703125" style="9" customWidth="1"/>
    <col min="3" max="3" width="11.7109375" style="9" bestFit="1" customWidth="1"/>
    <col min="4" max="5" width="12.28515625" style="9" bestFit="1" customWidth="1"/>
    <col min="6" max="6" width="13.28515625" style="9" customWidth="1"/>
    <col min="7" max="8" width="12.28515625" style="9" bestFit="1" customWidth="1"/>
    <col min="9" max="16384" width="9.140625" style="9"/>
  </cols>
  <sheetData>
    <row r="2" spans="1:8">
      <c r="B2" s="48" t="s">
        <v>67</v>
      </c>
      <c r="C2" s="48"/>
      <c r="D2" s="48"/>
      <c r="E2" s="48"/>
      <c r="F2" s="48"/>
      <c r="G2" s="48"/>
      <c r="H2" s="48"/>
    </row>
    <row r="3" spans="1:8">
      <c r="B3" s="48" t="s">
        <v>69</v>
      </c>
      <c r="C3" s="48"/>
      <c r="D3" s="48"/>
      <c r="E3" s="48"/>
      <c r="F3" s="48"/>
      <c r="G3" s="48"/>
      <c r="H3" s="48"/>
    </row>
    <row r="6" spans="1:8">
      <c r="B6" s="14" t="s">
        <v>26</v>
      </c>
    </row>
    <row r="7" spans="1:8">
      <c r="C7" s="16" t="s">
        <v>0</v>
      </c>
      <c r="D7" s="16" t="s">
        <v>1</v>
      </c>
      <c r="E7" s="16" t="s">
        <v>17</v>
      </c>
      <c r="F7" s="16" t="s">
        <v>42</v>
      </c>
      <c r="G7" s="16" t="s">
        <v>25</v>
      </c>
      <c r="H7" s="16" t="s">
        <v>15</v>
      </c>
    </row>
    <row r="8" spans="1:8">
      <c r="A8" s="15" t="s">
        <v>18</v>
      </c>
      <c r="B8" s="14" t="s">
        <v>52</v>
      </c>
    </row>
    <row r="9" spans="1:8" ht="1.5" customHeight="1">
      <c r="A9" s="15"/>
      <c r="B9" s="14"/>
    </row>
    <row r="10" spans="1:8">
      <c r="B10" s="13" t="s">
        <v>27</v>
      </c>
      <c r="C10" s="10">
        <v>20734570.199410003</v>
      </c>
      <c r="D10" s="10">
        <v>4372644.3638699986</v>
      </c>
      <c r="E10" s="10">
        <v>12583386.63586</v>
      </c>
      <c r="F10" s="12">
        <f>SUM(C10:E10)</f>
        <v>37690601.199139997</v>
      </c>
      <c r="G10" s="10">
        <v>26824296.800859995</v>
      </c>
      <c r="H10" s="12">
        <f>SUM(F10:G10)</f>
        <v>64514897.999999993</v>
      </c>
    </row>
    <row r="11" spans="1:8">
      <c r="F11" s="14"/>
      <c r="H11" s="14"/>
    </row>
    <row r="12" spans="1:8">
      <c r="F12" s="14"/>
      <c r="H12" s="14"/>
    </row>
    <row r="13" spans="1:8">
      <c r="A13" s="14" t="s">
        <v>24</v>
      </c>
      <c r="B13" s="14" t="s">
        <v>65</v>
      </c>
      <c r="F13" s="14"/>
      <c r="H13" s="14"/>
    </row>
    <row r="14" spans="1:8">
      <c r="B14" s="13" t="s">
        <v>64</v>
      </c>
      <c r="C14" s="33">
        <f ca="1">+'Stand Alone 5050 '!M20</f>
        <v>28481549.586599998</v>
      </c>
      <c r="D14" s="33">
        <f ca="1">+'Stand Alone 5050 '!M41</f>
        <v>35872428.463399999</v>
      </c>
      <c r="E14" s="33">
        <f ca="1">+'Stand Alone 5050 '!M61</f>
        <v>235400</v>
      </c>
      <c r="F14" s="12">
        <f ca="1">SUM(C14:E14)</f>
        <v>64589378.049999997</v>
      </c>
      <c r="G14" s="10">
        <f ca="1">'Stand Alone 5050 '!M81</f>
        <v>0</v>
      </c>
      <c r="H14" s="12">
        <f>G14+F14</f>
        <v>64589378.049999997</v>
      </c>
    </row>
    <row r="15" spans="1:8">
      <c r="B15" s="13"/>
      <c r="F15" s="14"/>
      <c r="H15" s="14"/>
    </row>
    <row r="16" spans="1:8">
      <c r="B16" s="13"/>
      <c r="F16" s="14"/>
      <c r="H16" s="14"/>
    </row>
    <row r="17" spans="1:8">
      <c r="F17" s="14"/>
      <c r="H17" s="14"/>
    </row>
    <row r="18" spans="1:8">
      <c r="F18" s="14"/>
      <c r="H18" s="14"/>
    </row>
    <row r="19" spans="1:8">
      <c r="F19" s="14"/>
      <c r="H19" s="14"/>
    </row>
    <row r="20" spans="1:8">
      <c r="F20" s="14"/>
      <c r="H20" s="14"/>
    </row>
    <row r="21" spans="1:8">
      <c r="A21" s="15"/>
      <c r="B21" s="32" t="s">
        <v>53</v>
      </c>
      <c r="F21" s="14"/>
      <c r="H21" s="14"/>
    </row>
    <row r="22" spans="1:8">
      <c r="B22" s="49" t="s">
        <v>68</v>
      </c>
      <c r="C22" s="50"/>
      <c r="D22" s="50"/>
      <c r="E22" s="50"/>
      <c r="F22" s="50"/>
      <c r="G22" s="50"/>
      <c r="H22" s="50"/>
    </row>
    <row r="23" spans="1:8">
      <c r="B23" s="50"/>
      <c r="C23" s="50"/>
      <c r="D23" s="50"/>
      <c r="E23" s="50"/>
      <c r="F23" s="50"/>
      <c r="G23" s="50"/>
      <c r="H23" s="50"/>
    </row>
  </sheetData>
  <mergeCells count="3">
    <mergeCell ref="B2:H2"/>
    <mergeCell ref="B3:H3"/>
    <mergeCell ref="B22:H23"/>
  </mergeCells>
  <phoneticPr fontId="11" type="noConversion"/>
  <printOptions horizontalCentered="1"/>
  <pageMargins left="0.75" right="0.75" top="1" bottom="1" header="0.5" footer="0.5"/>
  <pageSetup orientation="landscape" r:id="rId1"/>
  <headerFooter alignWithMargins="0">
    <oddFooter>&amp;L&amp;F &amp;A&amp;CPage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workbookViewId="0">
      <selection sqref="A1:K1"/>
    </sheetView>
  </sheetViews>
  <sheetFormatPr defaultRowHeight="12.75"/>
  <cols>
    <col min="1" max="1" width="2.7109375" style="9" customWidth="1"/>
    <col min="2" max="2" width="9.7109375" style="9" customWidth="1"/>
    <col min="3" max="3" width="12.7109375" style="9" customWidth="1"/>
    <col min="4" max="4" width="7.42578125" style="9" customWidth="1"/>
    <col min="5" max="5" width="11.7109375" style="9" bestFit="1" customWidth="1"/>
    <col min="6" max="6" width="12.7109375" style="9" bestFit="1" customWidth="1"/>
    <col min="7" max="7" width="10.7109375" style="9" bestFit="1" customWidth="1"/>
    <col min="8" max="8" width="13.42578125" style="9" bestFit="1" customWidth="1"/>
    <col min="9" max="12" width="11.7109375" style="9" bestFit="1" customWidth="1"/>
    <col min="13" max="16384" width="9.140625" style="9"/>
  </cols>
  <sheetData>
    <row r="1" spans="1:13" ht="1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8"/>
      <c r="M1" s="28"/>
    </row>
    <row r="2" spans="1:13" ht="15">
      <c r="A2" s="53" t="s">
        <v>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8"/>
      <c r="M2" s="28"/>
    </row>
    <row r="5" spans="1:13" ht="15" customHeight="1">
      <c r="B5" s="52" t="s">
        <v>49</v>
      </c>
      <c r="C5" s="52"/>
      <c r="E5" s="52" t="s">
        <v>48</v>
      </c>
      <c r="F5" s="52"/>
      <c r="G5" s="52"/>
      <c r="H5" s="52"/>
      <c r="I5" s="52"/>
      <c r="J5" s="52"/>
      <c r="K5" s="52"/>
    </row>
    <row r="6" spans="1:13" ht="15" customHeight="1">
      <c r="B6" s="26" t="s">
        <v>28</v>
      </c>
      <c r="C6" s="26" t="s">
        <v>47</v>
      </c>
      <c r="E6" s="26" t="s">
        <v>28</v>
      </c>
      <c r="F6" s="16" t="s">
        <v>0</v>
      </c>
      <c r="G6" s="16" t="s">
        <v>1</v>
      </c>
      <c r="H6" s="16" t="s">
        <v>17</v>
      </c>
      <c r="I6" s="16" t="s">
        <v>22</v>
      </c>
      <c r="J6" s="16" t="s">
        <v>21</v>
      </c>
      <c r="K6" s="26" t="s">
        <v>15</v>
      </c>
    </row>
    <row r="7" spans="1:13" ht="15" customHeight="1">
      <c r="B7" s="44">
        <v>40544</v>
      </c>
      <c r="C7" s="10">
        <v>7018906</v>
      </c>
      <c r="E7" s="44">
        <v>40544</v>
      </c>
      <c r="F7" s="45">
        <v>0.32834000000000002</v>
      </c>
      <c r="G7" s="45">
        <v>6.8739999999999996E-2</v>
      </c>
      <c r="H7" s="45">
        <v>0.19270000000000001</v>
      </c>
      <c r="I7" s="45">
        <v>0.22548000000000001</v>
      </c>
      <c r="J7" s="45">
        <v>0.18473999999999999</v>
      </c>
      <c r="K7" s="25">
        <f t="shared" ref="K7:K19" si="0">SUM(F7:J7)</f>
        <v>1</v>
      </c>
      <c r="L7" s="47"/>
    </row>
    <row r="8" spans="1:13" ht="15" customHeight="1">
      <c r="B8" s="44">
        <v>40575</v>
      </c>
      <c r="C8" s="10">
        <v>6339279</v>
      </c>
      <c r="E8" s="44">
        <v>40575</v>
      </c>
      <c r="F8" s="45">
        <v>0.32728000000000002</v>
      </c>
      <c r="G8" s="45">
        <v>6.8519999999999998E-2</v>
      </c>
      <c r="H8" s="45">
        <v>0.19208</v>
      </c>
      <c r="I8" s="45">
        <v>0.22475999999999999</v>
      </c>
      <c r="J8" s="45">
        <v>0.18736</v>
      </c>
      <c r="K8" s="25">
        <f t="shared" si="0"/>
        <v>1</v>
      </c>
      <c r="L8" s="47"/>
    </row>
    <row r="9" spans="1:13" ht="15" customHeight="1">
      <c r="B9" s="44">
        <v>40603</v>
      </c>
      <c r="C9" s="10">
        <v>7018488</v>
      </c>
      <c r="E9" s="44">
        <v>40603</v>
      </c>
      <c r="F9" s="45">
        <v>0.32728000000000002</v>
      </c>
      <c r="G9" s="45">
        <v>6.8519999999999998E-2</v>
      </c>
      <c r="H9" s="45">
        <v>0.19208</v>
      </c>
      <c r="I9" s="45">
        <v>0.22475999999999999</v>
      </c>
      <c r="J9" s="45">
        <v>0.18736</v>
      </c>
      <c r="K9" s="25">
        <f t="shared" si="0"/>
        <v>1</v>
      </c>
      <c r="L9" s="47"/>
    </row>
    <row r="10" spans="1:13" ht="15" customHeight="1">
      <c r="B10" s="44">
        <v>40634</v>
      </c>
      <c r="C10" s="10">
        <v>6792085</v>
      </c>
      <c r="E10" s="44">
        <v>40634</v>
      </c>
      <c r="F10" s="45">
        <v>0.32496999999999998</v>
      </c>
      <c r="G10" s="45">
        <v>6.8769999999999998E-2</v>
      </c>
      <c r="H10" s="45">
        <v>0.19278000000000001</v>
      </c>
      <c r="I10" s="45">
        <v>0.22544</v>
      </c>
      <c r="J10" s="45">
        <v>0.18804000000000001</v>
      </c>
      <c r="K10" s="25">
        <f t="shared" si="0"/>
        <v>0.99999999999999989</v>
      </c>
      <c r="L10" s="47"/>
    </row>
    <row r="11" spans="1:13" ht="15" customHeight="1">
      <c r="B11" s="44">
        <v>40664</v>
      </c>
      <c r="C11" s="10">
        <v>7018488</v>
      </c>
      <c r="E11" s="44">
        <v>40664</v>
      </c>
      <c r="F11" s="45">
        <v>0.32496999999999998</v>
      </c>
      <c r="G11" s="45">
        <v>6.8769999999999998E-2</v>
      </c>
      <c r="H11" s="45">
        <v>0.19278000000000001</v>
      </c>
      <c r="I11" s="45">
        <v>0.22544</v>
      </c>
      <c r="J11" s="45">
        <v>0.18804000000000001</v>
      </c>
      <c r="K11" s="25">
        <f t="shared" si="0"/>
        <v>0.99999999999999989</v>
      </c>
      <c r="L11" s="47"/>
    </row>
    <row r="12" spans="1:13" ht="15" customHeight="1">
      <c r="B12" s="44">
        <v>40695</v>
      </c>
      <c r="C12" s="10">
        <v>4251540</v>
      </c>
      <c r="E12" s="44">
        <v>40695</v>
      </c>
      <c r="F12" s="45">
        <v>0.32496999999999998</v>
      </c>
      <c r="G12" s="45">
        <v>6.8769999999999998E-2</v>
      </c>
      <c r="H12" s="45">
        <v>0.19278000000000001</v>
      </c>
      <c r="I12" s="45">
        <v>0.22544</v>
      </c>
      <c r="J12" s="45">
        <v>0.18804000000000001</v>
      </c>
      <c r="K12" s="25">
        <f t="shared" si="0"/>
        <v>0.99999999999999989</v>
      </c>
      <c r="L12" s="47"/>
    </row>
    <row r="13" spans="1:13" ht="15" customHeight="1">
      <c r="B13" s="44">
        <v>40725</v>
      </c>
      <c r="C13" s="10">
        <v>4393258</v>
      </c>
      <c r="E13" s="44">
        <v>40725</v>
      </c>
      <c r="F13" s="45">
        <v>0.32496999999999998</v>
      </c>
      <c r="G13" s="45">
        <v>6.8769999999999998E-2</v>
      </c>
      <c r="H13" s="45">
        <v>0.19278000000000001</v>
      </c>
      <c r="I13" s="45">
        <v>0.22544</v>
      </c>
      <c r="J13" s="45">
        <v>0.18804000000000001</v>
      </c>
      <c r="K13" s="25">
        <f t="shared" si="0"/>
        <v>0.99999999999999989</v>
      </c>
      <c r="L13" s="47"/>
    </row>
    <row r="14" spans="1:13" ht="15" customHeight="1">
      <c r="B14" s="44">
        <v>40756</v>
      </c>
      <c r="C14" s="10">
        <v>4393258</v>
      </c>
      <c r="E14" s="44">
        <v>40756</v>
      </c>
      <c r="F14" s="45">
        <v>0.31180999999999998</v>
      </c>
      <c r="G14" s="45">
        <v>6.5979999999999997E-2</v>
      </c>
      <c r="H14" s="45">
        <v>0.19997999999999999</v>
      </c>
      <c r="I14" s="45">
        <v>0.22919999999999999</v>
      </c>
      <c r="J14" s="45">
        <v>0.19303000000000001</v>
      </c>
      <c r="K14" s="25">
        <f t="shared" si="0"/>
        <v>0.99999999999999989</v>
      </c>
      <c r="L14" s="47"/>
    </row>
    <row r="15" spans="1:13" ht="15" customHeight="1">
      <c r="B15" s="44">
        <v>40787</v>
      </c>
      <c r="C15" s="10">
        <v>4251540</v>
      </c>
      <c r="E15" s="44">
        <v>40787</v>
      </c>
      <c r="F15" s="45">
        <v>0.31180999999999998</v>
      </c>
      <c r="G15" s="45">
        <v>6.5979999999999997E-2</v>
      </c>
      <c r="H15" s="45">
        <v>0.19997999999999999</v>
      </c>
      <c r="I15" s="45">
        <v>0.22919999999999999</v>
      </c>
      <c r="J15" s="45">
        <v>0.19303000000000001</v>
      </c>
      <c r="K15" s="25">
        <f t="shared" si="0"/>
        <v>0.99999999999999989</v>
      </c>
      <c r="L15" s="47"/>
    </row>
    <row r="16" spans="1:13" ht="15" customHeight="1">
      <c r="B16" s="44">
        <v>40817</v>
      </c>
      <c r="C16" s="33">
        <v>4393258</v>
      </c>
      <c r="E16" s="44">
        <v>40817</v>
      </c>
      <c r="F16" s="46">
        <v>0.31180999999999998</v>
      </c>
      <c r="G16" s="46">
        <v>6.5979999999999997E-2</v>
      </c>
      <c r="H16" s="46">
        <v>0.19997999999999999</v>
      </c>
      <c r="I16" s="46">
        <v>0.22919999999999999</v>
      </c>
      <c r="J16" s="46">
        <v>0.19303000000000001</v>
      </c>
      <c r="K16" s="25">
        <f t="shared" si="0"/>
        <v>0.99999999999999989</v>
      </c>
      <c r="L16" s="47"/>
    </row>
    <row r="17" spans="2:12" ht="15" customHeight="1">
      <c r="B17" s="44">
        <v>40848</v>
      </c>
      <c r="C17" s="10">
        <v>4251540</v>
      </c>
      <c r="E17" s="44">
        <v>40848</v>
      </c>
      <c r="F17" s="46">
        <v>0.31180999999999998</v>
      </c>
      <c r="G17" s="46">
        <v>6.5979999999999997E-2</v>
      </c>
      <c r="H17" s="46">
        <v>0.19997999999999999</v>
      </c>
      <c r="I17" s="46">
        <v>0.22919999999999999</v>
      </c>
      <c r="J17" s="46">
        <v>0.19303000000000001</v>
      </c>
      <c r="K17" s="25">
        <f t="shared" si="0"/>
        <v>0.99999999999999989</v>
      </c>
      <c r="L17" s="47"/>
    </row>
    <row r="18" spans="2:12" ht="15" customHeight="1">
      <c r="B18" s="44">
        <v>40878</v>
      </c>
      <c r="C18" s="11">
        <v>4393258</v>
      </c>
      <c r="E18" s="44">
        <v>40878</v>
      </c>
      <c r="F18" s="46">
        <v>0.31180999999999998</v>
      </c>
      <c r="G18" s="46">
        <v>6.5979999999999997E-2</v>
      </c>
      <c r="H18" s="46">
        <v>0.19997999999999999</v>
      </c>
      <c r="I18" s="46">
        <v>0.22919999999999999</v>
      </c>
      <c r="J18" s="46">
        <v>0.19303000000000001</v>
      </c>
      <c r="K18" s="25">
        <f t="shared" si="0"/>
        <v>0.99999999999999989</v>
      </c>
      <c r="L18" s="47"/>
    </row>
    <row r="19" spans="2:12" ht="15" customHeight="1">
      <c r="B19" s="27" t="s">
        <v>15</v>
      </c>
      <c r="C19" s="10">
        <f>SUM(C7:C18)</f>
        <v>64514898</v>
      </c>
      <c r="E19" s="27" t="s">
        <v>16</v>
      </c>
      <c r="F19" s="34">
        <f>AVERAGE(F7:F16)</f>
        <v>0.32182099999999997</v>
      </c>
      <c r="G19" s="34">
        <f>AVERAGE(G7:G16)</f>
        <v>6.788000000000001E-2</v>
      </c>
      <c r="H19" s="34">
        <f>AVERAGE(H7:H16)</f>
        <v>0.19479200000000002</v>
      </c>
      <c r="I19" s="34">
        <f>AVERAGE(I7:I16)</f>
        <v>0.22643600000000003</v>
      </c>
      <c r="J19" s="34">
        <f>AVERAGE(J7:J16)</f>
        <v>0.18907100000000002</v>
      </c>
      <c r="K19" s="25">
        <f t="shared" si="0"/>
        <v>1</v>
      </c>
      <c r="L19" s="47"/>
    </row>
    <row r="20" spans="2:12" ht="15" customHeight="1"/>
    <row r="21" spans="2:12" ht="15" customHeight="1">
      <c r="B21" s="49" t="s">
        <v>50</v>
      </c>
      <c r="C21" s="51"/>
    </row>
    <row r="22" spans="2:12" ht="15" customHeight="1">
      <c r="B22" s="51"/>
      <c r="C22" s="51"/>
      <c r="E22" s="52" t="s">
        <v>51</v>
      </c>
      <c r="F22" s="52"/>
      <c r="G22" s="52"/>
      <c r="H22" s="52"/>
      <c r="I22" s="52"/>
      <c r="J22" s="52"/>
    </row>
    <row r="23" spans="2:12" ht="15" customHeight="1">
      <c r="B23" s="51"/>
      <c r="C23" s="51"/>
      <c r="E23" s="26" t="s">
        <v>28</v>
      </c>
      <c r="F23" s="16" t="s">
        <v>0</v>
      </c>
      <c r="G23" s="16" t="s">
        <v>1</v>
      </c>
      <c r="H23" s="16" t="s">
        <v>17</v>
      </c>
      <c r="I23" s="16" t="s">
        <v>25</v>
      </c>
      <c r="J23" s="16" t="s">
        <v>15</v>
      </c>
    </row>
    <row r="24" spans="2:12" ht="15" customHeight="1">
      <c r="E24" s="44">
        <v>40544</v>
      </c>
      <c r="F24" s="10">
        <f t="shared" ref="F24:H33" si="1">$C7*F7</f>
        <v>2304587.5960400002</v>
      </c>
      <c r="G24" s="10">
        <f t="shared" si="1"/>
        <v>482479.59843999997</v>
      </c>
      <c r="H24" s="10">
        <f t="shared" si="1"/>
        <v>1352543.1862000001</v>
      </c>
      <c r="I24" s="10">
        <f>$C7*(I7+J7)</f>
        <v>2879295.6193200001</v>
      </c>
      <c r="J24" s="12">
        <f t="shared" ref="J24:J33" si="2">SUM(F24:I24)</f>
        <v>7018906</v>
      </c>
    </row>
    <row r="25" spans="2:12" ht="15" customHeight="1">
      <c r="E25" s="44">
        <v>40575</v>
      </c>
      <c r="F25" s="10">
        <f t="shared" si="1"/>
        <v>2074719.2311200001</v>
      </c>
      <c r="G25" s="10">
        <f t="shared" si="1"/>
        <v>434367.39707999997</v>
      </c>
      <c r="H25" s="10">
        <f t="shared" si="1"/>
        <v>1217648.7103200001</v>
      </c>
      <c r="I25" s="10">
        <f t="shared" ref="I25:I35" si="3">$C8*(I8+J8)</f>
        <v>2612543.6614799998</v>
      </c>
      <c r="J25" s="12">
        <f t="shared" si="2"/>
        <v>6339279</v>
      </c>
    </row>
    <row r="26" spans="2:12" ht="15" customHeight="1">
      <c r="E26" s="44">
        <v>40603</v>
      </c>
      <c r="F26" s="10">
        <f t="shared" si="1"/>
        <v>2297010.7526400001</v>
      </c>
      <c r="G26" s="10">
        <f t="shared" si="1"/>
        <v>480906.79775999999</v>
      </c>
      <c r="H26" s="10">
        <f t="shared" si="1"/>
        <v>1348111.1750400001</v>
      </c>
      <c r="I26" s="10">
        <f t="shared" si="3"/>
        <v>2892459.2745599998</v>
      </c>
      <c r="J26" s="12">
        <f t="shared" si="2"/>
        <v>7018488</v>
      </c>
    </row>
    <row r="27" spans="2:12" ht="15" customHeight="1">
      <c r="E27" s="44">
        <v>40634</v>
      </c>
      <c r="F27" s="10">
        <f t="shared" si="1"/>
        <v>2207223.8624499999</v>
      </c>
      <c r="G27" s="10">
        <f t="shared" si="1"/>
        <v>467091.68544999999</v>
      </c>
      <c r="H27" s="10">
        <f t="shared" si="1"/>
        <v>1309378.1463000001</v>
      </c>
      <c r="I27" s="10">
        <f t="shared" si="3"/>
        <v>2808391.3058000002</v>
      </c>
      <c r="J27" s="12">
        <f t="shared" si="2"/>
        <v>6792085</v>
      </c>
    </row>
    <row r="28" spans="2:12" ht="15" customHeight="1">
      <c r="E28" s="44">
        <v>40664</v>
      </c>
      <c r="F28" s="10">
        <f t="shared" si="1"/>
        <v>2280798.0453599999</v>
      </c>
      <c r="G28" s="10">
        <f t="shared" si="1"/>
        <v>482661.41975999996</v>
      </c>
      <c r="H28" s="10">
        <f t="shared" si="1"/>
        <v>1353024.1166400001</v>
      </c>
      <c r="I28" s="10">
        <f t="shared" si="3"/>
        <v>2902004.41824</v>
      </c>
      <c r="J28" s="12">
        <f t="shared" si="2"/>
        <v>7018488</v>
      </c>
    </row>
    <row r="29" spans="2:12" ht="15" customHeight="1">
      <c r="E29" s="44">
        <v>40695</v>
      </c>
      <c r="F29" s="10">
        <f t="shared" si="1"/>
        <v>1381622.9538</v>
      </c>
      <c r="G29" s="10">
        <f t="shared" si="1"/>
        <v>292378.40580000001</v>
      </c>
      <c r="H29" s="10">
        <f t="shared" si="1"/>
        <v>819611.88120000006</v>
      </c>
      <c r="I29" s="10">
        <f t="shared" si="3"/>
        <v>1757926.7592</v>
      </c>
      <c r="J29" s="12">
        <f t="shared" si="2"/>
        <v>4251540</v>
      </c>
    </row>
    <row r="30" spans="2:12" ht="15" customHeight="1">
      <c r="E30" s="44">
        <v>40725</v>
      </c>
      <c r="F30" s="10">
        <f t="shared" si="1"/>
        <v>1427677.05226</v>
      </c>
      <c r="G30" s="10">
        <f t="shared" si="1"/>
        <v>302124.35265999998</v>
      </c>
      <c r="H30" s="10">
        <f t="shared" si="1"/>
        <v>846932.27724000008</v>
      </c>
      <c r="I30" s="10">
        <f t="shared" si="3"/>
        <v>1816524.3178400001</v>
      </c>
      <c r="J30" s="12">
        <f t="shared" si="2"/>
        <v>4393258</v>
      </c>
    </row>
    <row r="31" spans="2:12" ht="15" customHeight="1">
      <c r="E31" s="44">
        <v>40756</v>
      </c>
      <c r="F31" s="10">
        <f t="shared" si="1"/>
        <v>1369861.7769799998</v>
      </c>
      <c r="G31" s="10">
        <f t="shared" si="1"/>
        <v>289867.16284</v>
      </c>
      <c r="H31" s="10">
        <f t="shared" si="1"/>
        <v>878563.73483999993</v>
      </c>
      <c r="I31" s="10">
        <f t="shared" si="3"/>
        <v>1854965.32534</v>
      </c>
      <c r="J31" s="12">
        <f t="shared" si="2"/>
        <v>4393258</v>
      </c>
    </row>
    <row r="32" spans="2:12" ht="15" customHeight="1">
      <c r="E32" s="44">
        <v>40787</v>
      </c>
      <c r="F32" s="10">
        <f t="shared" si="1"/>
        <v>1325672.6873999999</v>
      </c>
      <c r="G32" s="10">
        <f t="shared" si="1"/>
        <v>280516.60920000001</v>
      </c>
      <c r="H32" s="10">
        <f t="shared" si="1"/>
        <v>850222.96919999993</v>
      </c>
      <c r="I32" s="10">
        <f t="shared" si="3"/>
        <v>1795127.7342000001</v>
      </c>
      <c r="J32" s="12">
        <f t="shared" si="2"/>
        <v>4251540</v>
      </c>
    </row>
    <row r="33" spans="5:10" ht="15" customHeight="1">
      <c r="E33" s="44">
        <v>40817</v>
      </c>
      <c r="F33" s="33">
        <f t="shared" si="1"/>
        <v>1369861.7769799998</v>
      </c>
      <c r="G33" s="33">
        <f t="shared" si="1"/>
        <v>289867.16284</v>
      </c>
      <c r="H33" s="33">
        <f t="shared" si="1"/>
        <v>878563.73483999993</v>
      </c>
      <c r="I33" s="33">
        <f t="shared" si="3"/>
        <v>1854965.32534</v>
      </c>
      <c r="J33" s="12">
        <f t="shared" si="2"/>
        <v>4393258</v>
      </c>
    </row>
    <row r="34" spans="5:10" ht="15" customHeight="1">
      <c r="E34" s="44">
        <v>40848</v>
      </c>
      <c r="F34" s="33">
        <f t="shared" ref="F34:H35" si="4">$C17*F17</f>
        <v>1325672.6873999999</v>
      </c>
      <c r="G34" s="33">
        <f t="shared" si="4"/>
        <v>280516.60920000001</v>
      </c>
      <c r="H34" s="33">
        <f t="shared" si="4"/>
        <v>850222.96919999993</v>
      </c>
      <c r="I34" s="33">
        <f t="shared" si="3"/>
        <v>1795127.7342000001</v>
      </c>
      <c r="J34" s="12">
        <f>SUM(F34:I34)</f>
        <v>4251540</v>
      </c>
    </row>
    <row r="35" spans="5:10" ht="15" customHeight="1">
      <c r="E35" s="44">
        <v>40878</v>
      </c>
      <c r="F35" s="33">
        <f t="shared" si="4"/>
        <v>1369861.7769799998</v>
      </c>
      <c r="G35" s="33">
        <f t="shared" si="4"/>
        <v>289867.16284</v>
      </c>
      <c r="H35" s="33">
        <f t="shared" si="4"/>
        <v>878563.73483999993</v>
      </c>
      <c r="I35" s="33">
        <f t="shared" si="3"/>
        <v>1854965.32534</v>
      </c>
      <c r="J35" s="12">
        <f>SUM(F35:I35)</f>
        <v>4393258</v>
      </c>
    </row>
    <row r="36" spans="5:10" ht="15" customHeight="1"/>
    <row r="37" spans="5:10" ht="15" customHeight="1">
      <c r="E37" s="26" t="s">
        <v>15</v>
      </c>
      <c r="F37" s="29">
        <f>SUM(F24:F36)</f>
        <v>20734570.199410003</v>
      </c>
      <c r="G37" s="29">
        <f>SUM(G24:G36)</f>
        <v>4372644.3638699986</v>
      </c>
      <c r="H37" s="29">
        <f>SUM(H24:H36)</f>
        <v>12583386.63586</v>
      </c>
      <c r="I37" s="29">
        <f>SUM(I24:I36)</f>
        <v>26824296.800859995</v>
      </c>
      <c r="J37" s="29">
        <f>SUM(J24:J36)</f>
        <v>64514898</v>
      </c>
    </row>
  </sheetData>
  <mergeCells count="6">
    <mergeCell ref="B21:C23"/>
    <mergeCell ref="E22:J22"/>
    <mergeCell ref="A1:K1"/>
    <mergeCell ref="A2:K2"/>
    <mergeCell ref="B5:C5"/>
    <mergeCell ref="E5:K5"/>
  </mergeCells>
  <phoneticPr fontId="11" type="noConversion"/>
  <printOptions horizontalCentered="1"/>
  <pageMargins left="0.75" right="0.75" top="1" bottom="1" header="0.5" footer="0.5"/>
  <pageSetup scale="86" orientation="landscape" r:id="rId1"/>
  <headerFooter alignWithMargins="0">
    <oddFooter>&amp;L&amp;F &amp;A&amp;CPage &amp;P of 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130"/>
  <sheetViews>
    <sheetView tabSelected="1" zoomScaleNormal="100" workbookViewId="0">
      <selection activeCell="F6" sqref="F6"/>
    </sheetView>
  </sheetViews>
  <sheetFormatPr defaultRowHeight="12.75"/>
  <cols>
    <col min="1" max="1" width="14" customWidth="1"/>
    <col min="2" max="2" width="9.28515625" bestFit="1" customWidth="1"/>
    <col min="3" max="3" width="16.7109375" customWidth="1"/>
    <col min="4" max="4" width="9.7109375" bestFit="1" customWidth="1"/>
    <col min="5" max="5" width="9.28515625" customWidth="1"/>
    <col min="6" max="6" width="14.7109375" customWidth="1"/>
    <col min="7" max="7" width="12.7109375" customWidth="1"/>
    <col min="8" max="8" width="10.7109375" customWidth="1"/>
    <col min="9" max="9" width="9.28515625" bestFit="1" customWidth="1"/>
    <col min="10" max="10" width="14.7109375" hidden="1" customWidth="1"/>
    <col min="11" max="11" width="10.7109375" customWidth="1"/>
    <col min="12" max="12" width="9.28515625" bestFit="1" customWidth="1"/>
    <col min="13" max="13" width="16.7109375" customWidth="1"/>
    <col min="14" max="14" width="2.85546875" customWidth="1"/>
    <col min="16" max="16" width="9.7109375" bestFit="1" customWidth="1"/>
  </cols>
  <sheetData>
    <row r="1" spans="1:16" ht="15.75">
      <c r="A1" s="54" t="s">
        <v>56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37"/>
    </row>
    <row r="3" spans="1:16" ht="15.75" customHeight="1">
      <c r="A3" s="23" t="s">
        <v>0</v>
      </c>
      <c r="C3" s="7" t="s">
        <v>23</v>
      </c>
      <c r="D3" s="7" t="s">
        <v>34</v>
      </c>
      <c r="E3" s="7" t="s">
        <v>37</v>
      </c>
      <c r="F3" s="7" t="s">
        <v>57</v>
      </c>
      <c r="G3" s="7" t="s">
        <v>36</v>
      </c>
      <c r="H3" s="7" t="s">
        <v>61</v>
      </c>
      <c r="I3" s="7" t="s">
        <v>19</v>
      </c>
      <c r="J3" s="7" t="s">
        <v>59</v>
      </c>
      <c r="K3" s="7" t="s">
        <v>63</v>
      </c>
      <c r="L3" s="7" t="s">
        <v>30</v>
      </c>
      <c r="M3" s="7" t="s">
        <v>30</v>
      </c>
      <c r="N3" s="7"/>
    </row>
    <row r="4" spans="1:16" ht="12.75" customHeight="1">
      <c r="B4" s="8"/>
      <c r="C4" s="7" t="s">
        <v>66</v>
      </c>
      <c r="D4" s="7" t="s">
        <v>30</v>
      </c>
      <c r="E4" s="7" t="s">
        <v>38</v>
      </c>
      <c r="F4" s="24" t="s">
        <v>58</v>
      </c>
      <c r="G4" s="7" t="s">
        <v>60</v>
      </c>
      <c r="H4" s="7" t="s">
        <v>62</v>
      </c>
      <c r="I4" s="7" t="s">
        <v>44</v>
      </c>
      <c r="J4" s="7" t="s">
        <v>58</v>
      </c>
      <c r="K4" s="24" t="s">
        <v>62</v>
      </c>
      <c r="L4" s="7" t="s">
        <v>40</v>
      </c>
      <c r="M4" s="7" t="s">
        <v>45</v>
      </c>
      <c r="N4" s="7"/>
    </row>
    <row r="5" spans="1:16">
      <c r="A5" s="1" t="s">
        <v>28</v>
      </c>
      <c r="B5" s="7" t="s">
        <v>29</v>
      </c>
      <c r="C5" s="18" t="s">
        <v>31</v>
      </c>
      <c r="D5" s="18" t="s">
        <v>31</v>
      </c>
      <c r="E5" s="18" t="s">
        <v>31</v>
      </c>
      <c r="F5" s="18" t="s">
        <v>31</v>
      </c>
      <c r="G5" s="8"/>
      <c r="H5" s="8"/>
      <c r="I5" s="18" t="s">
        <v>31</v>
      </c>
      <c r="J5" s="8"/>
      <c r="K5" s="8"/>
      <c r="L5" s="8" t="s">
        <v>39</v>
      </c>
    </row>
    <row r="6" spans="1:16">
      <c r="A6" s="5" t="s">
        <v>32</v>
      </c>
      <c r="B6" s="6"/>
      <c r="D6" s="17"/>
      <c r="O6" s="42"/>
    </row>
    <row r="7" spans="1:16">
      <c r="A7" s="1" t="s">
        <v>2</v>
      </c>
      <c r="B7">
        <v>31</v>
      </c>
      <c r="C7" s="4">
        <v>6762.6448089996575</v>
      </c>
      <c r="D7" s="4">
        <v>7794.7052266594992</v>
      </c>
      <c r="E7" s="4">
        <f>D7-C7</f>
        <v>1032.0604176598417</v>
      </c>
      <c r="F7" s="36">
        <f>E7/C7</f>
        <v>0.15261195091695284</v>
      </c>
      <c r="G7" s="4">
        <v>5855.1037307356337</v>
      </c>
      <c r="H7" s="36">
        <f>(E7/G7)+0.155</f>
        <v>0.33126680330908054</v>
      </c>
      <c r="I7" s="40">
        <v>562.54</v>
      </c>
      <c r="J7" s="36">
        <f>(E7-I7)/C7</f>
        <v>6.9428519598576113E-2</v>
      </c>
      <c r="K7" s="36">
        <f>((E7-I7)/G7)+0.155</f>
        <v>0.23518994013635541</v>
      </c>
      <c r="L7" s="20">
        <v>174.29</v>
      </c>
      <c r="M7" s="21">
        <f>L7*I7*B7</f>
        <v>3039397.9945999999</v>
      </c>
      <c r="N7" s="21"/>
      <c r="P7" s="43"/>
    </row>
    <row r="8" spans="1:16">
      <c r="A8" s="1" t="s">
        <v>3</v>
      </c>
      <c r="B8">
        <v>28</v>
      </c>
      <c r="C8" s="4">
        <v>6762.6448089996575</v>
      </c>
      <c r="D8" s="4">
        <v>7794.7052266594992</v>
      </c>
      <c r="E8" s="4">
        <f>D8-C8</f>
        <v>1032.0604176598417</v>
      </c>
      <c r="F8" s="36">
        <f t="shared" ref="F8:F19" si="0">E8/C8</f>
        <v>0.15261195091695284</v>
      </c>
      <c r="G8" s="4">
        <v>5855.1037307356337</v>
      </c>
      <c r="H8" s="36">
        <f>(E8/G8)+0.155</f>
        <v>0.33126680330908054</v>
      </c>
      <c r="I8" s="40">
        <v>562.54</v>
      </c>
      <c r="J8" s="36">
        <f>(E8-I8)/C8</f>
        <v>6.9428519598576113E-2</v>
      </c>
      <c r="K8" s="36">
        <f>((E8-I8)/G8)+0.155</f>
        <v>0.23518994013635541</v>
      </c>
      <c r="L8" s="20">
        <f>L7</f>
        <v>174.29</v>
      </c>
      <c r="M8" s="21">
        <f>L8*I8*B8</f>
        <v>2745262.7047999995</v>
      </c>
      <c r="N8" s="21"/>
    </row>
    <row r="9" spans="1:16">
      <c r="A9" s="1" t="s">
        <v>4</v>
      </c>
      <c r="B9">
        <v>31</v>
      </c>
      <c r="C9" s="4">
        <v>6762.6448089996575</v>
      </c>
      <c r="D9" s="4">
        <v>7794.7052266594992</v>
      </c>
      <c r="E9" s="4">
        <f>D9-C9</f>
        <v>1032.0604176598417</v>
      </c>
      <c r="F9" s="36">
        <f t="shared" si="0"/>
        <v>0.15261195091695284</v>
      </c>
      <c r="G9" s="4">
        <v>5855.1037307356337</v>
      </c>
      <c r="H9" s="36">
        <f>(E9/G9)+0.155</f>
        <v>0.33126680330908054</v>
      </c>
      <c r="I9" s="40">
        <v>562.54</v>
      </c>
      <c r="J9" s="36">
        <f>(E9-I9)/C9</f>
        <v>6.9428519598576113E-2</v>
      </c>
      <c r="K9" s="36">
        <f>((E9-I9)/G9)+0.155</f>
        <v>0.23518994013635541</v>
      </c>
      <c r="L9" s="20">
        <f>L8</f>
        <v>174.29</v>
      </c>
      <c r="M9" s="21">
        <f>L9*I9*B9</f>
        <v>3039397.9945999999</v>
      </c>
      <c r="N9" s="21"/>
    </row>
    <row r="10" spans="1:16">
      <c r="A10" s="1" t="s">
        <v>5</v>
      </c>
      <c r="B10">
        <v>30</v>
      </c>
      <c r="C10" s="4">
        <v>6762.6448089996575</v>
      </c>
      <c r="D10" s="4">
        <v>7794.7052266594992</v>
      </c>
      <c r="E10" s="4">
        <f>D10-C10</f>
        <v>1032.0604176598417</v>
      </c>
      <c r="F10" s="36">
        <f t="shared" si="0"/>
        <v>0.15261195091695284</v>
      </c>
      <c r="G10" s="4">
        <v>5855.1037307356337</v>
      </c>
      <c r="H10" s="36">
        <f>(E10/G10)+0.155</f>
        <v>0.33126680330908054</v>
      </c>
      <c r="I10" s="40">
        <v>562.54</v>
      </c>
      <c r="J10" s="36">
        <f>(E10-I10)/C10</f>
        <v>6.9428519598576113E-2</v>
      </c>
      <c r="K10" s="36">
        <f>((E10-I10)/G10)+0.155</f>
        <v>0.23518994013635541</v>
      </c>
      <c r="L10" s="20">
        <f>L9</f>
        <v>174.29</v>
      </c>
      <c r="M10" s="21">
        <f>L10*I10*B10</f>
        <v>2941352.8979999996</v>
      </c>
      <c r="N10" s="21"/>
    </row>
    <row r="11" spans="1:16">
      <c r="A11" s="1" t="s">
        <v>6</v>
      </c>
      <c r="B11">
        <v>31</v>
      </c>
      <c r="C11" s="4">
        <v>6762.6448089996575</v>
      </c>
      <c r="D11" s="4">
        <v>7794.7052266594992</v>
      </c>
      <c r="E11" s="4">
        <f>D11-C11</f>
        <v>1032.0604176598417</v>
      </c>
      <c r="F11" s="36">
        <f t="shared" si="0"/>
        <v>0.15261195091695284</v>
      </c>
      <c r="G11" s="4">
        <v>5855.1037307356337</v>
      </c>
      <c r="H11" s="36">
        <f>(E11/G11)+0.155</f>
        <v>0.33126680330908054</v>
      </c>
      <c r="I11" s="40">
        <v>562.54</v>
      </c>
      <c r="J11" s="36">
        <f>(E11-I11)/C11</f>
        <v>6.9428519598576113E-2</v>
      </c>
      <c r="K11" s="36">
        <f>((E11-I11)/G11)+0.155</f>
        <v>0.23518994013635541</v>
      </c>
      <c r="L11" s="20">
        <f>L10</f>
        <v>174.29</v>
      </c>
      <c r="M11" s="21">
        <f>L11*I11*B11</f>
        <v>3039397.9945999999</v>
      </c>
      <c r="N11" s="21"/>
    </row>
    <row r="12" spans="1:16">
      <c r="A12" s="5" t="s">
        <v>33</v>
      </c>
      <c r="E12" s="4"/>
      <c r="F12" s="36"/>
      <c r="G12" s="36"/>
      <c r="H12" s="36"/>
      <c r="I12" s="40"/>
      <c r="J12" s="36"/>
      <c r="K12" s="36"/>
      <c r="L12" s="20"/>
      <c r="M12" s="21"/>
      <c r="N12" s="21"/>
    </row>
    <row r="13" spans="1:16">
      <c r="A13" s="1" t="s">
        <v>7</v>
      </c>
      <c r="B13">
        <v>30</v>
      </c>
      <c r="C13" s="4">
        <v>6759.7764820038219</v>
      </c>
      <c r="D13" s="4">
        <v>7693.7597402639994</v>
      </c>
      <c r="E13" s="4">
        <f t="shared" ref="E13:E19" si="1">D13-C13</f>
        <v>933.98325826017754</v>
      </c>
      <c r="F13" s="36">
        <f t="shared" si="0"/>
        <v>0.13816777237334243</v>
      </c>
      <c r="G13" s="4">
        <v>5852.6203307392398</v>
      </c>
      <c r="H13" s="36">
        <f>(E13/G13)+0.155</f>
        <v>0.31458377709121049</v>
      </c>
      <c r="I13" s="40">
        <v>581</v>
      </c>
      <c r="J13" s="36">
        <f t="shared" ref="J13:J19" si="2">(E13-I13)/C13</f>
        <v>5.2218184905951447E-2</v>
      </c>
      <c r="K13" s="36">
        <f>((E13-I13)/G13)+0.155</f>
        <v>0.21531200356637392</v>
      </c>
      <c r="L13" s="20">
        <v>110</v>
      </c>
      <c r="M13" s="21">
        <f t="shared" ref="M13:M19" si="3">L13*I13*B13</f>
        <v>1917300</v>
      </c>
      <c r="N13" s="21"/>
      <c r="O13" s="40"/>
    </row>
    <row r="14" spans="1:16">
      <c r="A14" s="1" t="s">
        <v>8</v>
      </c>
      <c r="B14">
        <v>31</v>
      </c>
      <c r="C14" s="4">
        <v>6759.7764820038219</v>
      </c>
      <c r="D14" s="4">
        <v>7693.7597402639994</v>
      </c>
      <c r="E14" s="4">
        <f t="shared" si="1"/>
        <v>933.98325826017754</v>
      </c>
      <c r="F14" s="36">
        <f t="shared" si="0"/>
        <v>0.13816777237334243</v>
      </c>
      <c r="G14" s="4">
        <v>5852.6203307392398</v>
      </c>
      <c r="H14" s="36">
        <f t="shared" ref="H14:H19" si="4">(E14/G14)+0.155</f>
        <v>0.31458377709121049</v>
      </c>
      <c r="I14" s="40">
        <v>581</v>
      </c>
      <c r="J14" s="36">
        <f t="shared" si="2"/>
        <v>5.2218184905951447E-2</v>
      </c>
      <c r="K14" s="36">
        <f t="shared" ref="K14:K19" si="5">((E14-I14)/G14)+0.155</f>
        <v>0.21531200356637392</v>
      </c>
      <c r="L14" s="20">
        <f t="shared" ref="L14:L19" si="6">L13</f>
        <v>110</v>
      </c>
      <c r="M14" s="21">
        <f>L14*I14*B14</f>
        <v>1981210</v>
      </c>
      <c r="N14" s="21"/>
    </row>
    <row r="15" spans="1:16">
      <c r="A15" s="1" t="s">
        <v>9</v>
      </c>
      <c r="B15">
        <v>31</v>
      </c>
      <c r="C15" s="4">
        <v>6759.7764820038219</v>
      </c>
      <c r="D15" s="4">
        <v>7693.7597402639994</v>
      </c>
      <c r="E15" s="4">
        <f t="shared" si="1"/>
        <v>933.98325826017754</v>
      </c>
      <c r="F15" s="36">
        <f t="shared" si="0"/>
        <v>0.13816777237334243</v>
      </c>
      <c r="G15" s="4">
        <v>5852.6203307392398</v>
      </c>
      <c r="H15" s="36">
        <f t="shared" si="4"/>
        <v>0.31458377709121049</v>
      </c>
      <c r="I15" s="40">
        <v>581</v>
      </c>
      <c r="J15" s="36">
        <f t="shared" si="2"/>
        <v>5.2218184905951447E-2</v>
      </c>
      <c r="K15" s="36">
        <f t="shared" si="5"/>
        <v>0.21531200356637392</v>
      </c>
      <c r="L15" s="20">
        <f t="shared" si="6"/>
        <v>110</v>
      </c>
      <c r="M15" s="21">
        <f t="shared" si="3"/>
        <v>1981210</v>
      </c>
      <c r="N15" s="21"/>
    </row>
    <row r="16" spans="1:16">
      <c r="A16" s="1" t="s">
        <v>10</v>
      </c>
      <c r="B16">
        <v>30</v>
      </c>
      <c r="C16" s="4">
        <v>6759.7764820038219</v>
      </c>
      <c r="D16" s="4">
        <v>7693.7597402639994</v>
      </c>
      <c r="E16" s="4">
        <f t="shared" si="1"/>
        <v>933.98325826017754</v>
      </c>
      <c r="F16" s="36">
        <f t="shared" si="0"/>
        <v>0.13816777237334243</v>
      </c>
      <c r="G16" s="4">
        <v>5852.6203307392398</v>
      </c>
      <c r="H16" s="36">
        <f t="shared" si="4"/>
        <v>0.31458377709121049</v>
      </c>
      <c r="I16" s="40">
        <v>581</v>
      </c>
      <c r="J16" s="36">
        <f t="shared" si="2"/>
        <v>5.2218184905951447E-2</v>
      </c>
      <c r="K16" s="36">
        <f t="shared" si="5"/>
        <v>0.21531200356637392</v>
      </c>
      <c r="L16" s="20">
        <f t="shared" si="6"/>
        <v>110</v>
      </c>
      <c r="M16" s="21">
        <f t="shared" si="3"/>
        <v>1917300</v>
      </c>
      <c r="N16" s="21"/>
    </row>
    <row r="17" spans="1:14">
      <c r="A17" s="1" t="s">
        <v>11</v>
      </c>
      <c r="B17">
        <v>31</v>
      </c>
      <c r="C17" s="4">
        <v>6759.7764820038219</v>
      </c>
      <c r="D17" s="4">
        <v>7693.7597402639994</v>
      </c>
      <c r="E17" s="4">
        <f t="shared" si="1"/>
        <v>933.98325826017754</v>
      </c>
      <c r="F17" s="36">
        <f t="shared" si="0"/>
        <v>0.13816777237334243</v>
      </c>
      <c r="G17" s="4">
        <v>5852.6203307392398</v>
      </c>
      <c r="H17" s="36">
        <f t="shared" si="4"/>
        <v>0.31458377709121049</v>
      </c>
      <c r="I17" s="40">
        <v>581</v>
      </c>
      <c r="J17" s="36">
        <f t="shared" si="2"/>
        <v>5.2218184905951447E-2</v>
      </c>
      <c r="K17" s="36">
        <f t="shared" si="5"/>
        <v>0.21531200356637392</v>
      </c>
      <c r="L17" s="20">
        <f t="shared" si="6"/>
        <v>110</v>
      </c>
      <c r="M17" s="21">
        <f t="shared" si="3"/>
        <v>1981210</v>
      </c>
      <c r="N17" s="21"/>
    </row>
    <row r="18" spans="1:14">
      <c r="A18" s="1" t="s">
        <v>12</v>
      </c>
      <c r="B18">
        <v>30</v>
      </c>
      <c r="C18" s="4">
        <v>6759.7764820038219</v>
      </c>
      <c r="D18" s="4">
        <v>7693.7597402639994</v>
      </c>
      <c r="E18" s="4">
        <f t="shared" si="1"/>
        <v>933.98325826017754</v>
      </c>
      <c r="F18" s="36">
        <f t="shared" si="0"/>
        <v>0.13816777237334243</v>
      </c>
      <c r="G18" s="4">
        <v>5852.6203307392398</v>
      </c>
      <c r="H18" s="36">
        <f t="shared" si="4"/>
        <v>0.31458377709121049</v>
      </c>
      <c r="I18" s="40">
        <v>581</v>
      </c>
      <c r="J18" s="36">
        <f t="shared" si="2"/>
        <v>5.2218184905951447E-2</v>
      </c>
      <c r="K18" s="36">
        <f t="shared" si="5"/>
        <v>0.21531200356637392</v>
      </c>
      <c r="L18" s="20">
        <f t="shared" si="6"/>
        <v>110</v>
      </c>
      <c r="M18" s="21">
        <f t="shared" si="3"/>
        <v>1917300</v>
      </c>
      <c r="N18" s="21"/>
    </row>
    <row r="19" spans="1:14">
      <c r="A19" s="2" t="s">
        <v>13</v>
      </c>
      <c r="B19" s="3">
        <v>31</v>
      </c>
      <c r="C19" s="30">
        <v>6759.7764820038219</v>
      </c>
      <c r="D19" s="30">
        <v>7693.7597402639994</v>
      </c>
      <c r="E19" s="30">
        <f t="shared" si="1"/>
        <v>933.98325826017754</v>
      </c>
      <c r="F19" s="39">
        <f t="shared" si="0"/>
        <v>0.13816777237334243</v>
      </c>
      <c r="G19" s="30">
        <v>5852.6203307392398</v>
      </c>
      <c r="H19" s="39">
        <f t="shared" si="4"/>
        <v>0.31458377709121049</v>
      </c>
      <c r="I19" s="41">
        <v>581</v>
      </c>
      <c r="J19" s="39">
        <f t="shared" si="2"/>
        <v>5.2218184905951447E-2</v>
      </c>
      <c r="K19" s="39">
        <f t="shared" si="5"/>
        <v>0.21531200356637392</v>
      </c>
      <c r="L19" s="31">
        <f t="shared" si="6"/>
        <v>110</v>
      </c>
      <c r="M19" s="38">
        <f t="shared" si="3"/>
        <v>1981210</v>
      </c>
      <c r="N19" s="21"/>
    </row>
    <row r="20" spans="1:14">
      <c r="A20" s="1" t="s">
        <v>14</v>
      </c>
      <c r="D20" s="4">
        <f>SUM(D7:D19)</f>
        <v>92829.844315145485</v>
      </c>
      <c r="I20" s="4">
        <f>SUM(I7:I19)</f>
        <v>6879.7</v>
      </c>
      <c r="J20" s="4"/>
      <c r="K20" s="4"/>
      <c r="M20" s="22">
        <f>SUM(M7:M19)</f>
        <v>28481549.586599998</v>
      </c>
      <c r="N20" s="22"/>
    </row>
    <row r="21" spans="1:14">
      <c r="A21" s="1" t="s">
        <v>16</v>
      </c>
      <c r="B21" s="6"/>
      <c r="D21" s="4">
        <f>D20/12</f>
        <v>7735.8203595954574</v>
      </c>
      <c r="I21" s="4">
        <f>I20/12</f>
        <v>573.30833333333328</v>
      </c>
      <c r="J21" s="4"/>
      <c r="K21" s="4"/>
    </row>
    <row r="22" spans="1:14">
      <c r="A22" s="19"/>
      <c r="B22" s="6"/>
    </row>
    <row r="23" spans="1:14">
      <c r="A23" s="19"/>
      <c r="B23" s="6"/>
    </row>
    <row r="24" spans="1:14" ht="15.75">
      <c r="A24" s="23" t="s">
        <v>1</v>
      </c>
      <c r="C24" s="7" t="s">
        <v>23</v>
      </c>
      <c r="D24" s="7" t="s">
        <v>34</v>
      </c>
      <c r="E24" s="7" t="s">
        <v>37</v>
      </c>
      <c r="F24" s="7" t="s">
        <v>57</v>
      </c>
      <c r="G24" s="7" t="s">
        <v>36</v>
      </c>
      <c r="H24" s="7" t="s">
        <v>61</v>
      </c>
      <c r="I24" s="7" t="s">
        <v>19</v>
      </c>
      <c r="J24" s="7" t="s">
        <v>59</v>
      </c>
      <c r="K24" s="7" t="s">
        <v>63</v>
      </c>
      <c r="L24" s="7" t="s">
        <v>30</v>
      </c>
      <c r="M24" s="7" t="s">
        <v>30</v>
      </c>
      <c r="N24" s="7"/>
    </row>
    <row r="25" spans="1:14">
      <c r="B25" s="8"/>
      <c r="C25" s="7" t="s">
        <v>66</v>
      </c>
      <c r="D25" s="7" t="s">
        <v>30</v>
      </c>
      <c r="E25" s="7" t="s">
        <v>38</v>
      </c>
      <c r="F25" s="24" t="s">
        <v>58</v>
      </c>
      <c r="G25" s="7" t="s">
        <v>60</v>
      </c>
      <c r="H25" s="7" t="s">
        <v>62</v>
      </c>
      <c r="I25" s="7" t="s">
        <v>44</v>
      </c>
      <c r="J25" s="7" t="s">
        <v>58</v>
      </c>
      <c r="K25" s="24" t="s">
        <v>62</v>
      </c>
      <c r="L25" s="7" t="s">
        <v>40</v>
      </c>
      <c r="M25" s="7" t="s">
        <v>45</v>
      </c>
      <c r="N25" s="35"/>
    </row>
    <row r="26" spans="1:14">
      <c r="A26" s="1" t="s">
        <v>28</v>
      </c>
      <c r="B26" s="7" t="s">
        <v>29</v>
      </c>
      <c r="C26" s="18" t="s">
        <v>31</v>
      </c>
      <c r="D26" s="18" t="s">
        <v>31</v>
      </c>
      <c r="E26" s="18" t="s">
        <v>31</v>
      </c>
      <c r="F26" s="18" t="s">
        <v>31</v>
      </c>
      <c r="G26" s="8"/>
      <c r="H26" s="8"/>
      <c r="I26" s="18" t="s">
        <v>31</v>
      </c>
      <c r="J26" s="8"/>
      <c r="K26" s="8"/>
      <c r="L26" s="8" t="s">
        <v>39</v>
      </c>
    </row>
    <row r="27" spans="1:14">
      <c r="A27" s="5" t="s">
        <v>32</v>
      </c>
      <c r="B27" s="6"/>
      <c r="D27" s="17"/>
    </row>
    <row r="28" spans="1:14">
      <c r="A28" s="1" t="s">
        <v>2</v>
      </c>
      <c r="B28">
        <v>31</v>
      </c>
      <c r="C28" s="4">
        <v>1306.9788706426077</v>
      </c>
      <c r="D28" s="4">
        <v>2130.1684424999999</v>
      </c>
      <c r="E28" s="4">
        <f>D28-C28</f>
        <v>823.18957185739214</v>
      </c>
      <c r="F28" s="36">
        <f>E28/C28</f>
        <v>0.62984153022508393</v>
      </c>
      <c r="G28" s="4">
        <v>1131.5834377858075</v>
      </c>
      <c r="H28" s="36">
        <f>(E28/G28)+0.155</f>
        <v>0.88246696740997199</v>
      </c>
      <c r="I28" s="40">
        <v>732.46</v>
      </c>
      <c r="J28" s="36">
        <f>(E28-I28)/C28</f>
        <v>6.9419310361752612E-2</v>
      </c>
      <c r="K28" s="36">
        <f>((E28-I28)/G28)+0.155</f>
        <v>0.23517930346782429</v>
      </c>
      <c r="L28" s="20">
        <v>174.29</v>
      </c>
      <c r="M28" s="21">
        <f>L28*I28*B28</f>
        <v>3957474.0554</v>
      </c>
      <c r="N28" s="21"/>
    </row>
    <row r="29" spans="1:14">
      <c r="A29" s="1" t="s">
        <v>3</v>
      </c>
      <c r="B29">
        <v>28</v>
      </c>
      <c r="C29" s="4">
        <v>1306.9788706426077</v>
      </c>
      <c r="D29" s="4">
        <v>2130.1684424999999</v>
      </c>
      <c r="E29" s="4">
        <f>D29-C29</f>
        <v>823.18957185739214</v>
      </c>
      <c r="F29" s="36">
        <f t="shared" ref="F29:F40" si="7">E29/C29</f>
        <v>0.62984153022508393</v>
      </c>
      <c r="G29" s="4">
        <v>1131.5834377858075</v>
      </c>
      <c r="H29" s="36">
        <f>(E29/G29)+0.155</f>
        <v>0.88246696740997199</v>
      </c>
      <c r="I29" s="40">
        <v>732.46</v>
      </c>
      <c r="J29" s="36">
        <f>(E29-I29)/C29</f>
        <v>6.9419310361752612E-2</v>
      </c>
      <c r="K29" s="36">
        <f>((E29-I29)/G29)+0.155</f>
        <v>0.23517930346782429</v>
      </c>
      <c r="L29" s="20">
        <f>L28</f>
        <v>174.29</v>
      </c>
      <c r="M29" s="21">
        <f>L29*I29*B29</f>
        <v>3574492.6952</v>
      </c>
      <c r="N29" s="21"/>
    </row>
    <row r="30" spans="1:14">
      <c r="A30" s="1" t="s">
        <v>4</v>
      </c>
      <c r="B30">
        <v>31</v>
      </c>
      <c r="C30" s="4">
        <v>1306.9788706426077</v>
      </c>
      <c r="D30" s="4">
        <v>2130.1684424999999</v>
      </c>
      <c r="E30" s="4">
        <f>D30-C30</f>
        <v>823.18957185739214</v>
      </c>
      <c r="F30" s="36">
        <f t="shared" si="7"/>
        <v>0.62984153022508393</v>
      </c>
      <c r="G30" s="4">
        <v>1131.5834377858075</v>
      </c>
      <c r="H30" s="36">
        <f>(E30/G30)+0.155</f>
        <v>0.88246696740997199</v>
      </c>
      <c r="I30" s="40">
        <v>732.46</v>
      </c>
      <c r="J30" s="36">
        <f>(E30-I30)/C30</f>
        <v>6.9419310361752612E-2</v>
      </c>
      <c r="K30" s="36">
        <f>((E30-I30)/G30)+0.155</f>
        <v>0.23517930346782429</v>
      </c>
      <c r="L30" s="20">
        <f>L29</f>
        <v>174.29</v>
      </c>
      <c r="M30" s="21">
        <f>L30*I30*B30</f>
        <v>3957474.0554</v>
      </c>
      <c r="N30" s="21"/>
    </row>
    <row r="31" spans="1:14">
      <c r="A31" s="1" t="s">
        <v>5</v>
      </c>
      <c r="B31">
        <v>30</v>
      </c>
      <c r="C31" s="4">
        <v>1306.9788706426077</v>
      </c>
      <c r="D31" s="4">
        <v>2130.1684424999999</v>
      </c>
      <c r="E31" s="4">
        <f>D31-C31</f>
        <v>823.18957185739214</v>
      </c>
      <c r="F31" s="36">
        <f t="shared" si="7"/>
        <v>0.62984153022508393</v>
      </c>
      <c r="G31" s="4">
        <v>1131.5834377858075</v>
      </c>
      <c r="H31" s="36">
        <f>(E31/G31)+0.155</f>
        <v>0.88246696740997199</v>
      </c>
      <c r="I31" s="40">
        <v>732.46</v>
      </c>
      <c r="J31" s="36">
        <f>(E31-I31)/C31</f>
        <v>6.9419310361752612E-2</v>
      </c>
      <c r="K31" s="36">
        <f>((E31-I31)/G31)+0.155</f>
        <v>0.23517930346782429</v>
      </c>
      <c r="L31" s="20">
        <f>L30</f>
        <v>174.29</v>
      </c>
      <c r="M31" s="21">
        <f>L31*I31*B31</f>
        <v>3829813.602</v>
      </c>
      <c r="N31" s="21"/>
    </row>
    <row r="32" spans="1:14">
      <c r="A32" s="1" t="s">
        <v>6</v>
      </c>
      <c r="B32">
        <v>31</v>
      </c>
      <c r="C32" s="4">
        <v>1306.9788706426077</v>
      </c>
      <c r="D32" s="4">
        <v>2130.1684424999999</v>
      </c>
      <c r="E32" s="4">
        <f>D32-C32</f>
        <v>823.18957185739214</v>
      </c>
      <c r="F32" s="36">
        <f t="shared" si="7"/>
        <v>0.62984153022508393</v>
      </c>
      <c r="G32" s="4">
        <v>1131.5834377858075</v>
      </c>
      <c r="H32" s="36">
        <f>(E32/G32)+0.155</f>
        <v>0.88246696740997199</v>
      </c>
      <c r="I32" s="40">
        <v>732.46</v>
      </c>
      <c r="J32" s="36">
        <f>(E32-I32)/C32</f>
        <v>6.9419310361752612E-2</v>
      </c>
      <c r="K32" s="36">
        <f>((E32-I32)/G32)+0.155</f>
        <v>0.23517930346782429</v>
      </c>
      <c r="L32" s="20">
        <f>L31</f>
        <v>174.29</v>
      </c>
      <c r="M32" s="21">
        <f>L32*I32*B32</f>
        <v>3957474.0554</v>
      </c>
      <c r="N32" s="21"/>
    </row>
    <row r="33" spans="1:14">
      <c r="A33" s="5" t="s">
        <v>33</v>
      </c>
      <c r="E33" s="4"/>
      <c r="F33" s="36"/>
      <c r="G33" s="4"/>
      <c r="H33" s="36"/>
      <c r="I33" s="40"/>
      <c r="J33" s="36"/>
      <c r="K33" s="36"/>
      <c r="L33" s="20"/>
      <c r="M33" s="21"/>
      <c r="N33" s="21"/>
    </row>
    <row r="34" spans="1:14">
      <c r="A34" s="1" t="s">
        <v>7</v>
      </c>
      <c r="B34">
        <v>30</v>
      </c>
      <c r="C34" s="4">
        <v>1327.2352382130068</v>
      </c>
      <c r="D34" s="4">
        <v>2101.5738999999999</v>
      </c>
      <c r="E34" s="4">
        <f t="shared" ref="E34:E40" si="8">D34-C34</f>
        <v>774.33866178699304</v>
      </c>
      <c r="F34" s="36">
        <f t="shared" si="7"/>
        <v>0.58342231994199067</v>
      </c>
      <c r="G34" s="4">
        <v>1149.1214183662396</v>
      </c>
      <c r="H34" s="36">
        <f>(E34/G34)+0.155</f>
        <v>0.8288527795329993</v>
      </c>
      <c r="I34" s="40">
        <v>705</v>
      </c>
      <c r="J34" s="36">
        <f t="shared" ref="J34:J40" si="9">(E34-I34)/C34</f>
        <v>5.2242933121901439E-2</v>
      </c>
      <c r="K34" s="36">
        <f>((E34-I34)/G34)+0.155</f>
        <v>0.21534058775579618</v>
      </c>
      <c r="L34" s="20">
        <v>110</v>
      </c>
      <c r="M34" s="21">
        <f t="shared" ref="M34:M40" si="10">L34*I34*B34</f>
        <v>2326500</v>
      </c>
      <c r="N34" s="21"/>
    </row>
    <row r="35" spans="1:14">
      <c r="A35" s="1" t="s">
        <v>8</v>
      </c>
      <c r="B35">
        <v>31</v>
      </c>
      <c r="C35" s="4">
        <v>1327.2352382130068</v>
      </c>
      <c r="D35" s="4">
        <v>2101.5738999999999</v>
      </c>
      <c r="E35" s="4">
        <f t="shared" si="8"/>
        <v>774.33866178699304</v>
      </c>
      <c r="F35" s="36">
        <f t="shared" si="7"/>
        <v>0.58342231994199067</v>
      </c>
      <c r="G35" s="4">
        <v>1149.1214183662396</v>
      </c>
      <c r="H35" s="36">
        <f t="shared" ref="H35:H40" si="11">(E35/G35)+0.155</f>
        <v>0.8288527795329993</v>
      </c>
      <c r="I35" s="40">
        <f t="shared" ref="I35:I40" si="12">+I34</f>
        <v>705</v>
      </c>
      <c r="J35" s="36">
        <f t="shared" si="9"/>
        <v>5.2242933121901439E-2</v>
      </c>
      <c r="K35" s="36">
        <f t="shared" ref="K35:K40" si="13">((E35-I35)/G35)+0.155</f>
        <v>0.21534058775579618</v>
      </c>
      <c r="L35" s="20">
        <f t="shared" ref="L35:L40" si="14">L34</f>
        <v>110</v>
      </c>
      <c r="M35" s="21">
        <f t="shared" si="10"/>
        <v>2404050</v>
      </c>
      <c r="N35" s="21"/>
    </row>
    <row r="36" spans="1:14">
      <c r="A36" s="1" t="s">
        <v>9</v>
      </c>
      <c r="B36">
        <v>31</v>
      </c>
      <c r="C36" s="4">
        <v>1327.2352382130068</v>
      </c>
      <c r="D36" s="4">
        <v>2101.5738999999999</v>
      </c>
      <c r="E36" s="4">
        <f t="shared" si="8"/>
        <v>774.33866178699304</v>
      </c>
      <c r="F36" s="36">
        <f t="shared" si="7"/>
        <v>0.58342231994199067</v>
      </c>
      <c r="G36" s="4">
        <v>1149.1214183662396</v>
      </c>
      <c r="H36" s="36">
        <f t="shared" si="11"/>
        <v>0.8288527795329993</v>
      </c>
      <c r="I36" s="40">
        <f t="shared" si="12"/>
        <v>705</v>
      </c>
      <c r="J36" s="36">
        <f t="shared" si="9"/>
        <v>5.2242933121901439E-2</v>
      </c>
      <c r="K36" s="36">
        <f t="shared" si="13"/>
        <v>0.21534058775579618</v>
      </c>
      <c r="L36" s="20">
        <f t="shared" si="14"/>
        <v>110</v>
      </c>
      <c r="M36" s="21">
        <f t="shared" si="10"/>
        <v>2404050</v>
      </c>
      <c r="N36" s="21"/>
    </row>
    <row r="37" spans="1:14">
      <c r="A37" s="1" t="s">
        <v>10</v>
      </c>
      <c r="B37">
        <v>30</v>
      </c>
      <c r="C37" s="4">
        <v>1327.2352382130068</v>
      </c>
      <c r="D37" s="4">
        <v>2101.5738999999999</v>
      </c>
      <c r="E37" s="4">
        <f t="shared" si="8"/>
        <v>774.33866178699304</v>
      </c>
      <c r="F37" s="36">
        <f t="shared" si="7"/>
        <v>0.58342231994199067</v>
      </c>
      <c r="G37" s="4">
        <v>1149.1214183662396</v>
      </c>
      <c r="H37" s="36">
        <f t="shared" si="11"/>
        <v>0.8288527795329993</v>
      </c>
      <c r="I37" s="40">
        <f t="shared" si="12"/>
        <v>705</v>
      </c>
      <c r="J37" s="36">
        <f t="shared" si="9"/>
        <v>5.2242933121901439E-2</v>
      </c>
      <c r="K37" s="36">
        <f t="shared" si="13"/>
        <v>0.21534058775579618</v>
      </c>
      <c r="L37" s="20">
        <f t="shared" si="14"/>
        <v>110</v>
      </c>
      <c r="M37" s="21">
        <f t="shared" si="10"/>
        <v>2326500</v>
      </c>
      <c r="N37" s="21"/>
    </row>
    <row r="38" spans="1:14">
      <c r="A38" s="1" t="s">
        <v>11</v>
      </c>
      <c r="B38">
        <v>31</v>
      </c>
      <c r="C38" s="4">
        <v>1327.2352382130068</v>
      </c>
      <c r="D38" s="4">
        <v>2101.5738999999999</v>
      </c>
      <c r="E38" s="4">
        <f t="shared" si="8"/>
        <v>774.33866178699304</v>
      </c>
      <c r="F38" s="36">
        <f t="shared" si="7"/>
        <v>0.58342231994199067</v>
      </c>
      <c r="G38" s="4">
        <v>1149.1214183662396</v>
      </c>
      <c r="H38" s="36">
        <f t="shared" si="11"/>
        <v>0.8288527795329993</v>
      </c>
      <c r="I38" s="40">
        <f t="shared" si="12"/>
        <v>705</v>
      </c>
      <c r="J38" s="36">
        <f t="shared" si="9"/>
        <v>5.2242933121901439E-2</v>
      </c>
      <c r="K38" s="36">
        <f t="shared" si="13"/>
        <v>0.21534058775579618</v>
      </c>
      <c r="L38" s="20">
        <f t="shared" si="14"/>
        <v>110</v>
      </c>
      <c r="M38" s="21">
        <f t="shared" si="10"/>
        <v>2404050</v>
      </c>
      <c r="N38" s="21"/>
    </row>
    <row r="39" spans="1:14">
      <c r="A39" s="1" t="s">
        <v>12</v>
      </c>
      <c r="B39">
        <v>30</v>
      </c>
      <c r="C39" s="4">
        <v>1327.2352382130068</v>
      </c>
      <c r="D39" s="4">
        <v>2101.5738999999999</v>
      </c>
      <c r="E39" s="4">
        <f t="shared" si="8"/>
        <v>774.33866178699304</v>
      </c>
      <c r="F39" s="36">
        <f t="shared" si="7"/>
        <v>0.58342231994199067</v>
      </c>
      <c r="G39" s="4">
        <v>1149.1214183662396</v>
      </c>
      <c r="H39" s="36">
        <f t="shared" si="11"/>
        <v>0.8288527795329993</v>
      </c>
      <c r="I39" s="40">
        <f t="shared" si="12"/>
        <v>705</v>
      </c>
      <c r="J39" s="36">
        <f t="shared" si="9"/>
        <v>5.2242933121901439E-2</v>
      </c>
      <c r="K39" s="36">
        <f t="shared" si="13"/>
        <v>0.21534058775579618</v>
      </c>
      <c r="L39" s="20">
        <f t="shared" si="14"/>
        <v>110</v>
      </c>
      <c r="M39" s="21">
        <f t="shared" si="10"/>
        <v>2326500</v>
      </c>
      <c r="N39" s="21"/>
    </row>
    <row r="40" spans="1:14">
      <c r="A40" s="2" t="s">
        <v>13</v>
      </c>
      <c r="B40" s="3">
        <v>31</v>
      </c>
      <c r="C40" s="30">
        <v>1327.2352382130068</v>
      </c>
      <c r="D40" s="30">
        <v>2101.5738999999999</v>
      </c>
      <c r="E40" s="30">
        <f t="shared" si="8"/>
        <v>774.33866178699304</v>
      </c>
      <c r="F40" s="39">
        <f t="shared" si="7"/>
        <v>0.58342231994199067</v>
      </c>
      <c r="G40" s="30">
        <v>1149.1214183662396</v>
      </c>
      <c r="H40" s="39">
        <f t="shared" si="11"/>
        <v>0.8288527795329993</v>
      </c>
      <c r="I40" s="41">
        <f t="shared" si="12"/>
        <v>705</v>
      </c>
      <c r="J40" s="39">
        <f t="shared" si="9"/>
        <v>5.2242933121901439E-2</v>
      </c>
      <c r="K40" s="39">
        <f t="shared" si="13"/>
        <v>0.21534058775579618</v>
      </c>
      <c r="L40" s="31">
        <f t="shared" si="14"/>
        <v>110</v>
      </c>
      <c r="M40" s="38">
        <f t="shared" si="10"/>
        <v>2404050</v>
      </c>
      <c r="N40" s="21"/>
    </row>
    <row r="41" spans="1:14">
      <c r="A41" s="1" t="s">
        <v>14</v>
      </c>
      <c r="D41" s="4">
        <f>SUM(D28:D40)</f>
        <v>25361.859512499996</v>
      </c>
      <c r="I41" s="4">
        <f>SUM(I28:I40)</f>
        <v>8597.2999999999993</v>
      </c>
      <c r="J41" s="4"/>
      <c r="K41" s="4"/>
      <c r="M41" s="22">
        <f>SUM(M28:M40)</f>
        <v>35872428.463399999</v>
      </c>
      <c r="N41" s="22"/>
    </row>
    <row r="42" spans="1:14">
      <c r="A42" s="1" t="s">
        <v>16</v>
      </c>
      <c r="D42" s="4">
        <f>D41/12</f>
        <v>2113.4882927083331</v>
      </c>
      <c r="I42" s="4">
        <f>I41/12</f>
        <v>716.44166666666661</v>
      </c>
      <c r="J42" s="4"/>
      <c r="K42" s="4"/>
    </row>
    <row r="44" spans="1:14" ht="15.75">
      <c r="A44" s="23" t="s">
        <v>17</v>
      </c>
      <c r="C44" s="7" t="s">
        <v>23</v>
      </c>
      <c r="D44" s="7" t="s">
        <v>34</v>
      </c>
      <c r="E44" s="7" t="s">
        <v>37</v>
      </c>
      <c r="F44" s="7" t="s">
        <v>57</v>
      </c>
      <c r="G44" s="7" t="s">
        <v>36</v>
      </c>
      <c r="H44" s="7" t="s">
        <v>61</v>
      </c>
      <c r="I44" s="7" t="s">
        <v>19</v>
      </c>
      <c r="J44" s="7" t="s">
        <v>59</v>
      </c>
      <c r="K44" s="7" t="s">
        <v>63</v>
      </c>
      <c r="L44" s="7" t="s">
        <v>30</v>
      </c>
      <c r="M44" s="7" t="s">
        <v>30</v>
      </c>
      <c r="N44" s="7"/>
    </row>
    <row r="45" spans="1:14">
      <c r="B45" s="8"/>
      <c r="C45" s="7" t="s">
        <v>66</v>
      </c>
      <c r="D45" s="7" t="s">
        <v>30</v>
      </c>
      <c r="E45" s="7" t="s">
        <v>38</v>
      </c>
      <c r="F45" s="24" t="s">
        <v>58</v>
      </c>
      <c r="G45" s="7" t="s">
        <v>60</v>
      </c>
      <c r="H45" s="7" t="s">
        <v>62</v>
      </c>
      <c r="I45" s="7" t="s">
        <v>44</v>
      </c>
      <c r="J45" s="7" t="s">
        <v>58</v>
      </c>
      <c r="K45" s="24" t="s">
        <v>62</v>
      </c>
      <c r="L45" s="7" t="s">
        <v>40</v>
      </c>
      <c r="M45" s="7" t="s">
        <v>45</v>
      </c>
      <c r="N45" s="7"/>
    </row>
    <row r="46" spans="1:14">
      <c r="A46" s="1" t="s">
        <v>28</v>
      </c>
      <c r="B46" s="7" t="s">
        <v>29</v>
      </c>
      <c r="C46" s="18" t="s">
        <v>31</v>
      </c>
      <c r="D46" s="18" t="s">
        <v>31</v>
      </c>
      <c r="E46" s="18" t="s">
        <v>31</v>
      </c>
      <c r="F46" s="18" t="s">
        <v>31</v>
      </c>
      <c r="G46" s="8"/>
      <c r="H46" s="8"/>
      <c r="I46" s="18" t="s">
        <v>31</v>
      </c>
      <c r="J46" s="8"/>
      <c r="K46" s="8"/>
      <c r="L46" s="8" t="s">
        <v>39</v>
      </c>
    </row>
    <row r="47" spans="1:14">
      <c r="A47" s="5" t="s">
        <v>32</v>
      </c>
      <c r="B47" s="6"/>
      <c r="D47" s="17"/>
    </row>
    <row r="48" spans="1:14">
      <c r="A48" s="1" t="s">
        <v>2</v>
      </c>
      <c r="B48">
        <v>31</v>
      </c>
      <c r="C48" s="4">
        <v>4486.8326560629675</v>
      </c>
      <c r="D48" s="4">
        <v>4524.6209412224998</v>
      </c>
      <c r="E48" s="4">
        <f>D48-C48</f>
        <v>37.788285159532279</v>
      </c>
      <c r="F48" s="36">
        <f>E48/C48</f>
        <v>8.4220402355478369E-3</v>
      </c>
      <c r="G48" s="4">
        <v>3884.7035983229157</v>
      </c>
      <c r="H48" s="36">
        <f>(E48/G48)+0.155</f>
        <v>0.16472745647205775</v>
      </c>
      <c r="I48" s="40">
        <v>0</v>
      </c>
      <c r="J48" s="36">
        <f>(E48-I48)/C48</f>
        <v>8.4220402355478369E-3</v>
      </c>
      <c r="K48" s="36">
        <f>((E48-I48)/G48)+0.155</f>
        <v>0.16472745647205775</v>
      </c>
      <c r="L48" s="20">
        <v>174.29</v>
      </c>
      <c r="M48" s="21">
        <f>B48*I48*L48</f>
        <v>0</v>
      </c>
      <c r="N48" s="21"/>
    </row>
    <row r="49" spans="1:14">
      <c r="A49" s="1" t="s">
        <v>3</v>
      </c>
      <c r="B49">
        <v>28</v>
      </c>
      <c r="C49" s="4">
        <v>4486.8326560629675</v>
      </c>
      <c r="D49" s="4">
        <v>4524.6209412224998</v>
      </c>
      <c r="E49" s="4">
        <f>D49-C49</f>
        <v>37.788285159532279</v>
      </c>
      <c r="F49" s="36">
        <f t="shared" ref="F49:F60" si="15">E49/C49</f>
        <v>8.4220402355478369E-3</v>
      </c>
      <c r="G49" s="4">
        <v>3884.7035983229157</v>
      </c>
      <c r="H49" s="36">
        <f>(E49/G49)+0.155</f>
        <v>0.16472745647205775</v>
      </c>
      <c r="I49" s="40">
        <v>0</v>
      </c>
      <c r="J49" s="36">
        <f>(E49-I49)/C49</f>
        <v>8.4220402355478369E-3</v>
      </c>
      <c r="K49" s="36">
        <f>((E49-I49)/G49)+0.155</f>
        <v>0.16472745647205775</v>
      </c>
      <c r="L49" s="20">
        <f>L48</f>
        <v>174.29</v>
      </c>
      <c r="M49" s="21">
        <f>B49*I49*L49</f>
        <v>0</v>
      </c>
      <c r="N49" s="21"/>
    </row>
    <row r="50" spans="1:14">
      <c r="A50" s="1" t="s">
        <v>4</v>
      </c>
      <c r="B50">
        <v>31</v>
      </c>
      <c r="C50" s="4">
        <v>4486.8326560629675</v>
      </c>
      <c r="D50" s="4">
        <v>4524.6209412224998</v>
      </c>
      <c r="E50" s="4">
        <f>D50-C50</f>
        <v>37.788285159532279</v>
      </c>
      <c r="F50" s="36">
        <f t="shared" si="15"/>
        <v>8.4220402355478369E-3</v>
      </c>
      <c r="G50" s="4">
        <v>3884.7035983229157</v>
      </c>
      <c r="H50" s="36">
        <f>(E50/G50)+0.155</f>
        <v>0.16472745647205775</v>
      </c>
      <c r="I50" s="40">
        <v>0</v>
      </c>
      <c r="J50" s="36">
        <f>(E50-I50)/C50</f>
        <v>8.4220402355478369E-3</v>
      </c>
      <c r="K50" s="36">
        <f>((E50-I50)/G50)+0.155</f>
        <v>0.16472745647205775</v>
      </c>
      <c r="L50" s="20">
        <f>L49</f>
        <v>174.29</v>
      </c>
      <c r="M50" s="21">
        <f>B50*I50*L50</f>
        <v>0</v>
      </c>
      <c r="N50" s="21"/>
    </row>
    <row r="51" spans="1:14">
      <c r="A51" s="1" t="s">
        <v>5</v>
      </c>
      <c r="B51">
        <v>30</v>
      </c>
      <c r="C51" s="4">
        <v>4486.8326560629675</v>
      </c>
      <c r="D51" s="4">
        <v>4524.6209412224998</v>
      </c>
      <c r="E51" s="4">
        <f>D51-C51</f>
        <v>37.788285159532279</v>
      </c>
      <c r="F51" s="36">
        <f t="shared" si="15"/>
        <v>8.4220402355478369E-3</v>
      </c>
      <c r="G51" s="4">
        <v>3884.7035983229157</v>
      </c>
      <c r="H51" s="36">
        <f>(E51/G51)+0.155</f>
        <v>0.16472745647205775</v>
      </c>
      <c r="I51" s="40">
        <v>0</v>
      </c>
      <c r="J51" s="36">
        <f>(E51-I51)/C51</f>
        <v>8.4220402355478369E-3</v>
      </c>
      <c r="K51" s="36">
        <f>((E51-I51)/G51)+0.155</f>
        <v>0.16472745647205775</v>
      </c>
      <c r="L51" s="20">
        <f>L50</f>
        <v>174.29</v>
      </c>
      <c r="M51" s="21">
        <f>B51*I51*L51</f>
        <v>0</v>
      </c>
      <c r="N51" s="21"/>
    </row>
    <row r="52" spans="1:14">
      <c r="A52" s="1" t="s">
        <v>6</v>
      </c>
      <c r="B52">
        <v>31</v>
      </c>
      <c r="C52" s="4">
        <v>4486.8326560629675</v>
      </c>
      <c r="D52" s="4">
        <v>4524.6209412224998</v>
      </c>
      <c r="E52" s="4">
        <f>D52-C52</f>
        <v>37.788285159532279</v>
      </c>
      <c r="F52" s="36">
        <f t="shared" si="15"/>
        <v>8.4220402355478369E-3</v>
      </c>
      <c r="G52" s="4">
        <v>3884.7035983229157</v>
      </c>
      <c r="H52" s="36">
        <f>(E52/G52)+0.155</f>
        <v>0.16472745647205775</v>
      </c>
      <c r="I52" s="40">
        <v>0</v>
      </c>
      <c r="J52" s="36">
        <f>(E52-I52)/C52</f>
        <v>8.4220402355478369E-3</v>
      </c>
      <c r="K52" s="36">
        <f>((E52-I52)/G52)+0.155</f>
        <v>0.16472745647205775</v>
      </c>
      <c r="L52" s="20">
        <f>L51</f>
        <v>174.29</v>
      </c>
      <c r="M52" s="21">
        <f>B52*I52*L52</f>
        <v>0</v>
      </c>
      <c r="N52" s="21"/>
    </row>
    <row r="53" spans="1:14">
      <c r="A53" s="5" t="s">
        <v>33</v>
      </c>
      <c r="E53" s="4"/>
      <c r="F53" s="36"/>
      <c r="G53" s="4"/>
      <c r="H53" s="36"/>
      <c r="I53" s="40"/>
      <c r="J53" s="36"/>
      <c r="K53" s="36"/>
      <c r="L53" s="20"/>
      <c r="M53" s="21"/>
      <c r="N53" s="21"/>
    </row>
    <row r="54" spans="1:14">
      <c r="A54" s="1" t="s">
        <v>7</v>
      </c>
      <c r="B54">
        <v>30</v>
      </c>
      <c r="C54" s="4">
        <v>4634.7606068100667</v>
      </c>
      <c r="D54" s="4">
        <v>4886.7776443700004</v>
      </c>
      <c r="E54" s="4">
        <f t="shared" ref="E54:E60" si="16">D54-C54</f>
        <v>252.01703755993367</v>
      </c>
      <c r="F54" s="36">
        <f t="shared" si="15"/>
        <v>5.4375416324552651E-2</v>
      </c>
      <c r="G54" s="4">
        <v>4012.7797461559016</v>
      </c>
      <c r="H54" s="36">
        <f>(E54/G54)+0.155</f>
        <v>0.21780360585485831</v>
      </c>
      <c r="I54" s="40">
        <v>10</v>
      </c>
      <c r="J54" s="36">
        <f t="shared" ref="J54:J60" si="17">(E54-I54)/C54</f>
        <v>5.2217807583055512E-2</v>
      </c>
      <c r="K54" s="36">
        <f>((E54-I54)/G54)+0.155</f>
        <v>0.21531156775842913</v>
      </c>
      <c r="L54" s="20">
        <v>110</v>
      </c>
      <c r="M54" s="21">
        <f t="shared" ref="M54:M60" si="18">B54*I54*L54</f>
        <v>33000</v>
      </c>
      <c r="N54" s="21"/>
    </row>
    <row r="55" spans="1:14">
      <c r="A55" s="1" t="s">
        <v>8</v>
      </c>
      <c r="B55">
        <v>31</v>
      </c>
      <c r="C55" s="4">
        <v>4634.7606068100667</v>
      </c>
      <c r="D55" s="4">
        <v>4886.7776443700004</v>
      </c>
      <c r="E55" s="4">
        <f t="shared" si="16"/>
        <v>252.01703755993367</v>
      </c>
      <c r="F55" s="36">
        <f t="shared" si="15"/>
        <v>5.4375416324552651E-2</v>
      </c>
      <c r="G55" s="4">
        <v>4012.7797461559016</v>
      </c>
      <c r="H55" s="36">
        <f t="shared" ref="H55:H60" si="19">(E55/G55)+0.155</f>
        <v>0.21780360585485831</v>
      </c>
      <c r="I55" s="40">
        <v>10</v>
      </c>
      <c r="J55" s="36">
        <f t="shared" si="17"/>
        <v>5.2217807583055512E-2</v>
      </c>
      <c r="K55" s="36">
        <f t="shared" ref="K55:K60" si="20">((E55-I55)/G55)+0.155</f>
        <v>0.21531156775842913</v>
      </c>
      <c r="L55" s="20">
        <f t="shared" ref="L55:L60" si="21">L54</f>
        <v>110</v>
      </c>
      <c r="M55" s="21">
        <f t="shared" si="18"/>
        <v>34100</v>
      </c>
      <c r="N55" s="21"/>
    </row>
    <row r="56" spans="1:14">
      <c r="A56" s="1" t="s">
        <v>9</v>
      </c>
      <c r="B56">
        <v>31</v>
      </c>
      <c r="C56" s="4">
        <v>4634.7606068100667</v>
      </c>
      <c r="D56" s="4">
        <v>4886.7776443700004</v>
      </c>
      <c r="E56" s="4">
        <f t="shared" si="16"/>
        <v>252.01703755993367</v>
      </c>
      <c r="F56" s="36">
        <f t="shared" si="15"/>
        <v>5.4375416324552651E-2</v>
      </c>
      <c r="G56" s="4">
        <v>4012.7797461559016</v>
      </c>
      <c r="H56" s="36">
        <f t="shared" si="19"/>
        <v>0.21780360585485831</v>
      </c>
      <c r="I56" s="40">
        <v>10</v>
      </c>
      <c r="J56" s="36">
        <f t="shared" si="17"/>
        <v>5.2217807583055512E-2</v>
      </c>
      <c r="K56" s="36">
        <f t="shared" si="20"/>
        <v>0.21531156775842913</v>
      </c>
      <c r="L56" s="20">
        <f t="shared" si="21"/>
        <v>110</v>
      </c>
      <c r="M56" s="21">
        <f t="shared" si="18"/>
        <v>34100</v>
      </c>
      <c r="N56" s="21"/>
    </row>
    <row r="57" spans="1:14">
      <c r="A57" s="1" t="s">
        <v>10</v>
      </c>
      <c r="B57">
        <v>30</v>
      </c>
      <c r="C57" s="4">
        <v>4634.7606068100667</v>
      </c>
      <c r="D57" s="4">
        <v>4886.7776443700004</v>
      </c>
      <c r="E57" s="4">
        <f t="shared" si="16"/>
        <v>252.01703755993367</v>
      </c>
      <c r="F57" s="36">
        <f t="shared" si="15"/>
        <v>5.4375416324552651E-2</v>
      </c>
      <c r="G57" s="4">
        <v>4012.7797461559016</v>
      </c>
      <c r="H57" s="36">
        <f t="shared" si="19"/>
        <v>0.21780360585485831</v>
      </c>
      <c r="I57" s="40">
        <v>10</v>
      </c>
      <c r="J57" s="36">
        <f t="shared" si="17"/>
        <v>5.2217807583055512E-2</v>
      </c>
      <c r="K57" s="36">
        <f t="shared" si="20"/>
        <v>0.21531156775842913</v>
      </c>
      <c r="L57" s="20">
        <f t="shared" si="21"/>
        <v>110</v>
      </c>
      <c r="M57" s="21">
        <f t="shared" si="18"/>
        <v>33000</v>
      </c>
      <c r="N57" s="21"/>
    </row>
    <row r="58" spans="1:14">
      <c r="A58" s="1" t="s">
        <v>11</v>
      </c>
      <c r="B58">
        <v>31</v>
      </c>
      <c r="C58" s="4">
        <v>4634.7606068100667</v>
      </c>
      <c r="D58" s="4">
        <v>4886.7776443700004</v>
      </c>
      <c r="E58" s="4">
        <f t="shared" si="16"/>
        <v>252.01703755993367</v>
      </c>
      <c r="F58" s="36">
        <f t="shared" si="15"/>
        <v>5.4375416324552651E-2</v>
      </c>
      <c r="G58" s="4">
        <v>4012.7797461559016</v>
      </c>
      <c r="H58" s="36">
        <f t="shared" si="19"/>
        <v>0.21780360585485831</v>
      </c>
      <c r="I58" s="40">
        <v>10</v>
      </c>
      <c r="J58" s="36">
        <f t="shared" si="17"/>
        <v>5.2217807583055512E-2</v>
      </c>
      <c r="K58" s="36">
        <f t="shared" si="20"/>
        <v>0.21531156775842913</v>
      </c>
      <c r="L58" s="20">
        <f t="shared" si="21"/>
        <v>110</v>
      </c>
      <c r="M58" s="21">
        <f t="shared" si="18"/>
        <v>34100</v>
      </c>
      <c r="N58" s="21"/>
    </row>
    <row r="59" spans="1:14">
      <c r="A59" s="1" t="s">
        <v>12</v>
      </c>
      <c r="B59">
        <v>30</v>
      </c>
      <c r="C59" s="4">
        <v>4634.7606068100667</v>
      </c>
      <c r="D59" s="4">
        <v>4886.7776443700004</v>
      </c>
      <c r="E59" s="4">
        <f t="shared" si="16"/>
        <v>252.01703755993367</v>
      </c>
      <c r="F59" s="36">
        <f t="shared" si="15"/>
        <v>5.4375416324552651E-2</v>
      </c>
      <c r="G59" s="4">
        <v>4012.7797461559016</v>
      </c>
      <c r="H59" s="36">
        <f t="shared" si="19"/>
        <v>0.21780360585485831</v>
      </c>
      <c r="I59" s="40">
        <v>10</v>
      </c>
      <c r="J59" s="36">
        <f t="shared" si="17"/>
        <v>5.2217807583055512E-2</v>
      </c>
      <c r="K59" s="36">
        <f t="shared" si="20"/>
        <v>0.21531156775842913</v>
      </c>
      <c r="L59" s="20">
        <f t="shared" si="21"/>
        <v>110</v>
      </c>
      <c r="M59" s="21">
        <f t="shared" si="18"/>
        <v>33000</v>
      </c>
      <c r="N59" s="21"/>
    </row>
    <row r="60" spans="1:14">
      <c r="A60" s="2" t="s">
        <v>13</v>
      </c>
      <c r="B60" s="3">
        <v>31</v>
      </c>
      <c r="C60" s="30">
        <v>4634.7606068100667</v>
      </c>
      <c r="D60" s="30">
        <v>4886.7776443700004</v>
      </c>
      <c r="E60" s="30">
        <f t="shared" si="16"/>
        <v>252.01703755993367</v>
      </c>
      <c r="F60" s="39">
        <f t="shared" si="15"/>
        <v>5.4375416324552651E-2</v>
      </c>
      <c r="G60" s="30">
        <v>4012.7797461559016</v>
      </c>
      <c r="H60" s="39">
        <f t="shared" si="19"/>
        <v>0.21780360585485831</v>
      </c>
      <c r="I60" s="41">
        <v>10</v>
      </c>
      <c r="J60" s="39">
        <f t="shared" si="17"/>
        <v>5.2217807583055512E-2</v>
      </c>
      <c r="K60" s="39">
        <f t="shared" si="20"/>
        <v>0.21531156775842913</v>
      </c>
      <c r="L60" s="31">
        <f t="shared" si="21"/>
        <v>110</v>
      </c>
      <c r="M60" s="38">
        <f t="shared" si="18"/>
        <v>34100</v>
      </c>
      <c r="N60" s="21"/>
    </row>
    <row r="61" spans="1:14">
      <c r="A61" s="1" t="s">
        <v>14</v>
      </c>
      <c r="D61" s="4">
        <f>SUM(D48:D60)</f>
        <v>56830.548216702489</v>
      </c>
      <c r="I61" s="4">
        <f>SUM(I48:I60)</f>
        <v>70</v>
      </c>
      <c r="J61" s="4"/>
      <c r="K61" s="4"/>
      <c r="M61" s="22">
        <f>SUM(M48:M60)</f>
        <v>235400</v>
      </c>
      <c r="N61" s="22"/>
    </row>
    <row r="62" spans="1:14">
      <c r="A62" s="1" t="s">
        <v>16</v>
      </c>
      <c r="D62" s="4">
        <f>D61/12</f>
        <v>4735.8790180585411</v>
      </c>
      <c r="I62" s="4">
        <f>I61/12</f>
        <v>5.833333333333333</v>
      </c>
      <c r="J62" s="4"/>
      <c r="K62" s="4"/>
      <c r="M62" s="22"/>
      <c r="N62" s="22"/>
    </row>
    <row r="63" spans="1:14">
      <c r="A63" s="1"/>
      <c r="D63" s="4"/>
      <c r="I63" s="4"/>
      <c r="J63" s="4"/>
      <c r="K63" s="4"/>
      <c r="M63" s="22"/>
      <c r="N63" s="22"/>
    </row>
    <row r="64" spans="1:14" ht="15.75">
      <c r="A64" s="23" t="s">
        <v>55</v>
      </c>
      <c r="C64" s="7" t="s">
        <v>23</v>
      </c>
      <c r="D64" s="7" t="s">
        <v>34</v>
      </c>
      <c r="E64" s="7" t="s">
        <v>37</v>
      </c>
      <c r="F64" s="7" t="s">
        <v>57</v>
      </c>
      <c r="G64" s="7" t="s">
        <v>36</v>
      </c>
      <c r="H64" s="7" t="s">
        <v>61</v>
      </c>
      <c r="I64" s="7" t="s">
        <v>19</v>
      </c>
      <c r="J64" s="7" t="s">
        <v>59</v>
      </c>
      <c r="K64" s="7" t="s">
        <v>63</v>
      </c>
      <c r="L64" s="7" t="s">
        <v>30</v>
      </c>
      <c r="M64" s="7" t="s">
        <v>30</v>
      </c>
      <c r="N64" s="7"/>
    </row>
    <row r="65" spans="1:14">
      <c r="B65" s="8"/>
      <c r="C65" s="7" t="s">
        <v>66</v>
      </c>
      <c r="D65" s="7" t="s">
        <v>30</v>
      </c>
      <c r="E65" s="7" t="s">
        <v>38</v>
      </c>
      <c r="F65" s="24" t="s">
        <v>58</v>
      </c>
      <c r="G65" s="7" t="s">
        <v>60</v>
      </c>
      <c r="H65" s="7" t="s">
        <v>62</v>
      </c>
      <c r="I65" s="7" t="s">
        <v>44</v>
      </c>
      <c r="J65" s="7" t="s">
        <v>58</v>
      </c>
      <c r="K65" s="24" t="s">
        <v>62</v>
      </c>
      <c r="L65" s="7" t="s">
        <v>40</v>
      </c>
      <c r="M65" s="7" t="s">
        <v>45</v>
      </c>
      <c r="N65" s="7"/>
    </row>
    <row r="66" spans="1:14">
      <c r="A66" s="1" t="s">
        <v>28</v>
      </c>
      <c r="B66" s="7" t="s">
        <v>29</v>
      </c>
      <c r="C66" s="18" t="s">
        <v>31</v>
      </c>
      <c r="D66" s="18" t="s">
        <v>31</v>
      </c>
      <c r="E66" s="18" t="s">
        <v>31</v>
      </c>
      <c r="F66" s="18" t="s">
        <v>31</v>
      </c>
      <c r="G66" s="8"/>
      <c r="H66" s="8"/>
      <c r="I66" s="18" t="s">
        <v>31</v>
      </c>
      <c r="J66" s="8"/>
      <c r="K66" s="8"/>
      <c r="L66" s="8" t="s">
        <v>39</v>
      </c>
    </row>
    <row r="67" spans="1:14">
      <c r="A67" s="5" t="s">
        <v>32</v>
      </c>
      <c r="B67" s="6"/>
      <c r="D67" s="17"/>
    </row>
    <row r="68" spans="1:14">
      <c r="A68" s="1" t="s">
        <v>2</v>
      </c>
      <c r="B68">
        <v>31</v>
      </c>
      <c r="C68" s="4">
        <v>9563.6630242947631</v>
      </c>
      <c r="D68" s="4">
        <v>9768.7028791180001</v>
      </c>
      <c r="E68" s="4">
        <f>D68-C68</f>
        <v>205.03985482323696</v>
      </c>
      <c r="F68" s="36">
        <f>E68/C68</f>
        <v>2.1439468779103795E-2</v>
      </c>
      <c r="G68" s="4">
        <v>8280.2277266621331</v>
      </c>
      <c r="H68" s="36">
        <f>(E68/G68)+0.155</f>
        <v>0.17976258643986487</v>
      </c>
      <c r="I68" s="40">
        <v>0</v>
      </c>
      <c r="J68" s="36">
        <f>(E68-I68)/C68</f>
        <v>2.1439468779103795E-2</v>
      </c>
      <c r="K68" s="36">
        <f>((E68-I68)/G68)+0.155</f>
        <v>0.17976258643986487</v>
      </c>
      <c r="L68" s="20">
        <v>174.29</v>
      </c>
      <c r="M68" s="21">
        <f>B68*I68*L68</f>
        <v>0</v>
      </c>
      <c r="N68" s="21"/>
    </row>
    <row r="69" spans="1:14">
      <c r="A69" s="1" t="s">
        <v>3</v>
      </c>
      <c r="B69">
        <v>28</v>
      </c>
      <c r="C69" s="4">
        <v>9563.6630242947631</v>
      </c>
      <c r="D69" s="4">
        <v>9768.7028791180001</v>
      </c>
      <c r="E69" s="4">
        <f>D69-C69</f>
        <v>205.03985482323696</v>
      </c>
      <c r="F69" s="36">
        <f t="shared" ref="F69:F80" si="22">E69/C69</f>
        <v>2.1439468779103795E-2</v>
      </c>
      <c r="G69" s="4">
        <v>8280.2277266621331</v>
      </c>
      <c r="H69" s="36">
        <f>(E69/G69)+0.155</f>
        <v>0.17976258643986487</v>
      </c>
      <c r="I69" s="40">
        <v>0</v>
      </c>
      <c r="J69" s="36">
        <f>(E69-I69)/C69</f>
        <v>2.1439468779103795E-2</v>
      </c>
      <c r="K69" s="36">
        <f>((E69-I69)/G69)+0.155</f>
        <v>0.17976258643986487</v>
      </c>
      <c r="L69" s="20">
        <f>L68</f>
        <v>174.29</v>
      </c>
      <c r="M69" s="21">
        <f>B69*I69*L69</f>
        <v>0</v>
      </c>
      <c r="N69" s="21"/>
    </row>
    <row r="70" spans="1:14">
      <c r="A70" s="1" t="s">
        <v>4</v>
      </c>
      <c r="B70">
        <v>31</v>
      </c>
      <c r="C70" s="4">
        <v>9563.6630242947631</v>
      </c>
      <c r="D70" s="4">
        <v>9768.7028791180001</v>
      </c>
      <c r="E70" s="4">
        <f>D70-C70</f>
        <v>205.03985482323696</v>
      </c>
      <c r="F70" s="36">
        <f t="shared" si="22"/>
        <v>2.1439468779103795E-2</v>
      </c>
      <c r="G70" s="4">
        <v>8280.2277266621331</v>
      </c>
      <c r="H70" s="36">
        <f>(E70/G70)+0.155</f>
        <v>0.17976258643986487</v>
      </c>
      <c r="I70" s="40">
        <v>0</v>
      </c>
      <c r="J70" s="36">
        <f>(E70-I70)/C70</f>
        <v>2.1439468779103795E-2</v>
      </c>
      <c r="K70" s="36">
        <f>((E70-I70)/G70)+0.155</f>
        <v>0.17976258643986487</v>
      </c>
      <c r="L70" s="20">
        <f>L69</f>
        <v>174.29</v>
      </c>
      <c r="M70" s="21">
        <f>B70*I70*L70</f>
        <v>0</v>
      </c>
      <c r="N70" s="21"/>
    </row>
    <row r="71" spans="1:14">
      <c r="A71" s="1" t="s">
        <v>5</v>
      </c>
      <c r="B71">
        <v>30</v>
      </c>
      <c r="C71" s="4">
        <v>9563.6630242947631</v>
      </c>
      <c r="D71" s="4">
        <v>9768.7028791180001</v>
      </c>
      <c r="E71" s="4">
        <f>D71-C71</f>
        <v>205.03985482323696</v>
      </c>
      <c r="F71" s="36">
        <f t="shared" si="22"/>
        <v>2.1439468779103795E-2</v>
      </c>
      <c r="G71" s="4">
        <v>8280.2277266621331</v>
      </c>
      <c r="H71" s="36">
        <f>(E71/G71)+0.155</f>
        <v>0.17976258643986487</v>
      </c>
      <c r="I71" s="40">
        <v>0</v>
      </c>
      <c r="J71" s="36">
        <f>(E71-I71)/C71</f>
        <v>2.1439468779103795E-2</v>
      </c>
      <c r="K71" s="36">
        <f>((E71-I71)/G71)+0.155</f>
        <v>0.17976258643986487</v>
      </c>
      <c r="L71" s="20">
        <f>L70</f>
        <v>174.29</v>
      </c>
      <c r="M71" s="21">
        <f>B71*I71*L71</f>
        <v>0</v>
      </c>
      <c r="N71" s="21"/>
    </row>
    <row r="72" spans="1:14">
      <c r="A72" s="1" t="s">
        <v>6</v>
      </c>
      <c r="B72">
        <v>31</v>
      </c>
      <c r="C72" s="4">
        <v>9563.6630242947631</v>
      </c>
      <c r="D72" s="4">
        <v>9768.7028791180001</v>
      </c>
      <c r="E72" s="4">
        <f>D72-C72</f>
        <v>205.03985482323696</v>
      </c>
      <c r="F72" s="36">
        <f t="shared" si="22"/>
        <v>2.1439468779103795E-2</v>
      </c>
      <c r="G72" s="4">
        <v>8280.2277266621331</v>
      </c>
      <c r="H72" s="36">
        <f>(E72/G72)+0.155</f>
        <v>0.17976258643986487</v>
      </c>
      <c r="I72" s="40">
        <v>0</v>
      </c>
      <c r="J72" s="36">
        <f>(E72-I72)/C72</f>
        <v>2.1439468779103795E-2</v>
      </c>
      <c r="K72" s="36">
        <f>((E72-I72)/G72)+0.155</f>
        <v>0.17976258643986487</v>
      </c>
      <c r="L72" s="20">
        <f>L71</f>
        <v>174.29</v>
      </c>
      <c r="M72" s="21">
        <f>B72*I72*L72</f>
        <v>0</v>
      </c>
      <c r="N72" s="21"/>
    </row>
    <row r="73" spans="1:14">
      <c r="A73" s="5" t="s">
        <v>33</v>
      </c>
      <c r="E73" s="4"/>
      <c r="F73" s="36"/>
      <c r="G73" s="4"/>
      <c r="H73" s="36"/>
      <c r="I73" s="40"/>
      <c r="J73" s="36"/>
      <c r="K73" s="36"/>
      <c r="L73" s="20"/>
      <c r="M73" s="21"/>
      <c r="N73" s="21"/>
    </row>
    <row r="74" spans="1:14">
      <c r="A74" s="1" t="s">
        <v>7</v>
      </c>
      <c r="B74">
        <v>30</v>
      </c>
      <c r="C74" s="4">
        <v>9501.9843442013025</v>
      </c>
      <c r="D74" s="4">
        <v>9972.1234195326597</v>
      </c>
      <c r="E74" s="4">
        <f t="shared" ref="E74:E80" si="23">D74-C74</f>
        <v>470.13907533135716</v>
      </c>
      <c r="F74" s="36">
        <f t="shared" si="22"/>
        <v>4.947798883906445E-2</v>
      </c>
      <c r="G74" s="4">
        <v>8226.8262720357598</v>
      </c>
      <c r="H74" s="36">
        <f>(E74/G74)+0.155</f>
        <v>0.21214707710911945</v>
      </c>
      <c r="I74" s="40">
        <v>0</v>
      </c>
      <c r="J74" s="36">
        <f t="shared" ref="J74:J80" si="24">(E74-I74)/C74</f>
        <v>4.947798883906445E-2</v>
      </c>
      <c r="K74" s="36">
        <f>((E74-I74)/G74)+0.155</f>
        <v>0.21214707710911945</v>
      </c>
      <c r="L74" s="20">
        <v>110</v>
      </c>
      <c r="M74" s="21">
        <f t="shared" ref="M74:M80" si="25">B74*I74*L74</f>
        <v>0</v>
      </c>
      <c r="N74" s="21"/>
    </row>
    <row r="75" spans="1:14">
      <c r="A75" s="1" t="s">
        <v>8</v>
      </c>
      <c r="B75">
        <v>31</v>
      </c>
      <c r="C75" s="4">
        <v>9501.9843442013025</v>
      </c>
      <c r="D75" s="4">
        <v>9972.1234195326597</v>
      </c>
      <c r="E75" s="4">
        <f t="shared" si="23"/>
        <v>470.13907533135716</v>
      </c>
      <c r="F75" s="36">
        <f t="shared" si="22"/>
        <v>4.947798883906445E-2</v>
      </c>
      <c r="G75" s="4">
        <v>8226.8262720357598</v>
      </c>
      <c r="H75" s="36">
        <f t="shared" ref="H75:H80" si="26">(E75/G75)+0.155</f>
        <v>0.21214707710911945</v>
      </c>
      <c r="I75" s="40">
        <v>0</v>
      </c>
      <c r="J75" s="36">
        <f t="shared" si="24"/>
        <v>4.947798883906445E-2</v>
      </c>
      <c r="K75" s="36">
        <f t="shared" ref="K75:K80" si="27">((E75-I75)/G75)+0.155</f>
        <v>0.21214707710911945</v>
      </c>
      <c r="L75" s="20">
        <f t="shared" ref="L75:L80" si="28">L74</f>
        <v>110</v>
      </c>
      <c r="M75" s="21">
        <f t="shared" si="25"/>
        <v>0</v>
      </c>
      <c r="N75" s="21"/>
    </row>
    <row r="76" spans="1:14">
      <c r="A76" s="1" t="s">
        <v>9</v>
      </c>
      <c r="B76">
        <v>31</v>
      </c>
      <c r="C76" s="4">
        <v>9501.9843442013025</v>
      </c>
      <c r="D76" s="4">
        <v>9972.1234195326597</v>
      </c>
      <c r="E76" s="4">
        <f t="shared" si="23"/>
        <v>470.13907533135716</v>
      </c>
      <c r="F76" s="36">
        <f t="shared" si="22"/>
        <v>4.947798883906445E-2</v>
      </c>
      <c r="G76" s="4">
        <v>8226.8262720357598</v>
      </c>
      <c r="H76" s="36">
        <f t="shared" si="26"/>
        <v>0.21214707710911945</v>
      </c>
      <c r="I76" s="40">
        <v>0</v>
      </c>
      <c r="J76" s="36">
        <f t="shared" si="24"/>
        <v>4.947798883906445E-2</v>
      </c>
      <c r="K76" s="36">
        <f t="shared" si="27"/>
        <v>0.21214707710911945</v>
      </c>
      <c r="L76" s="20">
        <f t="shared" si="28"/>
        <v>110</v>
      </c>
      <c r="M76" s="21">
        <f t="shared" si="25"/>
        <v>0</v>
      </c>
      <c r="N76" s="21"/>
    </row>
    <row r="77" spans="1:14">
      <c r="A77" s="1" t="s">
        <v>10</v>
      </c>
      <c r="B77">
        <v>30</v>
      </c>
      <c r="C77" s="4">
        <v>9501.9843442013025</v>
      </c>
      <c r="D77" s="4">
        <v>9972.1234195326597</v>
      </c>
      <c r="E77" s="4">
        <f t="shared" si="23"/>
        <v>470.13907533135716</v>
      </c>
      <c r="F77" s="36">
        <f t="shared" si="22"/>
        <v>4.947798883906445E-2</v>
      </c>
      <c r="G77" s="4">
        <v>8226.8262720357598</v>
      </c>
      <c r="H77" s="36">
        <f t="shared" si="26"/>
        <v>0.21214707710911945</v>
      </c>
      <c r="I77" s="40">
        <v>0</v>
      </c>
      <c r="J77" s="36">
        <f t="shared" si="24"/>
        <v>4.947798883906445E-2</v>
      </c>
      <c r="K77" s="36">
        <f t="shared" si="27"/>
        <v>0.21214707710911945</v>
      </c>
      <c r="L77" s="20">
        <f t="shared" si="28"/>
        <v>110</v>
      </c>
      <c r="M77" s="21">
        <f t="shared" si="25"/>
        <v>0</v>
      </c>
      <c r="N77" s="21"/>
    </row>
    <row r="78" spans="1:14">
      <c r="A78" s="1" t="s">
        <v>11</v>
      </c>
      <c r="B78">
        <v>31</v>
      </c>
      <c r="C78" s="4">
        <v>9501.9843442013025</v>
      </c>
      <c r="D78" s="4">
        <v>9972.1234195326597</v>
      </c>
      <c r="E78" s="4">
        <f t="shared" si="23"/>
        <v>470.13907533135716</v>
      </c>
      <c r="F78" s="36">
        <f t="shared" si="22"/>
        <v>4.947798883906445E-2</v>
      </c>
      <c r="G78" s="4">
        <v>8226.8262720357598</v>
      </c>
      <c r="H78" s="36">
        <f t="shared" si="26"/>
        <v>0.21214707710911945</v>
      </c>
      <c r="I78" s="40">
        <v>0</v>
      </c>
      <c r="J78" s="36">
        <f t="shared" si="24"/>
        <v>4.947798883906445E-2</v>
      </c>
      <c r="K78" s="36">
        <f t="shared" si="27"/>
        <v>0.21214707710911945</v>
      </c>
      <c r="L78" s="20">
        <f t="shared" si="28"/>
        <v>110</v>
      </c>
      <c r="M78" s="21">
        <f t="shared" si="25"/>
        <v>0</v>
      </c>
      <c r="N78" s="21"/>
    </row>
    <row r="79" spans="1:14">
      <c r="A79" s="1" t="s">
        <v>12</v>
      </c>
      <c r="B79">
        <v>30</v>
      </c>
      <c r="C79" s="4">
        <v>9501.9843442013025</v>
      </c>
      <c r="D79" s="4">
        <v>9972.1234195326597</v>
      </c>
      <c r="E79" s="4">
        <f t="shared" si="23"/>
        <v>470.13907533135716</v>
      </c>
      <c r="F79" s="36">
        <f t="shared" si="22"/>
        <v>4.947798883906445E-2</v>
      </c>
      <c r="G79" s="4">
        <v>8226.8262720357598</v>
      </c>
      <c r="H79" s="36">
        <f t="shared" si="26"/>
        <v>0.21214707710911945</v>
      </c>
      <c r="I79" s="40">
        <v>0</v>
      </c>
      <c r="J79" s="36">
        <f t="shared" si="24"/>
        <v>4.947798883906445E-2</v>
      </c>
      <c r="K79" s="36">
        <f t="shared" si="27"/>
        <v>0.21214707710911945</v>
      </c>
      <c r="L79" s="20">
        <f t="shared" si="28"/>
        <v>110</v>
      </c>
      <c r="M79" s="21">
        <f t="shared" si="25"/>
        <v>0</v>
      </c>
      <c r="N79" s="21"/>
    </row>
    <row r="80" spans="1:14">
      <c r="A80" s="2" t="s">
        <v>13</v>
      </c>
      <c r="B80" s="3">
        <v>31</v>
      </c>
      <c r="C80" s="30">
        <v>9501.9843442013025</v>
      </c>
      <c r="D80" s="30">
        <v>9972.1234195326597</v>
      </c>
      <c r="E80" s="30">
        <f t="shared" si="23"/>
        <v>470.13907533135716</v>
      </c>
      <c r="F80" s="39">
        <f t="shared" si="22"/>
        <v>4.947798883906445E-2</v>
      </c>
      <c r="G80" s="30">
        <v>8226.8262720357598</v>
      </c>
      <c r="H80" s="39">
        <f t="shared" si="26"/>
        <v>0.21214707710911945</v>
      </c>
      <c r="I80" s="41">
        <v>0</v>
      </c>
      <c r="J80" s="39">
        <f t="shared" si="24"/>
        <v>4.947798883906445E-2</v>
      </c>
      <c r="K80" s="39">
        <f t="shared" si="27"/>
        <v>0.21214707710911945</v>
      </c>
      <c r="L80" s="31">
        <f t="shared" si="28"/>
        <v>110</v>
      </c>
      <c r="M80" s="38">
        <f t="shared" si="25"/>
        <v>0</v>
      </c>
      <c r="N80" s="21"/>
    </row>
    <row r="81" spans="1:14">
      <c r="A81" s="1" t="s">
        <v>14</v>
      </c>
      <c r="D81" s="4">
        <f>SUM(D68:D80)</f>
        <v>118648.37833231859</v>
      </c>
      <c r="I81" s="4">
        <f>SUM(I68:I80)</f>
        <v>0</v>
      </c>
      <c r="J81" s="4"/>
      <c r="K81" s="4"/>
      <c r="M81" s="22">
        <f>SUM(M68:M80)</f>
        <v>0</v>
      </c>
      <c r="N81" s="22"/>
    </row>
    <row r="82" spans="1:14">
      <c r="A82" s="1" t="s">
        <v>16</v>
      </c>
      <c r="D82" s="4">
        <f>D81/12</f>
        <v>9887.36486102655</v>
      </c>
      <c r="I82" s="4">
        <f>I81/12</f>
        <v>0</v>
      </c>
      <c r="J82" s="4"/>
      <c r="K82" s="4"/>
      <c r="M82" s="22"/>
      <c r="N82" s="22"/>
    </row>
    <row r="83" spans="1:14">
      <c r="A83" s="1"/>
      <c r="D83" s="4"/>
      <c r="I83" s="4"/>
      <c r="J83" s="4"/>
      <c r="K83" s="4"/>
      <c r="M83" s="22"/>
      <c r="N83" s="22"/>
    </row>
    <row r="84" spans="1:14" ht="15.75">
      <c r="A84" s="23" t="s">
        <v>20</v>
      </c>
      <c r="C84" s="7" t="s">
        <v>23</v>
      </c>
      <c r="D84" s="7" t="s">
        <v>34</v>
      </c>
      <c r="E84" s="7" t="s">
        <v>37</v>
      </c>
      <c r="F84" s="7" t="s">
        <v>57</v>
      </c>
      <c r="G84" s="7" t="s">
        <v>36</v>
      </c>
      <c r="H84" s="7" t="s">
        <v>61</v>
      </c>
      <c r="I84" s="7" t="s">
        <v>19</v>
      </c>
      <c r="J84" s="7" t="s">
        <v>59</v>
      </c>
      <c r="K84" s="7" t="s">
        <v>63</v>
      </c>
      <c r="L84" s="7" t="s">
        <v>30</v>
      </c>
      <c r="M84" s="7" t="s">
        <v>30</v>
      </c>
      <c r="N84" s="22"/>
    </row>
    <row r="85" spans="1:14">
      <c r="B85" s="8"/>
      <c r="C85" s="7" t="s">
        <v>66</v>
      </c>
      <c r="D85" s="7" t="s">
        <v>30</v>
      </c>
      <c r="E85" s="7" t="s">
        <v>38</v>
      </c>
      <c r="F85" s="24" t="s">
        <v>58</v>
      </c>
      <c r="G85" s="7" t="s">
        <v>60</v>
      </c>
      <c r="H85" s="7" t="s">
        <v>62</v>
      </c>
      <c r="I85" s="7" t="s">
        <v>44</v>
      </c>
      <c r="J85" s="7" t="s">
        <v>58</v>
      </c>
      <c r="K85" s="24" t="s">
        <v>62</v>
      </c>
      <c r="L85" s="7" t="s">
        <v>40</v>
      </c>
      <c r="M85" s="7" t="s">
        <v>45</v>
      </c>
      <c r="N85" s="22"/>
    </row>
    <row r="86" spans="1:14">
      <c r="A86" s="1" t="s">
        <v>28</v>
      </c>
      <c r="B86" s="7" t="s">
        <v>29</v>
      </c>
      <c r="C86" s="18" t="s">
        <v>31</v>
      </c>
      <c r="D86" s="18" t="s">
        <v>31</v>
      </c>
      <c r="E86" s="18" t="s">
        <v>31</v>
      </c>
      <c r="F86" s="18" t="s">
        <v>31</v>
      </c>
      <c r="G86" s="8"/>
      <c r="H86" s="8"/>
      <c r="I86" s="18" t="s">
        <v>31</v>
      </c>
      <c r="J86" s="8"/>
      <c r="K86" s="8"/>
      <c r="L86" s="8" t="s">
        <v>39</v>
      </c>
      <c r="N86" s="22"/>
    </row>
    <row r="87" spans="1:14">
      <c r="A87" s="5" t="s">
        <v>32</v>
      </c>
      <c r="B87" s="6"/>
      <c r="D87" s="4"/>
      <c r="I87" s="4"/>
      <c r="M87" s="22"/>
      <c r="N87" s="22"/>
    </row>
    <row r="88" spans="1:14">
      <c r="A88" s="1" t="s">
        <v>2</v>
      </c>
      <c r="B88">
        <v>31</v>
      </c>
      <c r="C88" s="4">
        <f t="shared" ref="C88:G94" si="29">C7+C28+C48+C68</f>
        <v>22120.119359999997</v>
      </c>
      <c r="D88" s="4">
        <f t="shared" si="29"/>
        <v>24218.197489499998</v>
      </c>
      <c r="E88" s="4">
        <f t="shared" si="29"/>
        <v>2098.0781295000033</v>
      </c>
      <c r="F88" s="36">
        <f>E88/C88</f>
        <v>9.4849313213651823E-2</v>
      </c>
      <c r="G88" s="4">
        <f t="shared" si="29"/>
        <v>19151.618493506488</v>
      </c>
      <c r="H88" s="36">
        <f>(E88/G88)+0.155</f>
        <v>0.26455095676176787</v>
      </c>
      <c r="I88" s="40">
        <f>I7+I28+I48+I68</f>
        <v>1295</v>
      </c>
      <c r="J88" s="36">
        <f>(E88-I88)/C88</f>
        <v>3.6305325320812529E-2</v>
      </c>
      <c r="K88" s="36">
        <f>((E88-I88)/G88)+0.155</f>
        <v>0.19693265074553848</v>
      </c>
      <c r="L88" s="20">
        <v>174.29</v>
      </c>
      <c r="M88" s="21">
        <f>B88*I88*L88</f>
        <v>6996872.0499999998</v>
      </c>
      <c r="N88" s="22"/>
    </row>
    <row r="89" spans="1:14">
      <c r="A89" s="1" t="s">
        <v>3</v>
      </c>
      <c r="B89">
        <v>28</v>
      </c>
      <c r="C89" s="4">
        <f t="shared" si="29"/>
        <v>22120.119359999997</v>
      </c>
      <c r="D89" s="4">
        <f t="shared" si="29"/>
        <v>24218.197489499998</v>
      </c>
      <c r="E89" s="4">
        <f t="shared" si="29"/>
        <v>2098.0781295000033</v>
      </c>
      <c r="F89" s="36">
        <f t="shared" ref="F89:F100" si="30">E89/C89</f>
        <v>9.4849313213651823E-2</v>
      </c>
      <c r="G89" s="4">
        <f>G8+G29+G49+G69</f>
        <v>19151.618493506488</v>
      </c>
      <c r="H89" s="36">
        <f>(E89/G89)+0.155</f>
        <v>0.26455095676176787</v>
      </c>
      <c r="I89" s="40">
        <f>I8+I29+I49+I69</f>
        <v>1295</v>
      </c>
      <c r="J89" s="36">
        <f>(E89-I89)/C89</f>
        <v>3.6305325320812529E-2</v>
      </c>
      <c r="K89" s="36">
        <f>((E89-I89)/G89)+0.155</f>
        <v>0.19693265074553848</v>
      </c>
      <c r="L89" s="20">
        <f>L88</f>
        <v>174.29</v>
      </c>
      <c r="M89" s="21">
        <f>B89*I89*L89</f>
        <v>6319755.3999999994</v>
      </c>
      <c r="N89" s="22"/>
    </row>
    <row r="90" spans="1:14">
      <c r="A90" s="1" t="s">
        <v>4</v>
      </c>
      <c r="B90">
        <v>31</v>
      </c>
      <c r="C90" s="4">
        <f t="shared" si="29"/>
        <v>22120.119359999997</v>
      </c>
      <c r="D90" s="4">
        <f t="shared" si="29"/>
        <v>24218.197489499998</v>
      </c>
      <c r="E90" s="4">
        <f t="shared" si="29"/>
        <v>2098.0781295000033</v>
      </c>
      <c r="F90" s="36">
        <f t="shared" si="30"/>
        <v>9.4849313213651823E-2</v>
      </c>
      <c r="G90" s="4">
        <f>G9+G30+G50+G70</f>
        <v>19151.618493506488</v>
      </c>
      <c r="H90" s="36">
        <f>(E90/G90)+0.155</f>
        <v>0.26455095676176787</v>
      </c>
      <c r="I90" s="40">
        <f>I9+I30+I50+I70</f>
        <v>1295</v>
      </c>
      <c r="J90" s="36">
        <f>(E90-I90)/C90</f>
        <v>3.6305325320812529E-2</v>
      </c>
      <c r="K90" s="36">
        <f>((E90-I90)/G90)+0.155</f>
        <v>0.19693265074553848</v>
      </c>
      <c r="L90" s="20">
        <f>L89</f>
        <v>174.29</v>
      </c>
      <c r="M90" s="21">
        <f>B90*I90*L90</f>
        <v>6996872.0499999998</v>
      </c>
      <c r="N90" s="22"/>
    </row>
    <row r="91" spans="1:14">
      <c r="A91" s="1" t="s">
        <v>5</v>
      </c>
      <c r="B91">
        <v>30</v>
      </c>
      <c r="C91" s="4">
        <f t="shared" si="29"/>
        <v>22120.119359999997</v>
      </c>
      <c r="D91" s="4">
        <f t="shared" si="29"/>
        <v>24218.197489499998</v>
      </c>
      <c r="E91" s="4">
        <f t="shared" si="29"/>
        <v>2098.0781295000033</v>
      </c>
      <c r="F91" s="36">
        <f t="shared" si="30"/>
        <v>9.4849313213651823E-2</v>
      </c>
      <c r="G91" s="4">
        <f>G10+G31+G51+G71</f>
        <v>19151.618493506488</v>
      </c>
      <c r="H91" s="36">
        <f>(E91/G91)+0.155</f>
        <v>0.26455095676176787</v>
      </c>
      <c r="I91" s="40">
        <f>I10+I31+I51+I71</f>
        <v>1295</v>
      </c>
      <c r="J91" s="36">
        <f>(E91-I91)/C91</f>
        <v>3.6305325320812529E-2</v>
      </c>
      <c r="K91" s="36">
        <f>((E91-I91)/G91)+0.155</f>
        <v>0.19693265074553848</v>
      </c>
      <c r="L91" s="20">
        <f>L90</f>
        <v>174.29</v>
      </c>
      <c r="M91" s="21">
        <f>B91*I91*L91</f>
        <v>6771166.5</v>
      </c>
      <c r="N91" s="22"/>
    </row>
    <row r="92" spans="1:14">
      <c r="A92" s="1" t="s">
        <v>6</v>
      </c>
      <c r="B92">
        <v>31</v>
      </c>
      <c r="C92" s="4">
        <f t="shared" si="29"/>
        <v>22120.119359999997</v>
      </c>
      <c r="D92" s="4">
        <f t="shared" si="29"/>
        <v>24218.197489499998</v>
      </c>
      <c r="E92" s="4">
        <f t="shared" si="29"/>
        <v>2098.0781295000033</v>
      </c>
      <c r="F92" s="36">
        <f t="shared" si="30"/>
        <v>9.4849313213651823E-2</v>
      </c>
      <c r="G92" s="4">
        <f>G11+G32+G52+G72</f>
        <v>19151.618493506488</v>
      </c>
      <c r="H92" s="36">
        <f>(E92/G92)+0.155</f>
        <v>0.26455095676176787</v>
      </c>
      <c r="I92" s="40">
        <f>I11+I32+I52+I72</f>
        <v>1295</v>
      </c>
      <c r="J92" s="36">
        <f>(E92-I92)/C92</f>
        <v>3.6305325320812529E-2</v>
      </c>
      <c r="K92" s="36">
        <f>((E92-I92)/G92)+0.155</f>
        <v>0.19693265074553848</v>
      </c>
      <c r="L92" s="20">
        <f>L91</f>
        <v>174.29</v>
      </c>
      <c r="M92" s="21">
        <f>B92*I92*L92</f>
        <v>6996872.0499999998</v>
      </c>
      <c r="N92" s="22"/>
    </row>
    <row r="93" spans="1:14">
      <c r="A93" s="5" t="s">
        <v>33</v>
      </c>
      <c r="C93" s="4"/>
      <c r="D93" s="4"/>
      <c r="E93" s="4"/>
      <c r="F93" s="36"/>
      <c r="G93" s="36"/>
      <c r="H93" s="36"/>
      <c r="I93" s="40"/>
      <c r="J93" s="36"/>
      <c r="K93" s="36"/>
      <c r="L93" s="20"/>
      <c r="M93" s="21"/>
      <c r="N93" s="22"/>
    </row>
    <row r="94" spans="1:14">
      <c r="A94" s="1" t="s">
        <v>7</v>
      </c>
      <c r="B94">
        <v>30</v>
      </c>
      <c r="C94" s="4">
        <f t="shared" ref="C94:E100" si="31">C13+C34+C54+C74</f>
        <v>22223.756671228199</v>
      </c>
      <c r="D94" s="4">
        <f t="shared" si="31"/>
        <v>24654.234704166658</v>
      </c>
      <c r="E94" s="4">
        <f t="shared" si="31"/>
        <v>2430.4780329384612</v>
      </c>
      <c r="F94" s="36">
        <f t="shared" si="30"/>
        <v>0.10936395987835212</v>
      </c>
      <c r="G94" s="4">
        <f t="shared" si="29"/>
        <v>19241.347767297142</v>
      </c>
      <c r="H94" s="36">
        <f>(E94/G94)+0.155</f>
        <v>0.28131537365949671</v>
      </c>
      <c r="I94" s="40">
        <f t="shared" ref="I94:I100" si="32">I13+I34+I54+I74</f>
        <v>1296</v>
      </c>
      <c r="J94" s="36">
        <f t="shared" ref="J94:J100" si="33">(E94-I94)/C94</f>
        <v>5.1047986608276884E-2</v>
      </c>
      <c r="K94" s="36">
        <f>((E94-I94)/G94)+0.155</f>
        <v>0.21396042453255981</v>
      </c>
      <c r="L94" s="20">
        <v>110</v>
      </c>
      <c r="M94" s="21">
        <f t="shared" ref="M94:M100" si="34">B94*I94*L94</f>
        <v>4276800</v>
      </c>
      <c r="N94" s="22"/>
    </row>
    <row r="95" spans="1:14">
      <c r="A95" s="1" t="s">
        <v>8</v>
      </c>
      <c r="B95">
        <v>31</v>
      </c>
      <c r="C95" s="4">
        <f t="shared" si="31"/>
        <v>22223.756671228199</v>
      </c>
      <c r="D95" s="4">
        <f t="shared" si="31"/>
        <v>24654.234704166658</v>
      </c>
      <c r="E95" s="4">
        <f t="shared" si="31"/>
        <v>2430.4780329384612</v>
      </c>
      <c r="F95" s="36">
        <f t="shared" si="30"/>
        <v>0.10936395987835212</v>
      </c>
      <c r="G95" s="4">
        <f t="shared" ref="G95:G100" si="35">G94</f>
        <v>19241.347767297142</v>
      </c>
      <c r="H95" s="36">
        <f t="shared" ref="H95:H100" si="36">(E95/G95)+0.155</f>
        <v>0.28131537365949671</v>
      </c>
      <c r="I95" s="40">
        <f t="shared" si="32"/>
        <v>1296</v>
      </c>
      <c r="J95" s="36">
        <f t="shared" si="33"/>
        <v>5.1047986608276884E-2</v>
      </c>
      <c r="K95" s="36">
        <f t="shared" ref="K95:K100" si="37">((E95-I95)/G95)+0.155</f>
        <v>0.21396042453255981</v>
      </c>
      <c r="L95" s="20">
        <f t="shared" ref="L95:L100" si="38">L94</f>
        <v>110</v>
      </c>
      <c r="M95" s="21">
        <f t="shared" si="34"/>
        <v>4419360</v>
      </c>
      <c r="N95" s="22"/>
    </row>
    <row r="96" spans="1:14">
      <c r="A96" s="1" t="s">
        <v>9</v>
      </c>
      <c r="B96">
        <v>31</v>
      </c>
      <c r="C96" s="4">
        <f t="shared" si="31"/>
        <v>22223.756671228199</v>
      </c>
      <c r="D96" s="4">
        <f t="shared" si="31"/>
        <v>24654.234704166658</v>
      </c>
      <c r="E96" s="4">
        <f t="shared" si="31"/>
        <v>2430.4780329384612</v>
      </c>
      <c r="F96" s="36">
        <f t="shared" si="30"/>
        <v>0.10936395987835212</v>
      </c>
      <c r="G96" s="4">
        <f t="shared" si="35"/>
        <v>19241.347767297142</v>
      </c>
      <c r="H96" s="36">
        <f t="shared" si="36"/>
        <v>0.28131537365949671</v>
      </c>
      <c r="I96" s="40">
        <f t="shared" si="32"/>
        <v>1296</v>
      </c>
      <c r="J96" s="36">
        <f t="shared" si="33"/>
        <v>5.1047986608276884E-2</v>
      </c>
      <c r="K96" s="36">
        <f t="shared" si="37"/>
        <v>0.21396042453255981</v>
      </c>
      <c r="L96" s="20">
        <f t="shared" si="38"/>
        <v>110</v>
      </c>
      <c r="M96" s="21">
        <f t="shared" si="34"/>
        <v>4419360</v>
      </c>
      <c r="N96" s="22"/>
    </row>
    <row r="97" spans="1:14">
      <c r="A97" s="1" t="s">
        <v>10</v>
      </c>
      <c r="B97">
        <v>30</v>
      </c>
      <c r="C97" s="4">
        <f t="shared" si="31"/>
        <v>22223.756671228199</v>
      </c>
      <c r="D97" s="4">
        <f t="shared" si="31"/>
        <v>24654.234704166658</v>
      </c>
      <c r="E97" s="4">
        <f t="shared" si="31"/>
        <v>2430.4780329384612</v>
      </c>
      <c r="F97" s="36">
        <f t="shared" si="30"/>
        <v>0.10936395987835212</v>
      </c>
      <c r="G97" s="4">
        <f t="shared" si="35"/>
        <v>19241.347767297142</v>
      </c>
      <c r="H97" s="36">
        <f t="shared" si="36"/>
        <v>0.28131537365949671</v>
      </c>
      <c r="I97" s="40">
        <f t="shared" si="32"/>
        <v>1296</v>
      </c>
      <c r="J97" s="36">
        <f t="shared" si="33"/>
        <v>5.1047986608276884E-2</v>
      </c>
      <c r="K97" s="36">
        <f t="shared" si="37"/>
        <v>0.21396042453255981</v>
      </c>
      <c r="L97" s="20">
        <f t="shared" si="38"/>
        <v>110</v>
      </c>
      <c r="M97" s="21">
        <f t="shared" si="34"/>
        <v>4276800</v>
      </c>
      <c r="N97" s="22"/>
    </row>
    <row r="98" spans="1:14">
      <c r="A98" s="1" t="s">
        <v>11</v>
      </c>
      <c r="B98">
        <v>31</v>
      </c>
      <c r="C98" s="4">
        <f t="shared" si="31"/>
        <v>22223.756671228199</v>
      </c>
      <c r="D98" s="4">
        <f t="shared" si="31"/>
        <v>24654.234704166658</v>
      </c>
      <c r="E98" s="4">
        <f t="shared" si="31"/>
        <v>2430.4780329384612</v>
      </c>
      <c r="F98" s="36">
        <f t="shared" si="30"/>
        <v>0.10936395987835212</v>
      </c>
      <c r="G98" s="4">
        <f t="shared" si="35"/>
        <v>19241.347767297142</v>
      </c>
      <c r="H98" s="36">
        <f t="shared" si="36"/>
        <v>0.28131537365949671</v>
      </c>
      <c r="I98" s="40">
        <f t="shared" si="32"/>
        <v>1296</v>
      </c>
      <c r="J98" s="36">
        <f t="shared" si="33"/>
        <v>5.1047986608276884E-2</v>
      </c>
      <c r="K98" s="36">
        <f t="shared" si="37"/>
        <v>0.21396042453255981</v>
      </c>
      <c r="L98" s="20">
        <f t="shared" si="38"/>
        <v>110</v>
      </c>
      <c r="M98" s="21">
        <f t="shared" si="34"/>
        <v>4419360</v>
      </c>
      <c r="N98" s="22"/>
    </row>
    <row r="99" spans="1:14">
      <c r="A99" s="1" t="s">
        <v>12</v>
      </c>
      <c r="B99">
        <v>30</v>
      </c>
      <c r="C99" s="4">
        <f t="shared" si="31"/>
        <v>22223.756671228199</v>
      </c>
      <c r="D99" s="4">
        <f t="shared" si="31"/>
        <v>24654.234704166658</v>
      </c>
      <c r="E99" s="4">
        <f t="shared" si="31"/>
        <v>2430.4780329384612</v>
      </c>
      <c r="F99" s="36">
        <f t="shared" si="30"/>
        <v>0.10936395987835212</v>
      </c>
      <c r="G99" s="4">
        <f t="shared" si="35"/>
        <v>19241.347767297142</v>
      </c>
      <c r="H99" s="36">
        <f t="shared" si="36"/>
        <v>0.28131537365949671</v>
      </c>
      <c r="I99" s="40">
        <f t="shared" si="32"/>
        <v>1296</v>
      </c>
      <c r="J99" s="36">
        <f t="shared" si="33"/>
        <v>5.1047986608276884E-2</v>
      </c>
      <c r="K99" s="36">
        <f t="shared" si="37"/>
        <v>0.21396042453255981</v>
      </c>
      <c r="L99" s="20">
        <f t="shared" si="38"/>
        <v>110</v>
      </c>
      <c r="M99" s="21">
        <f t="shared" si="34"/>
        <v>4276800</v>
      </c>
      <c r="N99" s="22"/>
    </row>
    <row r="100" spans="1:14">
      <c r="A100" s="2" t="s">
        <v>13</v>
      </c>
      <c r="B100" s="3">
        <v>31</v>
      </c>
      <c r="C100" s="30">
        <f t="shared" si="31"/>
        <v>22223.756671228199</v>
      </c>
      <c r="D100" s="30">
        <f t="shared" si="31"/>
        <v>24654.234704166658</v>
      </c>
      <c r="E100" s="30">
        <f t="shared" si="31"/>
        <v>2430.4780329384612</v>
      </c>
      <c r="F100" s="39">
        <f t="shared" si="30"/>
        <v>0.10936395987835212</v>
      </c>
      <c r="G100" s="30">
        <f t="shared" si="35"/>
        <v>19241.347767297142</v>
      </c>
      <c r="H100" s="39">
        <f t="shared" si="36"/>
        <v>0.28131537365949671</v>
      </c>
      <c r="I100" s="41">
        <f t="shared" si="32"/>
        <v>1296</v>
      </c>
      <c r="J100" s="39">
        <f t="shared" si="33"/>
        <v>5.1047986608276884E-2</v>
      </c>
      <c r="K100" s="39">
        <f t="shared" si="37"/>
        <v>0.21396042453255981</v>
      </c>
      <c r="L100" s="31">
        <f t="shared" si="38"/>
        <v>110</v>
      </c>
      <c r="M100" s="38">
        <f t="shared" si="34"/>
        <v>4419360</v>
      </c>
      <c r="N100" s="22"/>
    </row>
    <row r="101" spans="1:14">
      <c r="A101" s="1" t="s">
        <v>14</v>
      </c>
      <c r="D101" s="4">
        <f>SUM(D88:D100)</f>
        <v>293670.63037666655</v>
      </c>
      <c r="I101" s="4">
        <f>SUM(I88:I100)</f>
        <v>15547</v>
      </c>
      <c r="J101" s="4"/>
      <c r="K101" s="4"/>
      <c r="M101" s="22">
        <f>SUM(M88:M100)</f>
        <v>64589378.049999997</v>
      </c>
      <c r="N101" s="22"/>
    </row>
    <row r="102" spans="1:14">
      <c r="A102" s="1" t="s">
        <v>16</v>
      </c>
      <c r="D102" s="4">
        <f>D101/12</f>
        <v>24472.552531388879</v>
      </c>
      <c r="I102" s="4">
        <f>I101/12</f>
        <v>1295.5833333333333</v>
      </c>
      <c r="J102" s="4"/>
      <c r="K102" s="4"/>
      <c r="M102" s="22"/>
      <c r="N102" s="22"/>
    </row>
    <row r="103" spans="1:14">
      <c r="A103" s="1"/>
      <c r="D103" s="4"/>
      <c r="I103" s="4"/>
      <c r="J103" s="4"/>
      <c r="K103" s="4"/>
      <c r="M103" s="22"/>
      <c r="N103" s="22"/>
    </row>
    <row r="104" spans="1:14">
      <c r="A104" s="1"/>
      <c r="D104" s="4"/>
      <c r="I104" s="4"/>
      <c r="J104" s="4"/>
      <c r="K104" s="4"/>
      <c r="M104" s="22"/>
      <c r="N104" s="22"/>
    </row>
    <row r="105" spans="1:14">
      <c r="A105" s="1"/>
      <c r="D105" s="4"/>
      <c r="I105" s="4"/>
      <c r="J105" s="4"/>
      <c r="K105" s="4"/>
      <c r="M105" s="22"/>
      <c r="N105" s="22"/>
    </row>
    <row r="106" spans="1:14">
      <c r="A106" s="1"/>
      <c r="D106" s="4"/>
      <c r="I106" s="4"/>
      <c r="J106" s="4"/>
      <c r="K106" s="4"/>
      <c r="M106" s="22"/>
      <c r="N106" s="22"/>
    </row>
    <row r="107" spans="1:14">
      <c r="D107" s="4"/>
      <c r="I107" s="4"/>
      <c r="J107" s="4"/>
      <c r="K107" s="4"/>
    </row>
    <row r="108" spans="1:14">
      <c r="D108" s="4"/>
      <c r="I108" s="4"/>
      <c r="J108" s="4"/>
      <c r="K108" s="4"/>
    </row>
    <row r="109" spans="1:14">
      <c r="A109" s="17" t="s">
        <v>54</v>
      </c>
      <c r="D109" s="4"/>
      <c r="I109" s="4"/>
      <c r="J109" s="4"/>
      <c r="K109" s="4"/>
    </row>
    <row r="110" spans="1:14">
      <c r="D110" s="4"/>
      <c r="I110" s="4"/>
      <c r="J110" s="4"/>
      <c r="K110" s="4"/>
    </row>
    <row r="112" spans="1:14" ht="15.75">
      <c r="A112" s="23" t="s">
        <v>43</v>
      </c>
      <c r="C112" s="7" t="s">
        <v>35</v>
      </c>
      <c r="D112" s="7" t="s">
        <v>34</v>
      </c>
      <c r="E112" s="7" t="s">
        <v>37</v>
      </c>
      <c r="F112" s="7"/>
      <c r="G112" s="7"/>
      <c r="H112" s="7"/>
      <c r="I112" s="7"/>
      <c r="J112" s="7"/>
      <c r="K112" s="7"/>
      <c r="L112" s="7" t="s">
        <v>30</v>
      </c>
      <c r="M112" s="7" t="s">
        <v>30</v>
      </c>
      <c r="N112" s="7"/>
    </row>
    <row r="113" spans="1:14">
      <c r="B113" s="8"/>
      <c r="C113" s="7" t="s">
        <v>36</v>
      </c>
      <c r="D113" s="7" t="s">
        <v>30</v>
      </c>
      <c r="E113" s="7" t="s">
        <v>38</v>
      </c>
      <c r="F113" s="7"/>
      <c r="G113" s="7"/>
      <c r="H113" s="7"/>
      <c r="I113" s="7"/>
      <c r="J113" s="7"/>
      <c r="K113" s="7"/>
      <c r="L113" s="7" t="s">
        <v>40</v>
      </c>
      <c r="M113" s="7" t="s">
        <v>41</v>
      </c>
      <c r="N113" s="7"/>
    </row>
    <row r="114" spans="1:14">
      <c r="A114" s="1" t="s">
        <v>28</v>
      </c>
      <c r="B114" s="7" t="s">
        <v>29</v>
      </c>
      <c r="C114" s="18" t="s">
        <v>31</v>
      </c>
      <c r="D114" s="18" t="s">
        <v>31</v>
      </c>
      <c r="E114" s="8"/>
      <c r="F114" s="8"/>
      <c r="G114" s="8"/>
      <c r="H114" s="8"/>
      <c r="I114" s="8"/>
      <c r="J114" s="8"/>
      <c r="K114" s="8"/>
      <c r="L114" s="8" t="s">
        <v>39</v>
      </c>
    </row>
    <row r="115" spans="1:14">
      <c r="A115" s="5" t="s">
        <v>32</v>
      </c>
      <c r="B115" s="6"/>
      <c r="D115" s="17"/>
    </row>
    <row r="116" spans="1:14">
      <c r="A116" s="1" t="s">
        <v>2</v>
      </c>
      <c r="B116">
        <v>31</v>
      </c>
      <c r="C116" s="4">
        <f>C48+C28+C7</f>
        <v>12556.456335705232</v>
      </c>
      <c r="D116" s="4">
        <f>D48+D28+D7</f>
        <v>14449.494610382</v>
      </c>
      <c r="E116" s="4">
        <f>E48+E28+E7</f>
        <v>1893.0382746767662</v>
      </c>
      <c r="F116" s="4">
        <f t="shared" ref="F116:I120" si="39">F7+F28+F48</f>
        <v>0.79087552137758454</v>
      </c>
      <c r="G116" s="4"/>
      <c r="H116" s="4"/>
      <c r="I116" s="4">
        <f t="shared" si="39"/>
        <v>1295</v>
      </c>
      <c r="J116" s="4"/>
      <c r="K116" s="4"/>
      <c r="L116" s="20">
        <v>174.29</v>
      </c>
      <c r="M116" s="21">
        <f>B116*I116*L116</f>
        <v>6996872.0499999998</v>
      </c>
      <c r="N116" s="21"/>
    </row>
    <row r="117" spans="1:14">
      <c r="A117" s="1" t="s">
        <v>3</v>
      </c>
      <c r="B117">
        <v>28</v>
      </c>
      <c r="C117" s="4">
        <f t="shared" ref="C117:D120" si="40">C116</f>
        <v>12556.456335705232</v>
      </c>
      <c r="D117" s="4">
        <f t="shared" si="40"/>
        <v>14449.494610382</v>
      </c>
      <c r="E117" s="4">
        <f t="shared" ref="E117:E126" si="41">D117-C117</f>
        <v>1893.0382746767682</v>
      </c>
      <c r="F117" s="4">
        <f t="shared" si="39"/>
        <v>0.79087552137758454</v>
      </c>
      <c r="G117" s="4"/>
      <c r="H117" s="4"/>
      <c r="I117" s="4">
        <f t="shared" si="39"/>
        <v>1295</v>
      </c>
      <c r="J117" s="4"/>
      <c r="K117" s="4"/>
      <c r="L117" s="20">
        <f>L116</f>
        <v>174.29</v>
      </c>
      <c r="M117" s="21">
        <f>B117*I117*L117</f>
        <v>6319755.3999999994</v>
      </c>
      <c r="N117" s="21"/>
    </row>
    <row r="118" spans="1:14">
      <c r="A118" s="1" t="s">
        <v>4</v>
      </c>
      <c r="B118">
        <v>31</v>
      </c>
      <c r="C118" s="4">
        <f t="shared" si="40"/>
        <v>12556.456335705232</v>
      </c>
      <c r="D118" s="4">
        <f t="shared" si="40"/>
        <v>14449.494610382</v>
      </c>
      <c r="E118" s="4">
        <f t="shared" si="41"/>
        <v>1893.0382746767682</v>
      </c>
      <c r="F118" s="4">
        <f t="shared" si="39"/>
        <v>0.79087552137758454</v>
      </c>
      <c r="G118" s="4"/>
      <c r="H118" s="4"/>
      <c r="I118" s="4">
        <f t="shared" si="39"/>
        <v>1295</v>
      </c>
      <c r="J118" s="4"/>
      <c r="K118" s="4"/>
      <c r="L118" s="20">
        <f>L117</f>
        <v>174.29</v>
      </c>
      <c r="M118" s="21">
        <f>B118*I118*L118</f>
        <v>6996872.0499999998</v>
      </c>
      <c r="N118" s="21"/>
    </row>
    <row r="119" spans="1:14">
      <c r="A119" s="1" t="s">
        <v>5</v>
      </c>
      <c r="B119">
        <v>30</v>
      </c>
      <c r="C119" s="4">
        <f t="shared" si="40"/>
        <v>12556.456335705232</v>
      </c>
      <c r="D119" s="4">
        <f t="shared" si="40"/>
        <v>14449.494610382</v>
      </c>
      <c r="E119" s="4">
        <f t="shared" si="41"/>
        <v>1893.0382746767682</v>
      </c>
      <c r="F119" s="4">
        <f t="shared" si="39"/>
        <v>0.79087552137758454</v>
      </c>
      <c r="G119" s="4"/>
      <c r="H119" s="4"/>
      <c r="I119" s="4">
        <f t="shared" si="39"/>
        <v>1295</v>
      </c>
      <c r="J119" s="4"/>
      <c r="K119" s="4"/>
      <c r="L119" s="20">
        <f>L118</f>
        <v>174.29</v>
      </c>
      <c r="M119" s="21">
        <f>B119*I119*L119</f>
        <v>6771166.5</v>
      </c>
      <c r="N119" s="21"/>
    </row>
    <row r="120" spans="1:14">
      <c r="A120" s="1" t="s">
        <v>6</v>
      </c>
      <c r="B120">
        <v>31</v>
      </c>
      <c r="C120" s="4">
        <f t="shared" si="40"/>
        <v>12556.456335705232</v>
      </c>
      <c r="D120" s="4">
        <f t="shared" si="40"/>
        <v>14449.494610382</v>
      </c>
      <c r="E120" s="4">
        <f t="shared" si="41"/>
        <v>1893.0382746767682</v>
      </c>
      <c r="F120" s="4">
        <f t="shared" si="39"/>
        <v>0.79087552137758454</v>
      </c>
      <c r="G120" s="4"/>
      <c r="H120" s="4"/>
      <c r="I120" s="4">
        <f t="shared" si="39"/>
        <v>1295</v>
      </c>
      <c r="J120" s="4"/>
      <c r="K120" s="4"/>
      <c r="L120" s="20">
        <f>L119</f>
        <v>174.29</v>
      </c>
      <c r="M120" s="21">
        <f>B120*I120*L120</f>
        <v>6996872.0499999998</v>
      </c>
      <c r="N120" s="21"/>
    </row>
    <row r="121" spans="1:14">
      <c r="A121" s="5" t="s">
        <v>33</v>
      </c>
      <c r="E121" s="4"/>
      <c r="F121" s="4"/>
      <c r="G121" s="4"/>
      <c r="H121" s="4"/>
      <c r="I121" s="4"/>
      <c r="J121" s="4"/>
      <c r="K121" s="4"/>
      <c r="L121" s="20"/>
      <c r="M121" s="21"/>
      <c r="N121" s="21"/>
    </row>
    <row r="122" spans="1:14">
      <c r="A122" s="1" t="s">
        <v>7</v>
      </c>
      <c r="B122">
        <v>30</v>
      </c>
      <c r="C122" s="4">
        <f>C13+C34+C54</f>
        <v>12721.772327026894</v>
      </c>
      <c r="D122" s="4">
        <f>D13+D34+D54</f>
        <v>14682.111284634</v>
      </c>
      <c r="E122" s="4">
        <f t="shared" si="41"/>
        <v>1960.3389576071058</v>
      </c>
      <c r="F122" s="4">
        <f t="shared" ref="F122:I126" si="42">F13+F34+F54</f>
        <v>0.77596550863988578</v>
      </c>
      <c r="G122" s="4"/>
      <c r="H122" s="4"/>
      <c r="I122" s="4">
        <f t="shared" si="42"/>
        <v>1296</v>
      </c>
      <c r="J122" s="4"/>
      <c r="K122" s="4"/>
      <c r="L122" s="20">
        <v>110</v>
      </c>
      <c r="M122" s="21">
        <f t="shared" ref="M122:M128" si="43">B122*I122*L122</f>
        <v>4276800</v>
      </c>
      <c r="N122" s="21"/>
    </row>
    <row r="123" spans="1:14">
      <c r="A123" s="1" t="s">
        <v>8</v>
      </c>
      <c r="B123">
        <v>31</v>
      </c>
      <c r="C123" s="4">
        <f t="shared" ref="C123:D126" si="44">C122</f>
        <v>12721.772327026894</v>
      </c>
      <c r="D123" s="4">
        <f t="shared" si="44"/>
        <v>14682.111284634</v>
      </c>
      <c r="E123" s="4">
        <f t="shared" si="41"/>
        <v>1960.3389576071058</v>
      </c>
      <c r="F123" s="4">
        <f t="shared" si="42"/>
        <v>0.77596550863988578</v>
      </c>
      <c r="G123" s="4"/>
      <c r="H123" s="4"/>
      <c r="I123" s="4">
        <f t="shared" si="42"/>
        <v>1296</v>
      </c>
      <c r="J123" s="4"/>
      <c r="K123" s="4"/>
      <c r="L123" s="20">
        <f t="shared" ref="L123:L128" si="45">L122</f>
        <v>110</v>
      </c>
      <c r="M123" s="21">
        <f t="shared" si="43"/>
        <v>4419360</v>
      </c>
      <c r="N123" s="21"/>
    </row>
    <row r="124" spans="1:14">
      <c r="A124" s="1" t="s">
        <v>9</v>
      </c>
      <c r="B124">
        <v>31</v>
      </c>
      <c r="C124" s="4">
        <f t="shared" si="44"/>
        <v>12721.772327026894</v>
      </c>
      <c r="D124" s="4">
        <f t="shared" si="44"/>
        <v>14682.111284634</v>
      </c>
      <c r="E124" s="4">
        <f t="shared" si="41"/>
        <v>1960.3389576071058</v>
      </c>
      <c r="F124" s="4">
        <f t="shared" si="42"/>
        <v>0.77596550863988578</v>
      </c>
      <c r="G124" s="4"/>
      <c r="H124" s="4"/>
      <c r="I124" s="4">
        <f t="shared" si="42"/>
        <v>1296</v>
      </c>
      <c r="J124" s="4"/>
      <c r="K124" s="4"/>
      <c r="L124" s="20">
        <f t="shared" si="45"/>
        <v>110</v>
      </c>
      <c r="M124" s="21">
        <f t="shared" si="43"/>
        <v>4419360</v>
      </c>
      <c r="N124" s="21"/>
    </row>
    <row r="125" spans="1:14">
      <c r="A125" s="1" t="s">
        <v>10</v>
      </c>
      <c r="B125">
        <v>30</v>
      </c>
      <c r="C125" s="4">
        <f t="shared" si="44"/>
        <v>12721.772327026894</v>
      </c>
      <c r="D125" s="4">
        <f t="shared" si="44"/>
        <v>14682.111284634</v>
      </c>
      <c r="E125" s="4">
        <f t="shared" si="41"/>
        <v>1960.3389576071058</v>
      </c>
      <c r="F125" s="4">
        <f t="shared" si="42"/>
        <v>0.77596550863988578</v>
      </c>
      <c r="G125" s="4"/>
      <c r="H125" s="4"/>
      <c r="I125" s="4">
        <f t="shared" si="42"/>
        <v>1296</v>
      </c>
      <c r="J125" s="4"/>
      <c r="K125" s="4"/>
      <c r="L125" s="20">
        <f t="shared" si="45"/>
        <v>110</v>
      </c>
      <c r="M125" s="21">
        <f t="shared" si="43"/>
        <v>4276800</v>
      </c>
      <c r="N125" s="21"/>
    </row>
    <row r="126" spans="1:14">
      <c r="A126" s="1" t="s">
        <v>11</v>
      </c>
      <c r="B126">
        <v>31</v>
      </c>
      <c r="C126" s="4">
        <f t="shared" si="44"/>
        <v>12721.772327026894</v>
      </c>
      <c r="D126" s="4">
        <f t="shared" si="44"/>
        <v>14682.111284634</v>
      </c>
      <c r="E126" s="4">
        <f t="shared" si="41"/>
        <v>1960.3389576071058</v>
      </c>
      <c r="F126" s="4">
        <f t="shared" si="42"/>
        <v>0.77596550863988578</v>
      </c>
      <c r="G126" s="4"/>
      <c r="H126" s="4"/>
      <c r="I126" s="4">
        <f t="shared" si="42"/>
        <v>1296</v>
      </c>
      <c r="J126" s="4"/>
      <c r="K126" s="4"/>
      <c r="L126" s="20">
        <f t="shared" si="45"/>
        <v>110</v>
      </c>
      <c r="M126" s="21">
        <f t="shared" si="43"/>
        <v>4419360</v>
      </c>
      <c r="N126" s="21"/>
    </row>
    <row r="127" spans="1:14">
      <c r="A127" s="1" t="s">
        <v>12</v>
      </c>
      <c r="B127">
        <v>30</v>
      </c>
      <c r="C127" s="4">
        <f>C126</f>
        <v>12721.772327026894</v>
      </c>
      <c r="D127" s="4">
        <f>D126</f>
        <v>14682.111284634</v>
      </c>
      <c r="E127" s="4">
        <f>D127-C127</f>
        <v>1960.3389576071058</v>
      </c>
      <c r="F127" s="4">
        <f>F18+F39+F59</f>
        <v>0.77596550863988578</v>
      </c>
      <c r="G127" s="4"/>
      <c r="H127" s="4"/>
      <c r="I127" s="4">
        <f>I18+I39+I59</f>
        <v>1296</v>
      </c>
      <c r="J127" s="4"/>
      <c r="K127" s="4"/>
      <c r="L127" s="20">
        <f t="shared" si="45"/>
        <v>110</v>
      </c>
      <c r="M127" s="21">
        <f t="shared" si="43"/>
        <v>4276800</v>
      </c>
      <c r="N127" s="21"/>
    </row>
    <row r="128" spans="1:14">
      <c r="A128" s="1" t="s">
        <v>13</v>
      </c>
      <c r="B128">
        <v>31</v>
      </c>
      <c r="C128" s="4">
        <f>C127</f>
        <v>12721.772327026894</v>
      </c>
      <c r="D128" s="4">
        <f>D127</f>
        <v>14682.111284634</v>
      </c>
      <c r="E128" s="4">
        <f>D128-C128</f>
        <v>1960.3389576071058</v>
      </c>
      <c r="F128" s="4">
        <f>F19+F40+F60</f>
        <v>0.77596550863988578</v>
      </c>
      <c r="G128" s="4"/>
      <c r="H128" s="4"/>
      <c r="I128" s="4">
        <f>I19+I40+I60</f>
        <v>1296</v>
      </c>
      <c r="J128" s="4"/>
      <c r="K128" s="4"/>
      <c r="L128" s="20">
        <f t="shared" si="45"/>
        <v>110</v>
      </c>
      <c r="M128" s="21">
        <f t="shared" si="43"/>
        <v>4419360</v>
      </c>
      <c r="N128" s="21"/>
    </row>
    <row r="129" spans="1:14">
      <c r="A129" s="1" t="s">
        <v>14</v>
      </c>
      <c r="D129" s="4">
        <f>SUM(D116:D126)</f>
        <v>145658.02947507999</v>
      </c>
      <c r="I129" s="4">
        <f>SUM(I116:I126)</f>
        <v>12955</v>
      </c>
      <c r="J129" s="4"/>
      <c r="K129" s="4"/>
      <c r="M129" s="22">
        <f>SUM(M116:M128)</f>
        <v>64589378.049999997</v>
      </c>
      <c r="N129" s="22"/>
    </row>
    <row r="130" spans="1:14">
      <c r="D130" s="4">
        <f>D129/12</f>
        <v>12138.169122923333</v>
      </c>
      <c r="I130" s="4">
        <f>I129/12</f>
        <v>1079.5833333333333</v>
      </c>
      <c r="J130" s="4"/>
      <c r="K130" s="4"/>
    </row>
  </sheetData>
  <mergeCells count="1">
    <mergeCell ref="A1:M1"/>
  </mergeCells>
  <phoneticPr fontId="0" type="noConversion"/>
  <printOptions horizontalCentered="1"/>
  <pageMargins left="0.75" right="0.75" top="1" bottom="1" header="0.5" footer="0.5"/>
  <pageSetup scale="85" orientation="landscape" r:id="rId1"/>
  <headerFooter alignWithMargins="0">
    <oddFooter>&amp;L&amp;F &amp;A&amp;CPage &amp;P of &amp;N&amp;R&amp;D &amp;T</oddFooter>
  </headerFooter>
  <rowBreaks count="2" manualBreakCount="2">
    <brk id="42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Current</vt:lpstr>
      <vt:lpstr>Stand Alone 5050 </vt:lpstr>
      <vt:lpstr>Current!Print_Area</vt:lpstr>
      <vt:lpstr>'Stand Alone 5050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s998095</cp:lastModifiedBy>
  <cp:lastPrinted>2012-11-08T20:05:08Z</cp:lastPrinted>
  <dcterms:created xsi:type="dcterms:W3CDTF">2011-11-03T20:46:00Z</dcterms:created>
  <dcterms:modified xsi:type="dcterms:W3CDTF">2012-11-08T20:05:11Z</dcterms:modified>
</cp:coreProperties>
</file>