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10" windowHeight="11445" activeTab="1"/>
  </bookViews>
  <sheets>
    <sheet name="EX SCW-6-(1)_11(ALL) Opt Graph" sheetId="1" r:id="rId1"/>
    <sheet name="Ex SCW-6-(2) (Mkt-Dep)Opt Graph" sheetId="2" r:id="rId2"/>
  </sheets>
  <definedNames>
    <definedName name="_xlnm.Print_Area" localSheetId="0">'EX SCW-6-(1)_11(ALL) Opt Graph'!$Q$7:$AE$54</definedName>
    <definedName name="_xlnm.Print_Area" localSheetId="1">'Ex SCW-6-(2) (Mkt-Dep)Opt Graph'!$M$8:$V$50</definedName>
  </definedNames>
  <calcPr fullCalcOnLoad="1"/>
</workbook>
</file>

<file path=xl/sharedStrings.xml><?xml version="1.0" encoding="utf-8"?>
<sst xmlns="http://schemas.openxmlformats.org/spreadsheetml/2006/main" count="46" uniqueCount="27">
  <si>
    <t>Chart Title:</t>
  </si>
  <si>
    <t>KPCo Risk Analysis</t>
  </si>
  <si>
    <t>Horozontal and Vertical Lines</t>
  </si>
  <si>
    <t>($Millions)</t>
  </si>
  <si>
    <t>Risk Iteration Rank</t>
  </si>
  <si>
    <t>"Market-Dependent" Options</t>
  </si>
  <si>
    <t>Option #1A</t>
  </si>
  <si>
    <t>Option #1B</t>
  </si>
  <si>
    <t>Option #2A</t>
  </si>
  <si>
    <t>Option #2B</t>
  </si>
  <si>
    <t>Option #3A</t>
  </si>
  <si>
    <t>Option #3B</t>
  </si>
  <si>
    <t>Option #4A</t>
  </si>
  <si>
    <t>Option #4B</t>
  </si>
  <si>
    <t>Option #5A</t>
  </si>
  <si>
    <t>Option #5B</t>
  </si>
  <si>
    <t>Cumulative Distribution Percentile</t>
  </si>
  <si>
    <t>95th vs. 50th</t>
  </si>
  <si>
    <t>CPW ($Millions)</t>
  </si>
  <si>
    <t>'RRaR' ($Millions)</t>
  </si>
  <si>
    <t>(Base) Option #6</t>
  </si>
  <si>
    <t>(Base) Option #6 versus…</t>
  </si>
  <si>
    <t>RELATIVE RRaR RANK</t>
  </si>
  <si>
    <t xml:space="preserve">'RRaR' DELTAS: </t>
  </si>
  <si>
    <r>
      <t>Option #5A (</t>
    </r>
    <r>
      <rPr>
        <b/>
        <i/>
        <u val="singleAccounting"/>
        <sz val="10"/>
        <rFont val="Arial"/>
        <family val="2"/>
      </rPr>
      <t>Also</t>
    </r>
    <r>
      <rPr>
        <b/>
        <i/>
        <sz val="10"/>
        <rFont val="Arial"/>
        <family val="2"/>
      </rPr>
      <t xml:space="preserve"> Inclusive of a '50% Mitchell 1&amp;2 Transfer) versus…</t>
    </r>
  </si>
  <si>
    <r>
      <rPr>
        <b/>
        <u val="single"/>
        <sz val="12"/>
        <rFont val="Arial"/>
        <family val="2"/>
      </rPr>
      <t>ALL</t>
    </r>
    <r>
      <rPr>
        <b/>
        <sz val="12"/>
        <rFont val="Arial"/>
        <family val="2"/>
      </rPr>
      <t xml:space="preserve"> Options</t>
    </r>
  </si>
  <si>
    <t>(Base)    Option #6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</si>
</sst>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u val="singleAccounting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55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 val="single"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64" fontId="0" fillId="0" borderId="10" xfId="42" applyNumberFormat="1" applyFill="1" applyBorder="1" applyAlignment="1">
      <alignment/>
    </xf>
    <xf numFmtId="164" fontId="0" fillId="0" borderId="0" xfId="42" applyNumberFormat="1" applyFill="1" applyBorder="1" applyAlignment="1">
      <alignment/>
    </xf>
    <xf numFmtId="164" fontId="0" fillId="0" borderId="10" xfId="42" applyNumberFormat="1" applyFill="1" applyBorder="1" applyAlignment="1">
      <alignment horizontal="left"/>
    </xf>
    <xf numFmtId="164" fontId="0" fillId="0" borderId="0" xfId="42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58" fillId="0" borderId="0" xfId="0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9" fillId="33" borderId="0" xfId="0" applyFont="1" applyFill="1" applyAlignment="1" applyProtection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164" fontId="0" fillId="34" borderId="0" xfId="42" applyNumberFormat="1" applyFill="1" applyAlignment="1">
      <alignment/>
    </xf>
    <xf numFmtId="0" fontId="0" fillId="0" borderId="0" xfId="0" applyAlignment="1">
      <alignment horizontal="left"/>
    </xf>
    <xf numFmtId="0" fontId="0" fillId="35" borderId="10" xfId="0" applyFill="1" applyBorder="1" applyAlignment="1">
      <alignment horizontal="center" vertical="center" wrapText="1"/>
    </xf>
    <xf numFmtId="164" fontId="39" fillId="34" borderId="0" xfId="45" applyNumberFormat="1" applyFont="1" applyFill="1" applyAlignment="1">
      <alignment/>
    </xf>
    <xf numFmtId="0" fontId="39" fillId="0" borderId="0" xfId="62">
      <alignment/>
      <protection/>
    </xf>
    <xf numFmtId="0" fontId="39" fillId="0" borderId="0" xfId="62">
      <alignment/>
      <protection/>
    </xf>
    <xf numFmtId="0" fontId="39" fillId="0" borderId="0" xfId="62">
      <alignment/>
      <protection/>
    </xf>
    <xf numFmtId="0" fontId="58" fillId="0" borderId="0" xfId="0" applyFont="1" applyFill="1" applyAlignment="1">
      <alignment horizontal="right"/>
    </xf>
    <xf numFmtId="164" fontId="39" fillId="0" borderId="0" xfId="45" applyNumberFormat="1" applyFont="1" applyFill="1" applyAlignment="1">
      <alignment/>
    </xf>
    <xf numFmtId="0" fontId="0" fillId="36" borderId="0" xfId="0" applyFill="1" applyAlignment="1">
      <alignment/>
    </xf>
    <xf numFmtId="164" fontId="39" fillId="36" borderId="0" xfId="45" applyNumberFormat="1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quotePrefix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quotePrefix="1">
      <alignment/>
    </xf>
    <xf numFmtId="0" fontId="7" fillId="0" borderId="0" xfId="0" applyFont="1" applyAlignment="1">
      <alignment horizontal="right"/>
    </xf>
    <xf numFmtId="0" fontId="0" fillId="37" borderId="0" xfId="0" applyFill="1" applyAlignment="1">
      <alignment/>
    </xf>
    <xf numFmtId="164" fontId="0" fillId="37" borderId="0" xfId="0" applyNumberFormat="1" applyFill="1" applyBorder="1" applyAlignment="1">
      <alignment/>
    </xf>
    <xf numFmtId="0" fontId="0" fillId="38" borderId="0" xfId="0" applyFill="1" applyAlignment="1">
      <alignment/>
    </xf>
    <xf numFmtId="164" fontId="0" fillId="38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60" fillId="0" borderId="0" xfId="0" applyFont="1" applyAlignment="1" quotePrefix="1">
      <alignment horizontal="center"/>
    </xf>
    <xf numFmtId="164" fontId="3" fillId="0" borderId="0" xfId="0" applyNumberFormat="1" applyFont="1" applyFill="1" applyBorder="1" applyAlignment="1" quotePrefix="1">
      <alignment/>
    </xf>
    <xf numFmtId="37" fontId="7" fillId="0" borderId="10" xfId="0" applyNumberFormat="1" applyFont="1" applyFill="1" applyBorder="1" applyAlignment="1">
      <alignment horizontal="center"/>
    </xf>
    <xf numFmtId="37" fontId="0" fillId="0" borderId="0" xfId="42" applyNumberFormat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7" fontId="61" fillId="0" borderId="11" xfId="42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8" fontId="0" fillId="0" borderId="0" xfId="42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61" fillId="0" borderId="11" xfId="42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165" fontId="6" fillId="0" borderId="0" xfId="65" applyNumberFormat="1" applyFont="1" applyAlignment="1">
      <alignment horizontal="center"/>
    </xf>
    <xf numFmtId="165" fontId="62" fillId="0" borderId="0" xfId="65" applyNumberFormat="1" applyFont="1" applyAlignment="1">
      <alignment horizontal="center"/>
    </xf>
    <xf numFmtId="0" fontId="0" fillId="37" borderId="0" xfId="0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38" fontId="7" fillId="0" borderId="10" xfId="0" applyNumberFormat="1" applyFont="1" applyFill="1" applyBorder="1" applyAlignment="1">
      <alignment horizontal="center"/>
    </xf>
    <xf numFmtId="164" fontId="0" fillId="36" borderId="0" xfId="42" applyNumberForma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rmal 2 6 2" xfId="61"/>
    <cellStyle name="Normal 3" xfId="62"/>
    <cellStyle name="Note" xfId="63"/>
    <cellStyle name="Output" xfId="64"/>
    <cellStyle name="Percent" xfId="65"/>
    <cellStyle name="Percent 2" xfId="66"/>
    <cellStyle name="Percent 2 2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KPCo Unit Disposition Risk Analysis --  ALL  Options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55"/>
          <c:w val="0.926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 SCW-6-(1)_11(ALL) Opt Graph'!$B$8</c:f>
              <c:strCache>
                <c:ptCount val="1"/>
                <c:pt idx="0">
                  <c:v>Option #1A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Graph'!$B$9:$B$108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"/>
          <c:order val="1"/>
          <c:tx>
            <c:strRef>
              <c:f>'EX SCW-6-(1)_11(ALL) Opt Graph'!$C$8</c:f>
              <c:strCache>
                <c:ptCount val="1"/>
                <c:pt idx="0">
                  <c:v>Option #1B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Graph'!$C$9:$C$108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0"/>
          <c:order val="2"/>
          <c:tx>
            <c:strRef>
              <c:f>'EX SCW-6-(1)_11(ALL) Opt Graph'!$D$8</c:f>
              <c:strCache>
                <c:ptCount val="1"/>
                <c:pt idx="0">
                  <c:v>Option #2A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Graph'!$D$9:$D$108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9"/>
          <c:order val="3"/>
          <c:tx>
            <c:strRef>
              <c:f>'EX SCW-6-(1)_11(ALL) Opt Graph'!$E$8</c:f>
              <c:strCache>
                <c:ptCount val="1"/>
                <c:pt idx="0">
                  <c:v>Option #2B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Graph'!$E$9:$E$108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8"/>
          <c:order val="4"/>
          <c:tx>
            <c:strRef>
              <c:f>'EX SCW-6-(1)_11(ALL) Opt Graph'!$F$8</c:f>
              <c:strCache>
                <c:ptCount val="1"/>
                <c:pt idx="0">
                  <c:v>Option #3A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Graph'!$F$9:$F$108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2"/>
          <c:order val="5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Graph'!$N$14:$N$15</c:f>
            </c:numRef>
          </c:xVal>
          <c:yVal>
            <c:numRef>
              <c:f>'EX SCW-6-(1)_11(ALL) Opt Graph'!$O$14:$O$15</c:f>
            </c:numRef>
          </c:yVal>
          <c:smooth val="1"/>
        </c:ser>
        <c:ser>
          <c:idx val="3"/>
          <c:order val="6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Graph'!$N$11:$N$12</c:f>
            </c:numRef>
          </c:xVal>
          <c:yVal>
            <c:numRef>
              <c:f>'EX SCW-6-(1)_11(ALL) Opt Graph'!$O$11:$O$12</c:f>
            </c:numRef>
          </c:yVal>
          <c:smooth val="1"/>
        </c:ser>
        <c:ser>
          <c:idx val="4"/>
          <c:order val="7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Graph'!$O$20:$O$21</c:f>
            </c:numRef>
          </c:xVal>
          <c:yVal>
            <c:numRef>
              <c:f>'EX SCW-6-(1)_11(ALL) Opt Graph'!$N$20:$N$21</c:f>
            </c:numRef>
          </c:yVal>
          <c:smooth val="1"/>
        </c:ser>
        <c:ser>
          <c:idx val="5"/>
          <c:order val="8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Graph'!$O$23:$O$24</c:f>
            </c:numRef>
          </c:xVal>
          <c:yVal>
            <c:numRef>
              <c:f>'EX SCW-6-(1)_11(ALL) Opt Graph'!$N$23:$N$24</c:f>
            </c:numRef>
          </c:yVal>
          <c:smooth val="1"/>
        </c:ser>
        <c:ser>
          <c:idx val="6"/>
          <c:order val="9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Graph'!$O$30:$O$31</c:f>
            </c:numRef>
          </c:xVal>
          <c:yVal>
            <c:numRef>
              <c:f>'EX SCW-6-(1)_11(ALL) Opt Graph'!$N$30:$N$31</c:f>
            </c:numRef>
          </c:yVal>
          <c:smooth val="1"/>
        </c:ser>
        <c:ser>
          <c:idx val="7"/>
          <c:order val="1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Graph'!$O$33:$O$34</c:f>
            </c:numRef>
          </c:xVal>
          <c:yVal>
            <c:numRef>
              <c:f>'EX SCW-6-(1)_11(ALL) Opt Graph'!$N$33:$N$34</c:f>
            </c:numRef>
          </c:yVal>
          <c:smooth val="1"/>
        </c:ser>
        <c:ser>
          <c:idx val="11"/>
          <c:order val="11"/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Graph'!$O$26:$O$27</c:f>
            </c:numRef>
          </c:xVal>
          <c:yVal>
            <c:numRef>
              <c:f>'EX SCW-6-(1)_11(ALL) Opt Graph'!$N$26:$N$27</c:f>
            </c:numRef>
          </c:yVal>
          <c:smooth val="1"/>
        </c:ser>
        <c:ser>
          <c:idx val="12"/>
          <c:order val="12"/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Graph'!$O$36:$O$37</c:f>
            </c:numRef>
          </c:xVal>
          <c:yVal>
            <c:numRef>
              <c:f>'EX SCW-6-(1)_11(ALL) Opt Graph'!$N$36:$N$37</c:f>
            </c:numRef>
          </c:yVal>
          <c:smooth val="1"/>
        </c:ser>
        <c:ser>
          <c:idx val="13"/>
          <c:order val="13"/>
          <c:tx>
            <c:strRef>
              <c:f>'EX SCW-6-(1)_11(ALL) Opt Graph'!$G$8</c:f>
              <c:strCache>
                <c:ptCount val="1"/>
                <c:pt idx="0">
                  <c:v>Option #3B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Graph'!$G$9:$G$108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4"/>
          <c:order val="14"/>
          <c:tx>
            <c:strRef>
              <c:f>'EX SCW-6-(1)_11(ALL) Opt Graph'!$H$8</c:f>
              <c:strCache>
                <c:ptCount val="1"/>
                <c:pt idx="0">
                  <c:v>Option #4A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Graph'!$H$9:$H$108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5"/>
          <c:order val="15"/>
          <c:tx>
            <c:strRef>
              <c:f>'EX SCW-6-(1)_11(ALL) Opt Graph'!$I$8</c:f>
              <c:strCache>
                <c:ptCount val="1"/>
                <c:pt idx="0">
                  <c:v>Option #4B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Graph'!$I$9:$I$108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6"/>
          <c:order val="16"/>
          <c:tx>
            <c:strRef>
              <c:f>'EX SCW-6-(1)_11(ALL) Opt Graph'!$J$8</c:f>
              <c:strCache>
                <c:ptCount val="1"/>
                <c:pt idx="0">
                  <c:v>Option #5A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Graph'!$J$9:$J$108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7"/>
          <c:order val="17"/>
          <c:tx>
            <c:strRef>
              <c:f>'EX SCW-6-(1)_11(ALL) Opt Graph'!$K$8</c:f>
              <c:strCache>
                <c:ptCount val="1"/>
                <c:pt idx="0">
                  <c:v>Option #5B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Graph'!$K$9:$K$108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ser>
          <c:idx val="18"/>
          <c:order val="18"/>
          <c:tx>
            <c:strRef>
              <c:f>'EX SCW-6-(1)_11(ALL) Opt Graph'!$L$8</c:f>
              <c:strCache>
                <c:ptCount val="1"/>
                <c:pt idx="0">
                  <c:v>(Base) Option #6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SCW-6-(1)_11(ALL) Opt Graph'!$L$9:$L$108</c:f>
              <c:numCache/>
            </c:numRef>
          </c:xVal>
          <c:yVal>
            <c:numRef>
              <c:f>'EX SCW-6-(1)_11(ALL) Opt Graph'!$A$9:$A$108</c:f>
              <c:numCache/>
            </c:numRef>
          </c:yVal>
          <c:smooth val="1"/>
        </c:ser>
        <c:axId val="57961858"/>
        <c:axId val="51894675"/>
      </c:scatterChart>
      <c:valAx>
        <c:axId val="57961858"/>
        <c:scaling>
          <c:orientation val="minMax"/>
          <c:max val="7500000.000000001"/>
          <c:min val="4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Present Worth (CPW) - Costs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1325"/>
                <c:y val="0.341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"/>
      </c:valAx>
      <c:valAx>
        <c:axId val="518946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(Simulation) % Cumulative Probability Distribution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04"/>
          <c:y val="0.87775"/>
          <c:w val="0.96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KPCo Unit Disposition Risk Analysis -- "Market-Dependent" Options</a:t>
            </a:r>
          </a:p>
        </c:rich>
      </c:tx>
      <c:layout>
        <c:manualLayout>
          <c:xMode val="factor"/>
          <c:yMode val="factor"/>
          <c:x val="0.023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475"/>
          <c:w val="0.936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 SCW-6-(2) (Mkt-Dep)Opt Graph'!$B$8</c:f>
              <c:strCache>
                <c:ptCount val="1"/>
                <c:pt idx="0">
                  <c:v>Option #1B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Graph'!$B$9:$B$108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1"/>
          <c:order val="1"/>
          <c:tx>
            <c:strRef>
              <c:f>'Ex SCW-6-(2) (Mkt-Dep)Opt Graph'!$C$8</c:f>
              <c:strCache>
                <c:ptCount val="1"/>
                <c:pt idx="0">
                  <c:v>Option #2B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Graph'!$C$9:$C$108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4"/>
          <c:order val="2"/>
          <c:tx>
            <c:strRef>
              <c:f>'Ex SCW-6-(2) (Mkt-Dep)Opt Graph'!$D$8</c:f>
              <c:strCache>
                <c:ptCount val="1"/>
                <c:pt idx="0">
                  <c:v>Option #3B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Graph'!$D$9:$D$108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5"/>
          <c:order val="3"/>
          <c:tx>
            <c:strRef>
              <c:f>'Ex SCW-6-(2) (Mkt-Dep)Opt Graph'!$E$8</c:f>
              <c:strCache>
                <c:ptCount val="1"/>
                <c:pt idx="0">
                  <c:v>Option #4A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Graph'!$E$9:$E$108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10"/>
          <c:order val="4"/>
          <c:tx>
            <c:strRef>
              <c:f>'Ex SCW-6-(2) (Mkt-Dep)Opt Graph'!$F$8</c:f>
              <c:strCache>
                <c:ptCount val="1"/>
                <c:pt idx="0">
                  <c:v>Option #4B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Graph'!$F$9:$F$108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9"/>
          <c:order val="5"/>
          <c:tx>
            <c:strRef>
              <c:f>'Ex SCW-6-(2) (Mkt-Dep)Opt Graph'!$G$8</c:f>
              <c:strCache>
                <c:ptCount val="1"/>
                <c:pt idx="0">
                  <c:v>Option #5B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Graph'!$G$9:$G$108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8"/>
          <c:order val="6"/>
          <c:tx>
            <c:strRef>
              <c:f>'Ex SCW-6-(2) (Mkt-Dep)Opt Graph'!$H$8</c:f>
              <c:strCache>
                <c:ptCount val="1"/>
                <c:pt idx="0">
                  <c:v>(Base)    Option #6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Graph'!$H$9:$H$108</c:f>
              <c:numCache/>
            </c:numRef>
          </c:xVal>
          <c:yVal>
            <c:numRef>
              <c:f>'Ex SCW-6-(2) (Mkt-Dep)Opt Graph'!$A$9:$A$108</c:f>
              <c:numCache/>
            </c:numRef>
          </c:yVal>
          <c:smooth val="1"/>
        </c:ser>
        <c:ser>
          <c:idx val="2"/>
          <c:order val="7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Graph'!$I$14:$I$15</c:f>
            </c:numRef>
          </c:xVal>
          <c:yVal>
            <c:numRef>
              <c:f>'Ex SCW-6-(2) (Mkt-Dep)Opt Graph'!$J$14:$J$15</c:f>
            </c:numRef>
          </c:yVal>
          <c:smooth val="1"/>
        </c:ser>
        <c:ser>
          <c:idx val="3"/>
          <c:order val="8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SCW-6-(2) (Mkt-Dep)Opt Graph'!$I$11:$I$12</c:f>
            </c:numRef>
          </c:xVal>
          <c:yVal>
            <c:numRef>
              <c:f>'Ex SCW-6-(2) (Mkt-Dep)Opt Graph'!$J$11:$J$12</c:f>
            </c:numRef>
          </c:yVal>
          <c:smooth val="1"/>
        </c:ser>
        <c:axId val="64398892"/>
        <c:axId val="42719117"/>
      </c:scatterChart>
      <c:valAx>
        <c:axId val="64398892"/>
        <c:scaling>
          <c:orientation val="minMax"/>
          <c:max val="7500000.000000001"/>
          <c:min val="4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Present Worth (CPW) - Costs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911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15075"/>
                <c:y val="0.343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"/>
      </c:valAx>
      <c:valAx>
        <c:axId val="427191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(Simulation) % Cumulative Probability Distribution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8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625"/>
          <c:w val="0.909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0.14175</cdr:y>
    </cdr:from>
    <cdr:to>
      <cdr:x>0.198</cdr:x>
      <cdr:y>0.41425</cdr:y>
    </cdr:to>
    <cdr:sp>
      <cdr:nvSpPr>
        <cdr:cNvPr id="1" name="Left-Right Arrow 2"/>
        <cdr:cNvSpPr>
          <a:spLocks/>
        </cdr:cNvSpPr>
      </cdr:nvSpPr>
      <cdr:spPr>
        <a:xfrm rot="16200000">
          <a:off x="933450" y="666750"/>
          <a:ext cx="733425" cy="1295400"/>
        </a:xfrm>
        <a:prstGeom prst="leftRightArrow">
          <a:avLst>
            <a:gd name="adj1" fmla="val -16041"/>
            <a:gd name="adj2" fmla="val -25708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0.161</cdr:y>
    </cdr:from>
    <cdr:to>
      <cdr:x>0.176</cdr:x>
      <cdr:y>0.40325</cdr:y>
    </cdr:to>
    <cdr:sp>
      <cdr:nvSpPr>
        <cdr:cNvPr id="2" name="TextBox 3"/>
        <cdr:cNvSpPr txBox="1">
          <a:spLocks noChangeArrowheads="1"/>
        </cdr:cNvSpPr>
      </cdr:nvSpPr>
      <cdr:spPr>
        <a:xfrm rot="16200000">
          <a:off x="1047750" y="762000"/>
          <a:ext cx="428625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Revenue Requirement at Risk (RRaR)</a:t>
          </a:r>
        </a:p>
      </cdr:txBody>
    </cdr:sp>
  </cdr:relSizeAnchor>
  <cdr:relSizeAnchor xmlns:cdr="http://schemas.openxmlformats.org/drawingml/2006/chartDrawing">
    <cdr:from>
      <cdr:x>0.105</cdr:x>
      <cdr:y>0.416</cdr:y>
    </cdr:from>
    <cdr:to>
      <cdr:x>0.656</cdr:x>
      <cdr:y>0.416</cdr:y>
    </cdr:to>
    <cdr:sp>
      <cdr:nvSpPr>
        <cdr:cNvPr id="3" name="Straight Connector 4"/>
        <cdr:cNvSpPr>
          <a:spLocks/>
        </cdr:cNvSpPr>
      </cdr:nvSpPr>
      <cdr:spPr>
        <a:xfrm>
          <a:off x="876300" y="1981200"/>
          <a:ext cx="46482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0.14175</cdr:y>
    </cdr:from>
    <cdr:to>
      <cdr:x>0.85725</cdr:x>
      <cdr:y>0.143</cdr:y>
    </cdr:to>
    <cdr:sp>
      <cdr:nvSpPr>
        <cdr:cNvPr id="4" name="Straight Connector 5"/>
        <cdr:cNvSpPr>
          <a:spLocks/>
        </cdr:cNvSpPr>
      </cdr:nvSpPr>
      <cdr:spPr>
        <a:xfrm>
          <a:off x="876300" y="666750"/>
          <a:ext cx="6343650" cy="95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0.41425</cdr:y>
    </cdr:from>
    <cdr:to>
      <cdr:x>0.43</cdr:x>
      <cdr:y>0.71925</cdr:y>
    </cdr:to>
    <cdr:sp>
      <cdr:nvSpPr>
        <cdr:cNvPr id="5" name="Straight Connector 6"/>
        <cdr:cNvSpPr>
          <a:spLocks/>
        </cdr:cNvSpPr>
      </cdr:nvSpPr>
      <cdr:spPr>
        <a:xfrm flipV="1">
          <a:off x="3619500" y="1971675"/>
          <a:ext cx="0" cy="14573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0.137</cdr:y>
    </cdr:from>
    <cdr:to>
      <cdr:x>0.57775</cdr:x>
      <cdr:y>0.72175</cdr:y>
    </cdr:to>
    <cdr:sp>
      <cdr:nvSpPr>
        <cdr:cNvPr id="6" name="Straight Connector 7"/>
        <cdr:cNvSpPr>
          <a:spLocks/>
        </cdr:cNvSpPr>
      </cdr:nvSpPr>
      <cdr:spPr>
        <a:xfrm flipV="1">
          <a:off x="4867275" y="647700"/>
          <a:ext cx="0" cy="27813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0.1855</cdr:y>
    </cdr:from>
    <cdr:to>
      <cdr:x>0.3755</cdr:x>
      <cdr:y>0.3165</cdr:y>
    </cdr:to>
    <cdr:sp>
      <cdr:nvSpPr>
        <cdr:cNvPr id="7" name="Rectangular Callout 8"/>
        <cdr:cNvSpPr>
          <a:spLocks/>
        </cdr:cNvSpPr>
      </cdr:nvSpPr>
      <cdr:spPr>
        <a:xfrm>
          <a:off x="2305050" y="876300"/>
          <a:ext cx="847725" cy="628650"/>
        </a:xfrm>
        <a:prstGeom prst="wedgeRectCallout">
          <a:avLst>
            <a:gd name="adj1" fmla="val 71078"/>
            <a:gd name="adj2" fmla="val 9908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0.1855</cdr:y>
    </cdr:from>
    <cdr:to>
      <cdr:x>0.3755</cdr:x>
      <cdr:y>0.3165</cdr:y>
    </cdr:to>
    <cdr:sp>
      <cdr:nvSpPr>
        <cdr:cNvPr id="8" name="Rectangular Callout 9"/>
        <cdr:cNvSpPr>
          <a:spLocks/>
        </cdr:cNvSpPr>
      </cdr:nvSpPr>
      <cdr:spPr>
        <a:xfrm>
          <a:off x="2305050" y="876300"/>
          <a:ext cx="847725" cy="628650"/>
        </a:xfrm>
        <a:prstGeom prst="wedgeRectCallout">
          <a:avLst>
            <a:gd name="adj1" fmla="val 123254"/>
            <a:gd name="adj2" fmla="val 6250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</cdr:x>
      <cdr:y>0.19475</cdr:y>
    </cdr:from>
    <cdr:to>
      <cdr:x>0.3845</cdr:x>
      <cdr:y>0.30225</cdr:y>
    </cdr:to>
    <cdr:sp>
      <cdr:nvSpPr>
        <cdr:cNvPr id="9" name="TextBox 1"/>
        <cdr:cNvSpPr txBox="1">
          <a:spLocks noChangeArrowheads="1"/>
        </cdr:cNvSpPr>
      </cdr:nvSpPr>
      <cdr:spPr>
        <a:xfrm>
          <a:off x="2209800" y="923925"/>
          <a:ext cx="1028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Options with (50%) Mitchell Plant Transfer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7</xdr:row>
      <xdr:rowOff>57150</xdr:rowOff>
    </xdr:from>
    <xdr:to>
      <xdr:col>30</xdr:col>
      <xdr:colOff>581025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535025" y="1257300"/>
        <a:ext cx="8429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0.41875</cdr:y>
    </cdr:from>
    <cdr:to>
      <cdr:x>0.65275</cdr:x>
      <cdr:y>0.41875</cdr:y>
    </cdr:to>
    <cdr:sp>
      <cdr:nvSpPr>
        <cdr:cNvPr id="1" name="Straight Connector 1"/>
        <cdr:cNvSpPr>
          <a:spLocks/>
        </cdr:cNvSpPr>
      </cdr:nvSpPr>
      <cdr:spPr>
        <a:xfrm flipV="1">
          <a:off x="781050" y="1933575"/>
          <a:ext cx="4495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0.1445</cdr:y>
    </cdr:from>
    <cdr:to>
      <cdr:x>0.84975</cdr:x>
      <cdr:y>0.1445</cdr:y>
    </cdr:to>
    <cdr:sp>
      <cdr:nvSpPr>
        <cdr:cNvPr id="2" name="Straight Connector 2"/>
        <cdr:cNvSpPr>
          <a:spLocks/>
        </cdr:cNvSpPr>
      </cdr:nvSpPr>
      <cdr:spPr>
        <a:xfrm flipV="1">
          <a:off x="781050" y="666750"/>
          <a:ext cx="60864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0.4205</cdr:y>
    </cdr:from>
    <cdr:to>
      <cdr:x>0.423</cdr:x>
      <cdr:y>0.7335</cdr:y>
    </cdr:to>
    <cdr:sp>
      <cdr:nvSpPr>
        <cdr:cNvPr id="3" name="Straight Connector 4"/>
        <cdr:cNvSpPr>
          <a:spLocks/>
        </cdr:cNvSpPr>
      </cdr:nvSpPr>
      <cdr:spPr>
        <a:xfrm flipV="1">
          <a:off x="3419475" y="1943100"/>
          <a:ext cx="0" cy="14478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0.57025</cdr:x>
      <cdr:y>0.1475</cdr:y>
    </cdr:from>
    <cdr:to>
      <cdr:x>0.57025</cdr:x>
      <cdr:y>0.72975</cdr:y>
    </cdr:to>
    <cdr:sp>
      <cdr:nvSpPr>
        <cdr:cNvPr id="4" name="Straight Connector 5"/>
        <cdr:cNvSpPr>
          <a:spLocks/>
        </cdr:cNvSpPr>
      </cdr:nvSpPr>
      <cdr:spPr>
        <a:xfrm flipV="1">
          <a:off x="4610100" y="676275"/>
          <a:ext cx="0" cy="2705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0.145</cdr:y>
    </cdr:from>
    <cdr:to>
      <cdr:x>0.1995</cdr:x>
      <cdr:y>0.418</cdr:y>
    </cdr:to>
    <cdr:sp>
      <cdr:nvSpPr>
        <cdr:cNvPr id="5" name="Left-Right Arrow 7"/>
        <cdr:cNvSpPr>
          <a:spLocks/>
        </cdr:cNvSpPr>
      </cdr:nvSpPr>
      <cdr:spPr>
        <a:xfrm rot="16200000">
          <a:off x="809625" y="666750"/>
          <a:ext cx="800100" cy="1266825"/>
        </a:xfrm>
        <a:prstGeom prst="leftRightArrow">
          <a:avLst>
            <a:gd name="adj1" fmla="val -16652"/>
            <a:gd name="adj2" fmla="val -25708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0.161</cdr:y>
    </cdr:from>
    <cdr:to>
      <cdr:x>0.17375</cdr:x>
      <cdr:y>0.4065</cdr:y>
    </cdr:to>
    <cdr:sp>
      <cdr:nvSpPr>
        <cdr:cNvPr id="6" name="TextBox 1"/>
        <cdr:cNvSpPr txBox="1">
          <a:spLocks noChangeArrowheads="1"/>
        </cdr:cNvSpPr>
      </cdr:nvSpPr>
      <cdr:spPr>
        <a:xfrm rot="16200000">
          <a:off x="981075" y="742950"/>
          <a:ext cx="41910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Revenue Requirement at Risk (RRaR)</a:t>
          </a:r>
        </a:p>
      </cdr:txBody>
    </cdr:sp>
  </cdr:relSizeAnchor>
  <cdr:relSizeAnchor xmlns:cdr="http://schemas.openxmlformats.org/drawingml/2006/chartDrawing">
    <cdr:from>
      <cdr:x>0.25725</cdr:x>
      <cdr:y>0.1905</cdr:y>
    </cdr:from>
    <cdr:to>
      <cdr:x>0.39125</cdr:x>
      <cdr:y>0.30125</cdr:y>
    </cdr:to>
    <cdr:sp>
      <cdr:nvSpPr>
        <cdr:cNvPr id="7" name="TextBox 1"/>
        <cdr:cNvSpPr txBox="1">
          <a:spLocks noChangeArrowheads="1"/>
        </cdr:cNvSpPr>
      </cdr:nvSpPr>
      <cdr:spPr>
        <a:xfrm>
          <a:off x="2076450" y="8763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Option (#6) with (50%) Mitchell Plant Transfer</a:t>
          </a:r>
        </a:p>
      </cdr:txBody>
    </cdr:sp>
  </cdr:relSizeAnchor>
  <cdr:relSizeAnchor xmlns:cdr="http://schemas.openxmlformats.org/drawingml/2006/chartDrawing">
    <cdr:from>
      <cdr:x>0.2625</cdr:x>
      <cdr:y>0.18625</cdr:y>
    </cdr:from>
    <cdr:to>
      <cdr:x>0.38675</cdr:x>
      <cdr:y>0.31775</cdr:y>
    </cdr:to>
    <cdr:sp>
      <cdr:nvSpPr>
        <cdr:cNvPr id="8" name="Rectangular Callout 10"/>
        <cdr:cNvSpPr>
          <a:spLocks/>
        </cdr:cNvSpPr>
      </cdr:nvSpPr>
      <cdr:spPr>
        <a:xfrm>
          <a:off x="2114550" y="857250"/>
          <a:ext cx="1000125" cy="609600"/>
        </a:xfrm>
        <a:prstGeom prst="wedgeRectCallout">
          <a:avLst>
            <a:gd name="adj1" fmla="val 96041"/>
            <a:gd name="adj2" fmla="val 6652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76200</xdr:rowOff>
    </xdr:from>
    <xdr:to>
      <xdr:col>22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9582150" y="1276350"/>
        <a:ext cx="8086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S218"/>
  <sheetViews>
    <sheetView showGridLines="0" zoomScale="85" zoomScaleNormal="85" zoomScalePageLayoutView="0" workbookViewId="0" topLeftCell="E6">
      <selection activeCell="Q9" sqref="Q9"/>
    </sheetView>
  </sheetViews>
  <sheetFormatPr defaultColWidth="9.140625" defaultRowHeight="12.75"/>
  <cols>
    <col min="1" max="1" width="17.57421875" style="0" customWidth="1"/>
    <col min="2" max="2" width="16.57421875" style="0" customWidth="1"/>
    <col min="3" max="3" width="16.140625" style="0" customWidth="1"/>
    <col min="4" max="4" width="16.57421875" style="0" customWidth="1"/>
    <col min="5" max="5" width="16.7109375" style="0" customWidth="1"/>
    <col min="6" max="6" width="16.140625" style="0" customWidth="1"/>
    <col min="7" max="7" width="15.140625" style="38" customWidth="1"/>
    <col min="8" max="11" width="15.140625" style="1" customWidth="1"/>
    <col min="12" max="12" width="13.8515625" style="1" customWidth="1"/>
    <col min="13" max="13" width="6.7109375" style="1" customWidth="1"/>
    <col min="14" max="14" width="11.28125" style="0" hidden="1" customWidth="1"/>
    <col min="15" max="15" width="14.00390625" style="0" hidden="1" customWidth="1"/>
    <col min="16" max="16" width="22.00390625" style="0" hidden="1" customWidth="1"/>
    <col min="17" max="17" width="5.8515625" style="0" customWidth="1"/>
    <col min="18" max="18" width="17.421875" style="1" customWidth="1"/>
    <col min="19" max="19" width="6.421875" style="0" customWidth="1"/>
    <col min="20" max="20" width="7.8515625" style="0" customWidth="1"/>
    <col min="21" max="31" width="8.7109375" style="0" customWidth="1"/>
    <col min="33" max="33" width="11.140625" style="0" customWidth="1"/>
    <col min="34" max="34" width="12.28125" style="0" customWidth="1"/>
    <col min="35" max="35" width="13.57421875" style="0" customWidth="1"/>
    <col min="39" max="39" width="18.8515625" style="0" customWidth="1"/>
    <col min="45" max="45" width="18.140625" style="0" customWidth="1"/>
    <col min="49" max="49" width="20.140625" style="0" customWidth="1"/>
    <col min="50" max="50" width="14.8515625" style="0" customWidth="1"/>
  </cols>
  <sheetData>
    <row r="1" spans="1:24" ht="18">
      <c r="A1" s="43" t="s">
        <v>25</v>
      </c>
      <c r="G1" s="1"/>
      <c r="U1" s="22" t="s">
        <v>0</v>
      </c>
      <c r="V1" s="21" t="s">
        <v>1</v>
      </c>
      <c r="W1" s="1"/>
      <c r="X1" s="1"/>
    </row>
    <row r="2" ht="12.75">
      <c r="G2" s="1"/>
    </row>
    <row r="3" ht="12.75">
      <c r="G3" s="1"/>
    </row>
    <row r="4" spans="1:13" ht="12.75">
      <c r="A4">
        <v>50</v>
      </c>
      <c r="B4" s="2">
        <f>VLOOKUP($A4,$A$8:$C$108,2,FALSE)</f>
        <v>6122506.834377314</v>
      </c>
      <c r="C4" s="2">
        <f>VLOOKUP($A4,$A$8:$C$108,3,FALSE)</f>
        <v>6379939.532388093</v>
      </c>
      <c r="D4" s="2">
        <f>VLOOKUP($A4,$A$8:$D$108,4,FALSE)</f>
        <v>5911884.7451601215</v>
      </c>
      <c r="E4" s="2">
        <f>VLOOKUP($A4,$A$8:$E$108,5,FALSE)</f>
        <v>6153329.045768819</v>
      </c>
      <c r="F4" s="2">
        <f>VLOOKUP($A4,$A$8:$F$108,6,FALSE)</f>
        <v>5971694.019118141</v>
      </c>
      <c r="G4" s="20">
        <f>VLOOKUP($A4,$A$8:$G$108,7,FALSE)</f>
        <v>6324602.678966338</v>
      </c>
      <c r="H4" s="2">
        <f>VLOOKUP($A4,$A$8:$H$108,8,FALSE)</f>
        <v>6177929.040007837</v>
      </c>
      <c r="I4" s="2">
        <f>VLOOKUP($A4,$A$8:$I$108,9,FALSE)</f>
        <v>6037139.352195633</v>
      </c>
      <c r="J4" s="2">
        <f>VLOOKUP($A4,$A$8:$J$108,10,FALSE)</f>
        <v>5458432.168321886</v>
      </c>
      <c r="K4" s="2">
        <f>VLOOKUP($A4,$A$8:$K$108,11,FALSE)</f>
        <v>5855911.967343465</v>
      </c>
      <c r="L4" s="2">
        <f>VLOOKUP($A4,$A$8:$L$108,12,FALSE)</f>
        <v>5612001.876107293</v>
      </c>
      <c r="M4" s="20"/>
    </row>
    <row r="5" spans="1:13" ht="12.75">
      <c r="A5">
        <v>95</v>
      </c>
      <c r="B5" s="2">
        <f>VLOOKUP($A5,$A$8:$C$108,2,FALSE)</f>
        <v>6632800.234319478</v>
      </c>
      <c r="C5" s="2">
        <f>VLOOKUP($A5,$A$8:$C$108,3,FALSE)</f>
        <v>7061125.481417217</v>
      </c>
      <c r="D5" s="2">
        <f>VLOOKUP($A5,$A$8:$D$108,4,FALSE)</f>
        <v>6412303.375816247</v>
      </c>
      <c r="E5" s="2">
        <f>VLOOKUP($A5,$A$8:$E$108,5,FALSE)</f>
        <v>6794230.987382926</v>
      </c>
      <c r="F5" s="2">
        <f>VLOOKUP($A5,$A$8:$F$108,6,FALSE)</f>
        <v>6418220.7637637425</v>
      </c>
      <c r="G5" s="20">
        <f>VLOOKUP($A5,$A$8:$G$108,7,FALSE)</f>
        <v>6941965.845622851</v>
      </c>
      <c r="H5" s="2">
        <f>VLOOKUP($A5,$A$8:$H$108,8,FALSE)</f>
        <v>6966612.278086512</v>
      </c>
      <c r="I5" s="2">
        <f>VLOOKUP($A5,$A$8:$I$108,9,FALSE)</f>
        <v>6751098.47551536</v>
      </c>
      <c r="J5" s="2">
        <f>VLOOKUP($A5,$A$8:$J$108,10,FALSE)</f>
        <v>5909776.413491516</v>
      </c>
      <c r="K5" s="2">
        <f>VLOOKUP($A5,$A$8:$K$108,11,FALSE)</f>
        <v>6503983.288963614</v>
      </c>
      <c r="L5" s="2">
        <f>VLOOKUP($A5,$A$8:$L$108,12,FALSE)</f>
        <v>6129392.3690372</v>
      </c>
      <c r="M5" s="20"/>
    </row>
    <row r="6" ht="12.75">
      <c r="G6" s="1"/>
    </row>
    <row r="7" ht="12.75">
      <c r="G7"/>
    </row>
    <row r="8" spans="1:13" ht="12.75">
      <c r="A8" t="s">
        <v>4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1" t="s">
        <v>11</v>
      </c>
      <c r="H8" s="40" t="s">
        <v>12</v>
      </c>
      <c r="I8" s="40" t="s">
        <v>13</v>
      </c>
      <c r="J8" s="40" t="s">
        <v>14</v>
      </c>
      <c r="K8" s="40" t="s">
        <v>15</v>
      </c>
      <c r="L8" s="40" t="s">
        <v>20</v>
      </c>
      <c r="M8" s="36"/>
    </row>
    <row r="9" spans="1:51" ht="15">
      <c r="A9">
        <v>1</v>
      </c>
      <c r="B9" s="32">
        <v>5542954.2516975785</v>
      </c>
      <c r="C9" s="32">
        <v>5622137.722045489</v>
      </c>
      <c r="D9" s="32">
        <v>5352926.231487216</v>
      </c>
      <c r="E9" s="32">
        <v>5426820.18777179</v>
      </c>
      <c r="F9" s="32">
        <v>5428135.370163852</v>
      </c>
      <c r="G9" s="32">
        <v>5572379.932359106</v>
      </c>
      <c r="H9" s="32">
        <v>5278757.001798607</v>
      </c>
      <c r="I9" s="32">
        <v>5189804.193995461</v>
      </c>
      <c r="J9" s="32">
        <v>5004124.517388252</v>
      </c>
      <c r="K9" s="32">
        <v>5082015.093019357</v>
      </c>
      <c r="L9" s="32">
        <v>5091744.369947556</v>
      </c>
      <c r="M9" s="37"/>
      <c r="AX9" s="3"/>
      <c r="AY9" s="3"/>
    </row>
    <row r="10" spans="1:18" ht="15">
      <c r="A10">
        <f aca="true" t="shared" si="0" ref="A10:A41">A9+1</f>
        <v>2</v>
      </c>
      <c r="B10" s="32">
        <v>5580076.353385705</v>
      </c>
      <c r="C10" s="32">
        <v>5719458.017176134</v>
      </c>
      <c r="D10" s="32">
        <v>5390826.886640167</v>
      </c>
      <c r="E10" s="32">
        <v>5492408.6924420055</v>
      </c>
      <c r="F10" s="32">
        <v>5483293.032675845</v>
      </c>
      <c r="G10" s="32">
        <v>5683491.7895471705</v>
      </c>
      <c r="H10" s="32">
        <v>5420306.235183018</v>
      </c>
      <c r="I10" s="32">
        <v>5264519.265500166</v>
      </c>
      <c r="J10" s="32">
        <v>5049830.296115969</v>
      </c>
      <c r="K10" s="32">
        <v>5174080.824802258</v>
      </c>
      <c r="L10" s="32">
        <v>5124530.677355807</v>
      </c>
      <c r="M10" s="37"/>
      <c r="N10" s="4" t="s">
        <v>2</v>
      </c>
      <c r="O10" s="5"/>
      <c r="P10" s="5"/>
      <c r="Q10" s="24"/>
      <c r="R10" s="6"/>
    </row>
    <row r="11" spans="1:20" ht="15">
      <c r="A11">
        <f t="shared" si="0"/>
        <v>3</v>
      </c>
      <c r="B11" s="32">
        <v>5612895.33806885</v>
      </c>
      <c r="C11" s="32">
        <v>5786272.130557289</v>
      </c>
      <c r="D11" s="32">
        <v>5431685.912850136</v>
      </c>
      <c r="E11" s="32">
        <v>5538048.192544634</v>
      </c>
      <c r="F11" s="32">
        <v>5498765.13988561</v>
      </c>
      <c r="G11" s="32">
        <v>5691660.10738894</v>
      </c>
      <c r="H11" s="32">
        <v>5430356.800182197</v>
      </c>
      <c r="I11" s="32">
        <v>5272433.684068962</v>
      </c>
      <c r="J11" s="32">
        <v>5054290.044953715</v>
      </c>
      <c r="K11" s="32">
        <v>5213974.846004026</v>
      </c>
      <c r="L11" s="32">
        <v>5139001.7968468275</v>
      </c>
      <c r="M11" s="37"/>
      <c r="N11" s="7">
        <v>0</v>
      </c>
      <c r="O11" s="7">
        <v>50</v>
      </c>
      <c r="P11" s="7"/>
      <c r="Q11" s="8"/>
      <c r="R11" s="8"/>
      <c r="S11" s="3"/>
      <c r="T11" s="3"/>
    </row>
    <row r="12" spans="1:20" ht="15">
      <c r="A12">
        <f t="shared" si="0"/>
        <v>4</v>
      </c>
      <c r="B12" s="32">
        <v>5675406.526839247</v>
      </c>
      <c r="C12" s="32">
        <v>5849080.980196537</v>
      </c>
      <c r="D12" s="32">
        <v>5442954.628104685</v>
      </c>
      <c r="E12" s="32">
        <v>5641822.684009787</v>
      </c>
      <c r="F12" s="32">
        <v>5536233.116459543</v>
      </c>
      <c r="G12" s="32">
        <v>5828818.3492545355</v>
      </c>
      <c r="H12" s="32">
        <v>5596920.71454575</v>
      </c>
      <c r="I12" s="32">
        <v>5414420.268715643</v>
      </c>
      <c r="J12" s="32">
        <v>5062581.785659938</v>
      </c>
      <c r="K12" s="32">
        <v>5333372.477215333</v>
      </c>
      <c r="L12" s="32">
        <v>5198116.263668498</v>
      </c>
      <c r="M12" s="37"/>
      <c r="N12" s="7">
        <f>MAX(U37:AE37)</f>
        <v>6379.939532388093</v>
      </c>
      <c r="O12" s="7">
        <v>50</v>
      </c>
      <c r="P12" s="9"/>
      <c r="Q12" s="10"/>
      <c r="R12" s="10"/>
      <c r="S12" s="3"/>
      <c r="T12" s="3"/>
    </row>
    <row r="13" spans="1:20" ht="15">
      <c r="A13">
        <f t="shared" si="0"/>
        <v>5</v>
      </c>
      <c r="B13" s="32">
        <v>5750657.165578057</v>
      </c>
      <c r="C13" s="32">
        <v>5915984.1634815205</v>
      </c>
      <c r="D13" s="32">
        <v>5578027.937435095</v>
      </c>
      <c r="E13" s="32">
        <v>5670873.0401476985</v>
      </c>
      <c r="F13" s="32">
        <v>5635344.576693999</v>
      </c>
      <c r="G13" s="32">
        <v>5863759.630456852</v>
      </c>
      <c r="H13" s="32">
        <v>5600686.026236877</v>
      </c>
      <c r="I13" s="32">
        <v>5443473.843633185</v>
      </c>
      <c r="J13" s="32">
        <v>5154354.183002238</v>
      </c>
      <c r="K13" s="32">
        <v>5348914.971505894</v>
      </c>
      <c r="L13" s="32">
        <v>5272340.255308969</v>
      </c>
      <c r="M13" s="37"/>
      <c r="N13" s="11"/>
      <c r="O13" s="11"/>
      <c r="P13" s="12"/>
      <c r="Q13" s="13"/>
      <c r="R13" s="13"/>
      <c r="S13" s="3"/>
      <c r="T13" s="3"/>
    </row>
    <row r="14" spans="1:44" ht="15">
      <c r="A14">
        <f t="shared" si="0"/>
        <v>6</v>
      </c>
      <c r="B14" s="32">
        <v>5764695.06681607</v>
      </c>
      <c r="C14" s="32">
        <v>5923634.1212303955</v>
      </c>
      <c r="D14" s="32">
        <v>5586258.369808627</v>
      </c>
      <c r="E14" s="32">
        <v>5733537.3592963535</v>
      </c>
      <c r="F14" s="32">
        <v>5661829.3099400755</v>
      </c>
      <c r="G14" s="32">
        <v>5905859.528447019</v>
      </c>
      <c r="H14" s="32">
        <v>5627206.008414729</v>
      </c>
      <c r="I14" s="32">
        <v>5468954.080918753</v>
      </c>
      <c r="J14" s="32">
        <v>5175104.559557732</v>
      </c>
      <c r="K14" s="32">
        <v>5353128.4960340895</v>
      </c>
      <c r="L14" s="32">
        <v>5292050.522090331</v>
      </c>
      <c r="M14" s="37"/>
      <c r="N14" s="14">
        <v>0</v>
      </c>
      <c r="O14" s="11">
        <v>95</v>
      </c>
      <c r="P14" s="12"/>
      <c r="Q14" s="13"/>
      <c r="R14" s="1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20" ht="15">
      <c r="A15">
        <f t="shared" si="0"/>
        <v>7</v>
      </c>
      <c r="B15" s="32">
        <v>5823141.464061592</v>
      </c>
      <c r="C15" s="32">
        <v>5926691.736051797</v>
      </c>
      <c r="D15" s="32">
        <v>5589316.272164983</v>
      </c>
      <c r="E15" s="32">
        <v>5773477.568522834</v>
      </c>
      <c r="F15" s="32">
        <v>5670913.935379002</v>
      </c>
      <c r="G15" s="32">
        <v>5932216.298384792</v>
      </c>
      <c r="H15" s="32">
        <v>5656767.485682478</v>
      </c>
      <c r="I15" s="32">
        <v>5490552.397338135</v>
      </c>
      <c r="J15" s="32">
        <v>5178054.923372362</v>
      </c>
      <c r="K15" s="32">
        <v>5395433.943749284</v>
      </c>
      <c r="L15" s="32">
        <v>5302074.296669882</v>
      </c>
      <c r="M15" s="37"/>
      <c r="N15" s="14">
        <f>MAX(U39:AE39)</f>
        <v>7061.125481417217</v>
      </c>
      <c r="O15" s="11">
        <v>95</v>
      </c>
      <c r="P15" s="11"/>
      <c r="Q15" s="6"/>
      <c r="R15" s="6"/>
      <c r="S15" s="3"/>
      <c r="T15" s="3"/>
    </row>
    <row r="16" spans="1:20" ht="15">
      <c r="A16">
        <f t="shared" si="0"/>
        <v>8</v>
      </c>
      <c r="B16" s="32">
        <v>5826584.549001244</v>
      </c>
      <c r="C16" s="32">
        <v>5942108.115649633</v>
      </c>
      <c r="D16" s="32">
        <v>5606053.104418126</v>
      </c>
      <c r="E16" s="32">
        <v>5776755.934333291</v>
      </c>
      <c r="F16" s="32">
        <v>5678331.691559301</v>
      </c>
      <c r="G16" s="32">
        <v>5937186.189683026</v>
      </c>
      <c r="H16" s="32">
        <v>5663925.86029317</v>
      </c>
      <c r="I16" s="32">
        <v>5562003.18164036</v>
      </c>
      <c r="J16" s="32">
        <v>5187193.671065914</v>
      </c>
      <c r="K16" s="32">
        <v>5417392.615746952</v>
      </c>
      <c r="L16" s="32">
        <v>5310118.355423742</v>
      </c>
      <c r="M16" s="37"/>
      <c r="N16" s="11"/>
      <c r="O16" s="11"/>
      <c r="P16" s="11"/>
      <c r="Q16" s="6"/>
      <c r="R16" s="6"/>
      <c r="S16" s="3"/>
      <c r="T16" s="3"/>
    </row>
    <row r="17" spans="1:20" ht="15">
      <c r="A17">
        <f t="shared" si="0"/>
        <v>9</v>
      </c>
      <c r="B17" s="32">
        <v>5830636.372189392</v>
      </c>
      <c r="C17" s="32">
        <v>5988847.940306149</v>
      </c>
      <c r="D17" s="32">
        <v>5611644.904651943</v>
      </c>
      <c r="E17" s="32">
        <v>5785479.687940761</v>
      </c>
      <c r="F17" s="32">
        <v>5690119.349026133</v>
      </c>
      <c r="G17" s="32">
        <v>5939074.0448987335</v>
      </c>
      <c r="H17" s="32">
        <v>5699764.1689625215</v>
      </c>
      <c r="I17" s="32">
        <v>5594862.562447374</v>
      </c>
      <c r="J17" s="32">
        <v>5188457.334960065</v>
      </c>
      <c r="K17" s="32">
        <v>5434741.332201965</v>
      </c>
      <c r="L17" s="32">
        <v>5314668.816439156</v>
      </c>
      <c r="M17" s="37"/>
      <c r="N17" s="14">
        <v>0</v>
      </c>
      <c r="O17" s="11">
        <v>95</v>
      </c>
      <c r="P17" s="12" t="str">
        <f>$D$8</f>
        <v>Option #2A</v>
      </c>
      <c r="Q17" s="13"/>
      <c r="R17" s="13"/>
      <c r="S17" s="3"/>
      <c r="T17" s="3"/>
    </row>
    <row r="18" spans="1:20" ht="15">
      <c r="A18">
        <f t="shared" si="0"/>
        <v>10</v>
      </c>
      <c r="B18" s="32">
        <v>5833045.852458428</v>
      </c>
      <c r="C18" s="32">
        <v>5993881.215348878</v>
      </c>
      <c r="D18" s="32">
        <v>5622211.209508127</v>
      </c>
      <c r="E18" s="32">
        <v>5787391.359215939</v>
      </c>
      <c r="F18" s="32">
        <v>5694363.491313172</v>
      </c>
      <c r="G18" s="32">
        <v>5946786.276541002</v>
      </c>
      <c r="H18" s="32">
        <v>5701255.0815777015</v>
      </c>
      <c r="I18" s="32">
        <v>5595992.903069583</v>
      </c>
      <c r="J18" s="32">
        <v>5196865.7466718005</v>
      </c>
      <c r="K18" s="32">
        <v>5479763.348170741</v>
      </c>
      <c r="L18" s="32">
        <v>5319329.008194278</v>
      </c>
      <c r="M18" s="37"/>
      <c r="N18" s="14">
        <f>$W$39</f>
        <v>6412.303375816247</v>
      </c>
      <c r="O18" s="11">
        <v>95</v>
      </c>
      <c r="P18" s="11"/>
      <c r="Q18" s="6"/>
      <c r="R18" s="6"/>
      <c r="S18" s="3"/>
      <c r="T18" s="3"/>
    </row>
    <row r="19" spans="1:20" ht="15">
      <c r="A19">
        <f t="shared" si="0"/>
        <v>11</v>
      </c>
      <c r="B19" s="32">
        <v>5842844.201780564</v>
      </c>
      <c r="C19" s="32">
        <v>5997279.351626353</v>
      </c>
      <c r="D19" s="32">
        <v>5632033.730784178</v>
      </c>
      <c r="E19" s="32">
        <v>5794026.278600954</v>
      </c>
      <c r="F19" s="32">
        <v>5694994.692407663</v>
      </c>
      <c r="G19" s="32">
        <v>5956203.497722302</v>
      </c>
      <c r="H19" s="32">
        <v>5745282.982246307</v>
      </c>
      <c r="I19" s="32">
        <v>5601382.869229667</v>
      </c>
      <c r="J19" s="32">
        <v>5202884.391485547</v>
      </c>
      <c r="K19" s="32">
        <v>5488157.110818193</v>
      </c>
      <c r="L19" s="32">
        <v>5324698.069405068</v>
      </c>
      <c r="M19" s="37"/>
      <c r="N19" s="11"/>
      <c r="O19" s="11"/>
      <c r="P19" s="11"/>
      <c r="Q19" s="6"/>
      <c r="R19" s="6"/>
      <c r="S19" s="3"/>
      <c r="T19" s="3"/>
    </row>
    <row r="20" spans="1:20" ht="15">
      <c r="A20">
        <f t="shared" si="0"/>
        <v>12</v>
      </c>
      <c r="B20" s="32">
        <v>5850198.026873091</v>
      </c>
      <c r="C20" s="32">
        <v>5999013.35918831</v>
      </c>
      <c r="D20" s="32">
        <v>5635444.044117941</v>
      </c>
      <c r="E20" s="32">
        <v>5795822.841865081</v>
      </c>
      <c r="F20" s="32">
        <v>5701589.864613127</v>
      </c>
      <c r="G20" s="32">
        <v>5957609.264962138</v>
      </c>
      <c r="H20" s="32">
        <v>5746832.4940394545</v>
      </c>
      <c r="I20" s="32">
        <v>5618476.562328827</v>
      </c>
      <c r="J20" s="32">
        <v>5209833.206763839</v>
      </c>
      <c r="K20" s="32">
        <v>5499823.146142919</v>
      </c>
      <c r="L20" s="32">
        <v>5333830.489869619</v>
      </c>
      <c r="M20" s="37"/>
      <c r="N20" s="14">
        <v>0</v>
      </c>
      <c r="O20" s="14">
        <f>$U$37</f>
        <v>6122.506834377314</v>
      </c>
      <c r="P20" s="14" t="str">
        <f>$B$8</f>
        <v>Option #1A</v>
      </c>
      <c r="Q20" s="15"/>
      <c r="R20" s="15"/>
      <c r="S20" s="3"/>
      <c r="T20" s="3"/>
    </row>
    <row r="21" spans="1:20" ht="15">
      <c r="A21">
        <f t="shared" si="0"/>
        <v>13</v>
      </c>
      <c r="B21" s="32">
        <v>5855232.920820436</v>
      </c>
      <c r="C21" s="32">
        <v>6010356.932228405</v>
      </c>
      <c r="D21" s="32">
        <v>5643689.359332239</v>
      </c>
      <c r="E21" s="32">
        <v>5816123.1330079185</v>
      </c>
      <c r="F21" s="32">
        <v>5704523.831533069</v>
      </c>
      <c r="G21" s="32">
        <v>5972873.899477574</v>
      </c>
      <c r="H21" s="32">
        <v>5761300.082776157</v>
      </c>
      <c r="I21" s="32">
        <v>5622298.52077541</v>
      </c>
      <c r="J21" s="32">
        <v>5219500.890115947</v>
      </c>
      <c r="K21" s="32">
        <v>5510259.42935654</v>
      </c>
      <c r="L21" s="32">
        <v>5340574.109404041</v>
      </c>
      <c r="M21" s="37"/>
      <c r="N21" s="14">
        <v>50</v>
      </c>
      <c r="O21" s="14">
        <f>$U$37</f>
        <v>6122.506834377314</v>
      </c>
      <c r="P21" s="14"/>
      <c r="Q21" s="15"/>
      <c r="R21" s="15"/>
      <c r="S21" s="3"/>
      <c r="T21" s="3"/>
    </row>
    <row r="22" spans="1:20" ht="15">
      <c r="A22">
        <f t="shared" si="0"/>
        <v>14</v>
      </c>
      <c r="B22" s="32">
        <v>5858337.161711811</v>
      </c>
      <c r="C22" s="32">
        <v>6042497.87118315</v>
      </c>
      <c r="D22" s="32">
        <v>5658125.770016563</v>
      </c>
      <c r="E22" s="32">
        <v>5826741.722703355</v>
      </c>
      <c r="F22" s="32">
        <v>5708158.748700832</v>
      </c>
      <c r="G22" s="32">
        <v>5979221.9542687265</v>
      </c>
      <c r="H22" s="32">
        <v>5785899.608823431</v>
      </c>
      <c r="I22" s="32">
        <v>5625245.499924735</v>
      </c>
      <c r="J22" s="32">
        <v>5220512.959964745</v>
      </c>
      <c r="K22" s="32">
        <v>5512393.042302654</v>
      </c>
      <c r="L22" s="32">
        <v>5352645.734790348</v>
      </c>
      <c r="M22" s="37"/>
      <c r="N22" s="14"/>
      <c r="O22" s="11"/>
      <c r="P22" s="11"/>
      <c r="Q22" s="6"/>
      <c r="R22" s="6"/>
      <c r="S22" s="3"/>
      <c r="T22" s="3"/>
    </row>
    <row r="23" spans="1:20" ht="15">
      <c r="A23">
        <f t="shared" si="0"/>
        <v>15</v>
      </c>
      <c r="B23" s="32">
        <v>5862565.544616307</v>
      </c>
      <c r="C23" s="32">
        <v>6045991.676039513</v>
      </c>
      <c r="D23" s="32">
        <v>5661670.9420161955</v>
      </c>
      <c r="E23" s="32">
        <v>5835311.462150769</v>
      </c>
      <c r="F23" s="32">
        <v>5731489.560444234</v>
      </c>
      <c r="G23" s="32">
        <v>5985470.928852142</v>
      </c>
      <c r="H23" s="32">
        <v>5798200.74862851</v>
      </c>
      <c r="I23" s="32">
        <v>5625959.692588925</v>
      </c>
      <c r="J23" s="32">
        <v>5238765.429311196</v>
      </c>
      <c r="K23" s="32">
        <v>5536159.938849838</v>
      </c>
      <c r="L23" s="32">
        <v>5365246.554806521</v>
      </c>
      <c r="M23" s="37"/>
      <c r="N23" s="14">
        <v>0</v>
      </c>
      <c r="O23" s="14">
        <f>$V$37</f>
        <v>6379.939532388093</v>
      </c>
      <c r="P23" s="14" t="str">
        <f>$C$8</f>
        <v>Option #1B</v>
      </c>
      <c r="Q23" s="15"/>
      <c r="R23" s="15"/>
      <c r="S23" s="3"/>
      <c r="T23" s="3"/>
    </row>
    <row r="24" spans="1:20" ht="15">
      <c r="A24">
        <f t="shared" si="0"/>
        <v>16</v>
      </c>
      <c r="B24" s="32">
        <v>5882974.959880844</v>
      </c>
      <c r="C24" s="32">
        <v>6058449.873585659</v>
      </c>
      <c r="D24" s="32">
        <v>5666736.007520018</v>
      </c>
      <c r="E24" s="32">
        <v>5857381.701601739</v>
      </c>
      <c r="F24" s="32">
        <v>5737587.614009841</v>
      </c>
      <c r="G24" s="32">
        <v>6008432.545294478</v>
      </c>
      <c r="H24" s="32">
        <v>5829674.79173151</v>
      </c>
      <c r="I24" s="32">
        <v>5650430.96632378</v>
      </c>
      <c r="J24" s="32">
        <v>5239596.76165437</v>
      </c>
      <c r="K24" s="32">
        <v>5552027.748614519</v>
      </c>
      <c r="L24" s="32">
        <v>5375745.646034704</v>
      </c>
      <c r="M24" s="37"/>
      <c r="N24" s="14">
        <v>50</v>
      </c>
      <c r="O24" s="14">
        <f>$V$37</f>
        <v>6379.939532388093</v>
      </c>
      <c r="P24" s="14"/>
      <c r="Q24" s="15"/>
      <c r="R24" s="15"/>
      <c r="S24" s="3"/>
      <c r="T24" s="3"/>
    </row>
    <row r="25" spans="1:20" ht="15">
      <c r="A25">
        <f t="shared" si="0"/>
        <v>17</v>
      </c>
      <c r="B25" s="32">
        <v>5887987.918292093</v>
      </c>
      <c r="C25" s="32">
        <v>6097078.59687898</v>
      </c>
      <c r="D25" s="32">
        <v>5681518.87360164</v>
      </c>
      <c r="E25" s="32">
        <v>5884748.917234004</v>
      </c>
      <c r="F25" s="32">
        <v>5743899.930979582</v>
      </c>
      <c r="G25" s="32">
        <v>6049748.5685659675</v>
      </c>
      <c r="H25" s="32">
        <v>5891451.806529559</v>
      </c>
      <c r="I25" s="32">
        <v>5739101.565364902</v>
      </c>
      <c r="J25" s="32">
        <v>5242843.84874481</v>
      </c>
      <c r="K25" s="32">
        <v>5563543.894209303</v>
      </c>
      <c r="L25" s="32">
        <v>5380835.3796629</v>
      </c>
      <c r="M25" s="37"/>
      <c r="N25" s="14"/>
      <c r="O25" s="11"/>
      <c r="P25" s="11"/>
      <c r="Q25" s="6"/>
      <c r="R25" s="6"/>
      <c r="S25" s="3"/>
      <c r="T25" s="3"/>
    </row>
    <row r="26" spans="1:20" ht="15">
      <c r="A26">
        <f t="shared" si="0"/>
        <v>18</v>
      </c>
      <c r="B26" s="32">
        <v>5893129.159969451</v>
      </c>
      <c r="C26" s="32">
        <v>6101241.993848771</v>
      </c>
      <c r="D26" s="32">
        <v>5691017.69539882</v>
      </c>
      <c r="E26" s="32">
        <v>5894357.59173343</v>
      </c>
      <c r="F26" s="32">
        <v>5761024.932389824</v>
      </c>
      <c r="G26" s="32">
        <v>6065205.403469065</v>
      </c>
      <c r="H26" s="32">
        <v>5904037.291668292</v>
      </c>
      <c r="I26" s="32">
        <v>5751685.813499408</v>
      </c>
      <c r="J26" s="32">
        <v>5252504.559086341</v>
      </c>
      <c r="K26" s="32">
        <v>5577802.951571149</v>
      </c>
      <c r="L26" s="32">
        <v>5404752.589249508</v>
      </c>
      <c r="M26" s="37"/>
      <c r="N26" s="14">
        <v>0</v>
      </c>
      <c r="O26" s="14">
        <f>$W$37</f>
        <v>5911.884745160121</v>
      </c>
      <c r="P26" s="14" t="str">
        <f>$D$8</f>
        <v>Option #2A</v>
      </c>
      <c r="Q26" s="15"/>
      <c r="R26" s="15"/>
      <c r="S26" s="3"/>
      <c r="T26" s="3"/>
    </row>
    <row r="27" spans="1:20" ht="15">
      <c r="A27">
        <f t="shared" si="0"/>
        <v>19</v>
      </c>
      <c r="B27" s="32">
        <v>5895557.213241494</v>
      </c>
      <c r="C27" s="32">
        <v>6121213.49120328</v>
      </c>
      <c r="D27" s="32">
        <v>5698516.675580956</v>
      </c>
      <c r="E27" s="32">
        <v>5903655.97039106</v>
      </c>
      <c r="F27" s="32">
        <v>5787155.058685799</v>
      </c>
      <c r="G27" s="32">
        <v>6070540.118232</v>
      </c>
      <c r="H27" s="32">
        <v>5904271.275432435</v>
      </c>
      <c r="I27" s="32">
        <v>5773686.549984389</v>
      </c>
      <c r="J27" s="32">
        <v>5273677.669415005</v>
      </c>
      <c r="K27" s="32">
        <v>5631658.903243449</v>
      </c>
      <c r="L27" s="32">
        <v>5408833.44858229</v>
      </c>
      <c r="M27" s="37"/>
      <c r="N27" s="14">
        <v>50</v>
      </c>
      <c r="O27" s="14">
        <f>$W$37</f>
        <v>5911.884745160121</v>
      </c>
      <c r="P27" s="14"/>
      <c r="Q27" s="15"/>
      <c r="R27" s="15"/>
      <c r="S27" s="3"/>
      <c r="T27" s="3"/>
    </row>
    <row r="28" spans="1:20" ht="15">
      <c r="A28">
        <f t="shared" si="0"/>
        <v>20</v>
      </c>
      <c r="B28" s="32">
        <v>5919840.866242586</v>
      </c>
      <c r="C28" s="32">
        <v>6140481.817635004</v>
      </c>
      <c r="D28" s="32">
        <v>5734600.551782967</v>
      </c>
      <c r="E28" s="32">
        <v>5937301.870476672</v>
      </c>
      <c r="F28" s="32">
        <v>5790616.376035368</v>
      </c>
      <c r="G28" s="32">
        <v>6085430.167765808</v>
      </c>
      <c r="H28" s="32">
        <v>5912589.881392534</v>
      </c>
      <c r="I28" s="32">
        <v>5801629.017119236</v>
      </c>
      <c r="J28" s="32">
        <v>5275892.813866093</v>
      </c>
      <c r="K28" s="32">
        <v>5646316.827650022</v>
      </c>
      <c r="L28" s="32">
        <v>5429676.470937809</v>
      </c>
      <c r="M28" s="37"/>
      <c r="N28" s="14">
        <v>0</v>
      </c>
      <c r="O28" s="7">
        <f>$X$37</f>
        <v>6153.329045768819</v>
      </c>
      <c r="P28" s="11" t="str">
        <f>$E$8</f>
        <v>Option #2B</v>
      </c>
      <c r="Q28" s="6"/>
      <c r="R28" s="6"/>
      <c r="S28" s="3"/>
      <c r="T28" s="3"/>
    </row>
    <row r="29" spans="1:20" ht="15">
      <c r="A29">
        <f t="shared" si="0"/>
        <v>21</v>
      </c>
      <c r="B29" s="32">
        <v>5920890.043301612</v>
      </c>
      <c r="C29" s="32">
        <v>6145384.3273728695</v>
      </c>
      <c r="D29" s="32">
        <v>5739721.492817902</v>
      </c>
      <c r="E29" s="32">
        <v>5953636.0618874775</v>
      </c>
      <c r="F29" s="32">
        <v>5792529.488125517</v>
      </c>
      <c r="G29" s="32">
        <v>6146810.740765723</v>
      </c>
      <c r="H29" s="32">
        <v>5944463.170113596</v>
      </c>
      <c r="I29" s="32">
        <v>5805587.961232709</v>
      </c>
      <c r="J29" s="32">
        <v>5280818.493642519</v>
      </c>
      <c r="K29" s="32">
        <v>5650472.665511047</v>
      </c>
      <c r="L29" s="32">
        <v>5431946.464377853</v>
      </c>
      <c r="M29" s="37"/>
      <c r="N29" s="14">
        <v>50</v>
      </c>
      <c r="O29" s="7">
        <f>$X$37</f>
        <v>6153.329045768819</v>
      </c>
      <c r="P29" s="11"/>
      <c r="Q29" s="6"/>
      <c r="R29" s="6"/>
      <c r="S29" s="3"/>
      <c r="T29" s="3"/>
    </row>
    <row r="30" spans="1:20" ht="15">
      <c r="A30">
        <f t="shared" si="0"/>
        <v>22</v>
      </c>
      <c r="B30" s="32">
        <v>5925690.263681216</v>
      </c>
      <c r="C30" s="32">
        <v>6174839.609826719</v>
      </c>
      <c r="D30" s="32">
        <v>5759252.458658277</v>
      </c>
      <c r="E30" s="32">
        <v>5958099.968300875</v>
      </c>
      <c r="F30" s="32">
        <v>5829703.004224036</v>
      </c>
      <c r="G30" s="32">
        <v>6148270.620734022</v>
      </c>
      <c r="H30" s="32">
        <v>5962607.765830103</v>
      </c>
      <c r="I30" s="32">
        <v>5809444.318529778</v>
      </c>
      <c r="J30" s="32">
        <v>5296768.182656292</v>
      </c>
      <c r="K30" s="32">
        <v>5651237.3348016795</v>
      </c>
      <c r="L30" s="32">
        <v>5461530.162167481</v>
      </c>
      <c r="M30" s="37"/>
      <c r="N30" s="14">
        <v>0</v>
      </c>
      <c r="O30" s="14">
        <f>$U$39</f>
        <v>6632.8002343194785</v>
      </c>
      <c r="P30" s="14" t="str">
        <f>$B$8</f>
        <v>Option #1A</v>
      </c>
      <c r="Q30" s="15"/>
      <c r="R30" s="15"/>
      <c r="S30" s="3"/>
      <c r="T30" s="3"/>
    </row>
    <row r="31" spans="1:20" ht="15">
      <c r="A31">
        <f t="shared" si="0"/>
        <v>23</v>
      </c>
      <c r="B31" s="32">
        <v>5939231.314170302</v>
      </c>
      <c r="C31" s="32">
        <v>6206721.322408781</v>
      </c>
      <c r="D31" s="32">
        <v>5759477.2999994345</v>
      </c>
      <c r="E31" s="32">
        <v>5996155.0259835115</v>
      </c>
      <c r="F31" s="32">
        <v>5833845.639911146</v>
      </c>
      <c r="G31" s="32">
        <v>6153558.985395191</v>
      </c>
      <c r="H31" s="32">
        <v>5989416.518197486</v>
      </c>
      <c r="I31" s="32">
        <v>5809767.5252516</v>
      </c>
      <c r="J31" s="32">
        <v>5330519.088440927</v>
      </c>
      <c r="K31" s="32">
        <v>5671092.246746266</v>
      </c>
      <c r="L31" s="32">
        <v>5470648.702180895</v>
      </c>
      <c r="M31" s="37"/>
      <c r="N31" s="14">
        <v>95</v>
      </c>
      <c r="O31" s="14">
        <f>$U$39</f>
        <v>6632.8002343194785</v>
      </c>
      <c r="P31" s="14"/>
      <c r="Q31" s="15"/>
      <c r="R31" s="15"/>
      <c r="S31" s="3"/>
      <c r="T31" s="3"/>
    </row>
    <row r="32" spans="1:20" ht="15">
      <c r="A32">
        <f t="shared" si="0"/>
        <v>24</v>
      </c>
      <c r="B32" s="32">
        <v>5977592.633927115</v>
      </c>
      <c r="C32" s="32">
        <v>6219464.137359688</v>
      </c>
      <c r="D32" s="32">
        <v>5766818.172622142</v>
      </c>
      <c r="E32" s="32">
        <v>5997607.462616244</v>
      </c>
      <c r="F32" s="32">
        <v>5838797.138259541</v>
      </c>
      <c r="G32" s="32">
        <v>6158149.085371834</v>
      </c>
      <c r="H32" s="32">
        <v>6004682.237430131</v>
      </c>
      <c r="I32" s="32">
        <v>5827497.863878718</v>
      </c>
      <c r="J32" s="32">
        <v>5331250.588344421</v>
      </c>
      <c r="K32" s="32">
        <v>5680030.751084593</v>
      </c>
      <c r="L32" s="32">
        <v>5481180.846715599</v>
      </c>
      <c r="M32" s="37"/>
      <c r="N32" s="14"/>
      <c r="O32" s="11"/>
      <c r="P32" s="11"/>
      <c r="Q32" s="6"/>
      <c r="R32" s="6"/>
      <c r="S32" s="3"/>
      <c r="T32" s="3"/>
    </row>
    <row r="33" spans="1:20" ht="15">
      <c r="A33">
        <f t="shared" si="0"/>
        <v>25</v>
      </c>
      <c r="B33" s="32">
        <v>5981826.64554741</v>
      </c>
      <c r="C33" s="32">
        <v>6221013.124118287</v>
      </c>
      <c r="D33" s="32">
        <v>5771336.971832077</v>
      </c>
      <c r="E33" s="32">
        <v>6003703.460445834</v>
      </c>
      <c r="F33" s="32">
        <v>5839752.847852585</v>
      </c>
      <c r="G33" s="32">
        <v>6159989.213207401</v>
      </c>
      <c r="H33" s="32">
        <v>6020350.810788977</v>
      </c>
      <c r="I33" s="32">
        <v>5838847.70412375</v>
      </c>
      <c r="J33" s="32">
        <v>5332735.433361049</v>
      </c>
      <c r="K33" s="32">
        <v>5699854.203480797</v>
      </c>
      <c r="L33" s="32">
        <v>5483128.7066880325</v>
      </c>
      <c r="M33" s="37"/>
      <c r="N33" s="14">
        <v>0</v>
      </c>
      <c r="O33" s="14">
        <f>$V$39</f>
        <v>7061.125481417217</v>
      </c>
      <c r="P33" s="14" t="str">
        <f>$C$8</f>
        <v>Option #1B</v>
      </c>
      <c r="Q33" s="15"/>
      <c r="R33" s="15"/>
      <c r="S33" s="3"/>
      <c r="T33" s="3"/>
    </row>
    <row r="34" spans="1:20" ht="15">
      <c r="A34">
        <f t="shared" si="0"/>
        <v>26</v>
      </c>
      <c r="B34" s="32">
        <v>5989152.99506543</v>
      </c>
      <c r="C34" s="32">
        <v>6234470.50906795</v>
      </c>
      <c r="D34" s="32">
        <v>5799757.275699524</v>
      </c>
      <c r="E34" s="32">
        <v>6013225.573443657</v>
      </c>
      <c r="F34" s="32">
        <v>5859364.898264513</v>
      </c>
      <c r="G34" s="32">
        <v>6192969.95783474</v>
      </c>
      <c r="H34" s="32">
        <v>6024095.7735805195</v>
      </c>
      <c r="I34" s="32">
        <v>5862725.724745416</v>
      </c>
      <c r="J34" s="32">
        <v>5339007.1842827555</v>
      </c>
      <c r="K34" s="32">
        <v>5700896.15938493</v>
      </c>
      <c r="L34" s="32">
        <v>5501140.141262271</v>
      </c>
      <c r="M34" s="37"/>
      <c r="N34" s="14">
        <v>95</v>
      </c>
      <c r="O34" s="14">
        <f>$V$39</f>
        <v>7061.125481417217</v>
      </c>
      <c r="P34" s="14"/>
      <c r="Q34" s="15"/>
      <c r="R34" s="15"/>
      <c r="S34" s="3"/>
      <c r="T34" s="3"/>
    </row>
    <row r="35" spans="1:31" ht="26.25" customHeight="1">
      <c r="A35">
        <f t="shared" si="0"/>
        <v>27</v>
      </c>
      <c r="B35" s="32">
        <v>6006023.609575855</v>
      </c>
      <c r="C35" s="32">
        <v>6244840.520635852</v>
      </c>
      <c r="D35" s="32">
        <v>5801886.455270764</v>
      </c>
      <c r="E35" s="32">
        <v>6021893.709916705</v>
      </c>
      <c r="F35" s="32">
        <v>5873496.319012759</v>
      </c>
      <c r="G35" s="32">
        <v>6209034.89970577</v>
      </c>
      <c r="H35" s="32">
        <v>6026971.198746506</v>
      </c>
      <c r="I35" s="32">
        <v>5867922.482170775</v>
      </c>
      <c r="J35" s="32">
        <v>5361846.780321591</v>
      </c>
      <c r="K35" s="32">
        <v>5703469.224815814</v>
      </c>
      <c r="L35" s="32">
        <v>5506183.652517007</v>
      </c>
      <c r="M35" s="37"/>
      <c r="N35" s="14"/>
      <c r="O35" s="11"/>
      <c r="P35" s="11"/>
      <c r="Q35" s="6"/>
      <c r="R35" s="6"/>
      <c r="S35" s="78" t="s">
        <v>16</v>
      </c>
      <c r="T35" s="79"/>
      <c r="U35" s="82" t="str">
        <f aca="true" t="shared" si="1" ref="U35:AE35">B8</f>
        <v>Option #1A</v>
      </c>
      <c r="V35" s="82" t="str">
        <f t="shared" si="1"/>
        <v>Option #1B</v>
      </c>
      <c r="W35" s="82" t="str">
        <f t="shared" si="1"/>
        <v>Option #2A</v>
      </c>
      <c r="X35" s="82" t="str">
        <f t="shared" si="1"/>
        <v>Option #2B</v>
      </c>
      <c r="Y35" s="82" t="str">
        <f t="shared" si="1"/>
        <v>Option #3A</v>
      </c>
      <c r="Z35" s="82" t="str">
        <f t="shared" si="1"/>
        <v>Option #3B</v>
      </c>
      <c r="AA35" s="82" t="str">
        <f t="shared" si="1"/>
        <v>Option #4A</v>
      </c>
      <c r="AB35" s="82" t="str">
        <f t="shared" si="1"/>
        <v>Option #4B</v>
      </c>
      <c r="AC35" s="82" t="str">
        <f t="shared" si="1"/>
        <v>Option #5A</v>
      </c>
      <c r="AD35" s="82" t="str">
        <f t="shared" si="1"/>
        <v>Option #5B</v>
      </c>
      <c r="AE35" s="82" t="str">
        <f t="shared" si="1"/>
        <v>(Base) Option #6</v>
      </c>
    </row>
    <row r="36" spans="1:31" ht="15">
      <c r="A36">
        <f t="shared" si="0"/>
        <v>28</v>
      </c>
      <c r="B36" s="32">
        <v>6010135.674394496</v>
      </c>
      <c r="C36" s="32">
        <v>6252085.383136011</v>
      </c>
      <c r="D36" s="32">
        <v>5810668.917226178</v>
      </c>
      <c r="E36" s="32">
        <v>6035862.712192838</v>
      </c>
      <c r="F36" s="32">
        <v>5875134.819197632</v>
      </c>
      <c r="G36" s="32">
        <v>6211383.25498074</v>
      </c>
      <c r="H36" s="32">
        <v>6045689.893675846</v>
      </c>
      <c r="I36" s="32">
        <v>5871613.433833783</v>
      </c>
      <c r="J36" s="32">
        <v>5365451.958139104</v>
      </c>
      <c r="K36" s="32">
        <v>5705749.290261993</v>
      </c>
      <c r="L36" s="32">
        <v>5524301.130694212</v>
      </c>
      <c r="M36" s="37"/>
      <c r="N36" s="14">
        <v>0</v>
      </c>
      <c r="O36" s="14">
        <f>$W$39</f>
        <v>6412.303375816247</v>
      </c>
      <c r="P36" s="14" t="str">
        <f>$D$8</f>
        <v>Option #2A</v>
      </c>
      <c r="Q36" s="15"/>
      <c r="R36" s="15"/>
      <c r="S36" s="80"/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">
      <c r="A37">
        <f t="shared" si="0"/>
        <v>29</v>
      </c>
      <c r="B37" s="32">
        <v>6023383.894770829</v>
      </c>
      <c r="C37" s="32">
        <v>6260586.792637431</v>
      </c>
      <c r="D37" s="32">
        <v>5812415.326221759</v>
      </c>
      <c r="E37" s="32">
        <v>6050804.783327285</v>
      </c>
      <c r="F37" s="32">
        <v>5879995.123438547</v>
      </c>
      <c r="G37" s="32">
        <v>6214077.614186568</v>
      </c>
      <c r="H37" s="32">
        <v>6050601.796987643</v>
      </c>
      <c r="I37" s="32">
        <v>5872287.109376512</v>
      </c>
      <c r="J37" s="32">
        <v>5380040.56437959</v>
      </c>
      <c r="K37" s="32">
        <v>5713342.690412461</v>
      </c>
      <c r="L37" s="32">
        <v>5540069.328067694</v>
      </c>
      <c r="M37" s="37"/>
      <c r="N37" s="14">
        <v>95</v>
      </c>
      <c r="O37" s="14">
        <f>$W$39</f>
        <v>6412.303375816247</v>
      </c>
      <c r="P37" s="14"/>
      <c r="Q37" s="15"/>
      <c r="R37" s="51" t="s">
        <v>18</v>
      </c>
      <c r="S37" s="26">
        <v>0</v>
      </c>
      <c r="T37" s="30">
        <v>50</v>
      </c>
      <c r="U37" s="67">
        <f>VLOOKUP(T37,$A$8:$C$108,2,FALSE)/1000</f>
        <v>6122.506834377314</v>
      </c>
      <c r="V37" s="67">
        <f>VLOOKUP(T37,$A$8:$C$108,3,FALSE)/1000</f>
        <v>6379.939532388093</v>
      </c>
      <c r="W37" s="67">
        <f>VLOOKUP(T37,$A$8:$D$108,4,FALSE)/1000</f>
        <v>5911.884745160121</v>
      </c>
      <c r="X37" s="67">
        <f>VLOOKUP(T37,$A$8:$E$108,5,FALSE)/1000</f>
        <v>6153.329045768819</v>
      </c>
      <c r="Y37" s="67">
        <f>VLOOKUP(T37,$A$8:$F$108,6,FALSE)/1000</f>
        <v>5971.694019118141</v>
      </c>
      <c r="Z37" s="67">
        <f>VLOOKUP(T37,$A$8:$G$108,7,FALSE)/1000</f>
        <v>6324.602678966337</v>
      </c>
      <c r="AA37" s="67">
        <f>VLOOKUP(T37,$A$8:$H$108,8,FALSE)/1000</f>
        <v>6177.929040007837</v>
      </c>
      <c r="AB37" s="67">
        <f>VLOOKUP(T37,$A$8:$I$108,9,FALSE)/1000</f>
        <v>6037.1393521956325</v>
      </c>
      <c r="AC37" s="67">
        <f>VLOOKUP(T37,$A$8:$J$108,10,FALSE)/1000</f>
        <v>5458.432168321886</v>
      </c>
      <c r="AD37" s="67">
        <f>VLOOKUP(T37,$A$8:$K$108,11,FALSE)/1000</f>
        <v>5855.911967343465</v>
      </c>
      <c r="AE37" s="67">
        <f>VLOOKUP(T37,$A$8:$L$108,12,FALSE)/1000</f>
        <v>5612.001876107293</v>
      </c>
    </row>
    <row r="38" spans="1:31" ht="10.5" customHeight="1">
      <c r="A38">
        <f t="shared" si="0"/>
        <v>30</v>
      </c>
      <c r="B38" s="32">
        <v>6023823.542727874</v>
      </c>
      <c r="C38" s="32">
        <v>6260684.064857385</v>
      </c>
      <c r="D38" s="32">
        <v>5818548.90568969</v>
      </c>
      <c r="E38" s="32">
        <v>6073608.336481974</v>
      </c>
      <c r="F38" s="32">
        <v>5880851.846400845</v>
      </c>
      <c r="G38" s="32">
        <v>6231599.038734026</v>
      </c>
      <c r="H38" s="32">
        <v>6066041.44326277</v>
      </c>
      <c r="I38" s="32">
        <v>5902758.415267751</v>
      </c>
      <c r="J38" s="32">
        <v>5381626.580735184</v>
      </c>
      <c r="K38" s="32">
        <v>5720697.051596927</v>
      </c>
      <c r="L38" s="32">
        <v>5543875.601720711</v>
      </c>
      <c r="M38" s="37"/>
      <c r="N38" s="14">
        <v>0</v>
      </c>
      <c r="O38" s="7">
        <v>9304909.492532194</v>
      </c>
      <c r="P38" s="14" t="str">
        <f>$E$8</f>
        <v>Option #2B</v>
      </c>
      <c r="Q38" s="15"/>
      <c r="R38" s="15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ht="15">
      <c r="A39">
        <f t="shared" si="0"/>
        <v>31</v>
      </c>
      <c r="B39" s="32">
        <v>6024611.505822197</v>
      </c>
      <c r="C39" s="32">
        <v>6276344.722832075</v>
      </c>
      <c r="D39" s="32">
        <v>5821174.738464438</v>
      </c>
      <c r="E39" s="32">
        <v>6081382.064164406</v>
      </c>
      <c r="F39" s="32">
        <v>5890644.367333492</v>
      </c>
      <c r="G39" s="32">
        <v>6237923.997160169</v>
      </c>
      <c r="H39" s="32">
        <v>6072028.994130964</v>
      </c>
      <c r="I39" s="32">
        <v>5911107.04609902</v>
      </c>
      <c r="J39" s="32">
        <v>5382340.260957729</v>
      </c>
      <c r="K39" s="32">
        <v>5747027.533722089</v>
      </c>
      <c r="L39" s="32">
        <v>5546807.957909436</v>
      </c>
      <c r="M39" s="37"/>
      <c r="N39" s="14">
        <v>95</v>
      </c>
      <c r="O39" s="7">
        <v>9304909.492532194</v>
      </c>
      <c r="P39" s="14"/>
      <c r="Q39" s="15"/>
      <c r="R39" s="15"/>
      <c r="S39" s="27">
        <v>0</v>
      </c>
      <c r="T39" s="30">
        <v>95</v>
      </c>
      <c r="U39" s="68">
        <f>VLOOKUP(T39,$A$8:$C$108,2,FALSE)/1000</f>
        <v>6632.8002343194785</v>
      </c>
      <c r="V39" s="68">
        <f>VLOOKUP(T39,$A$8:$C$108,3,FALSE)/1000</f>
        <v>7061.125481417217</v>
      </c>
      <c r="W39" s="68">
        <f>VLOOKUP(T39,$A$8:$D$108,4,FALSE)/1000</f>
        <v>6412.303375816247</v>
      </c>
      <c r="X39" s="68">
        <f>VLOOKUP(T39,$A$8:$E$108,5,FALSE)/1000</f>
        <v>6794.230987382926</v>
      </c>
      <c r="Y39" s="68">
        <f>VLOOKUP(T39,$A$8:$F$108,6,FALSE)/1000</f>
        <v>6418.220763763742</v>
      </c>
      <c r="Z39" s="68">
        <f>VLOOKUP(T39,$A$8:$G$108,7,FALSE)/1000</f>
        <v>6941.965845622851</v>
      </c>
      <c r="AA39" s="68">
        <f>VLOOKUP(T39,$A$8:$H$108,8,FALSE)/1000</f>
        <v>6966.612278086513</v>
      </c>
      <c r="AB39" s="68">
        <f>VLOOKUP(T39,$A$8:$I$108,9,FALSE)/1000</f>
        <v>6751.09847551536</v>
      </c>
      <c r="AC39" s="68">
        <f>VLOOKUP(T39,$A$8:$J$108,10,FALSE)/1000</f>
        <v>5909.776413491516</v>
      </c>
      <c r="AD39" s="68">
        <f>VLOOKUP(T39,$A$8:$K$108,11,FALSE)/1000</f>
        <v>6503.983288963614</v>
      </c>
      <c r="AE39" s="68">
        <f>VLOOKUP(T39,$A$8:$L$108,12,FALSE)/1000</f>
        <v>6129.392369037199</v>
      </c>
    </row>
    <row r="40" spans="1:31" ht="3" customHeight="1" thickBot="1">
      <c r="A40">
        <f t="shared" si="0"/>
        <v>32</v>
      </c>
      <c r="B40" s="32">
        <v>6027332.218924322</v>
      </c>
      <c r="C40" s="32">
        <v>6280355.415573342</v>
      </c>
      <c r="D40" s="32">
        <v>5827592.082523228</v>
      </c>
      <c r="E40" s="32">
        <v>6081416.715959348</v>
      </c>
      <c r="F40" s="32">
        <v>5895588.15565217</v>
      </c>
      <c r="G40" s="32">
        <v>6237956.521333696</v>
      </c>
      <c r="H40" s="32">
        <v>6072480.4526331425</v>
      </c>
      <c r="I40" s="32">
        <v>5948849.704477886</v>
      </c>
      <c r="J40" s="32">
        <v>5391311.268984425</v>
      </c>
      <c r="K40" s="32">
        <v>5747142.257376876</v>
      </c>
      <c r="L40" s="32">
        <v>5547275.117996496</v>
      </c>
      <c r="M40" s="37"/>
      <c r="N40" s="11"/>
      <c r="O40" s="11"/>
      <c r="P40" s="11"/>
      <c r="Q40" s="6"/>
      <c r="R40" s="17"/>
      <c r="S40" s="17"/>
      <c r="T40" s="17"/>
      <c r="U40" s="69">
        <f aca="true" t="shared" si="2" ref="U40:AE40">U39</f>
        <v>6632.8002343194785</v>
      </c>
      <c r="V40" s="69">
        <f t="shared" si="2"/>
        <v>7061.125481417217</v>
      </c>
      <c r="W40" s="69">
        <f t="shared" si="2"/>
        <v>6412.303375816247</v>
      </c>
      <c r="X40" s="69">
        <f t="shared" si="2"/>
        <v>6794.230987382926</v>
      </c>
      <c r="Y40" s="69">
        <f t="shared" si="2"/>
        <v>6418.220763763742</v>
      </c>
      <c r="Z40" s="69">
        <f t="shared" si="2"/>
        <v>6941.965845622851</v>
      </c>
      <c r="AA40" s="69">
        <f t="shared" si="2"/>
        <v>6966.612278086513</v>
      </c>
      <c r="AB40" s="69">
        <f t="shared" si="2"/>
        <v>6751.09847551536</v>
      </c>
      <c r="AC40" s="69">
        <f t="shared" si="2"/>
        <v>5909.776413491516</v>
      </c>
      <c r="AD40" s="69">
        <f t="shared" si="2"/>
        <v>6503.983288963614</v>
      </c>
      <c r="AE40" s="69">
        <f t="shared" si="2"/>
        <v>6129.392369037199</v>
      </c>
    </row>
    <row r="41" spans="1:31" ht="15">
      <c r="A41">
        <f t="shared" si="0"/>
        <v>33</v>
      </c>
      <c r="B41" s="32">
        <v>6031200.278127942</v>
      </c>
      <c r="C41" s="32">
        <v>6289500.637136336</v>
      </c>
      <c r="D41" s="32">
        <v>5840458.927322092</v>
      </c>
      <c r="E41" s="32">
        <v>6089133.6148870215</v>
      </c>
      <c r="F41" s="32">
        <v>5898649.976064735</v>
      </c>
      <c r="G41" s="32">
        <v>6247224.842189685</v>
      </c>
      <c r="H41" s="32">
        <v>6076495.2447690675</v>
      </c>
      <c r="I41" s="32">
        <v>5957323.788354465</v>
      </c>
      <c r="J41" s="32">
        <v>5392039.813635453</v>
      </c>
      <c r="K41" s="32">
        <v>5763203.675126701</v>
      </c>
      <c r="L41" s="32">
        <v>5549474.084126237</v>
      </c>
      <c r="M41" s="37"/>
      <c r="N41" s="7">
        <f>$U$37</f>
        <v>6122.506834377314</v>
      </c>
      <c r="O41" s="7">
        <v>50</v>
      </c>
      <c r="P41" s="14" t="str">
        <f>$B$8</f>
        <v>Option #1A</v>
      </c>
      <c r="Q41" s="15"/>
      <c r="R41" s="15"/>
      <c r="T41" s="23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8" ht="15">
      <c r="A42">
        <f aca="true" t="shared" si="3" ref="A42:A73">A41+1</f>
        <v>34</v>
      </c>
      <c r="B42" s="32">
        <v>6039585.067561566</v>
      </c>
      <c r="C42" s="32">
        <v>6299148.623936452</v>
      </c>
      <c r="D42" s="32">
        <v>5847272.980993073</v>
      </c>
      <c r="E42" s="32">
        <v>6092472.451772147</v>
      </c>
      <c r="F42" s="32">
        <v>5908567.710887674</v>
      </c>
      <c r="G42" s="32">
        <v>6251622.464787395</v>
      </c>
      <c r="H42" s="32">
        <v>6087685.249528155</v>
      </c>
      <c r="I42" s="32">
        <v>5958459.082774178</v>
      </c>
      <c r="J42" s="32">
        <v>5395638.8087083185</v>
      </c>
      <c r="K42" s="32">
        <v>5767795.895385441</v>
      </c>
      <c r="L42" s="32">
        <v>5555433.299258788</v>
      </c>
      <c r="M42" s="37"/>
      <c r="N42" s="7">
        <f>$V$37</f>
        <v>6379.939532388093</v>
      </c>
      <c r="O42" s="7">
        <v>50</v>
      </c>
      <c r="P42" s="14" t="str">
        <f>$C$8</f>
        <v>Option #1B</v>
      </c>
      <c r="Q42" s="15"/>
      <c r="R42" s="52" t="s">
        <v>19</v>
      </c>
      <c r="S42" s="15"/>
      <c r="T42" s="45" t="s">
        <v>17</v>
      </c>
      <c r="U42" s="70">
        <f aca="true" t="shared" si="4" ref="U42:AE42">U39-U37</f>
        <v>510.2933999421648</v>
      </c>
      <c r="V42" s="70">
        <f t="shared" si="4"/>
        <v>681.1859490291245</v>
      </c>
      <c r="W42" s="70">
        <f t="shared" si="4"/>
        <v>500.41863065612597</v>
      </c>
      <c r="X42" s="70">
        <f t="shared" si="4"/>
        <v>640.9019416141073</v>
      </c>
      <c r="Y42" s="70">
        <f t="shared" si="4"/>
        <v>446.52674464560096</v>
      </c>
      <c r="Z42" s="70">
        <f t="shared" si="4"/>
        <v>617.3631666565134</v>
      </c>
      <c r="AA42" s="70">
        <f t="shared" si="4"/>
        <v>788.6832380786755</v>
      </c>
      <c r="AB42" s="70">
        <f t="shared" si="4"/>
        <v>713.959123319728</v>
      </c>
      <c r="AC42" s="70">
        <f t="shared" si="4"/>
        <v>451.3442451696301</v>
      </c>
      <c r="AD42" s="70">
        <f t="shared" si="4"/>
        <v>648.0713216201484</v>
      </c>
      <c r="AE42" s="70">
        <f t="shared" si="4"/>
        <v>517.390492929906</v>
      </c>
      <c r="AF42" s="15"/>
      <c r="AG42" s="15"/>
      <c r="AH42" s="15"/>
      <c r="AI42" s="15"/>
      <c r="AJ42" s="15"/>
      <c r="AK42" s="15"/>
      <c r="AL42" s="15"/>
    </row>
    <row r="43" spans="1:38" ht="15">
      <c r="A43">
        <f t="shared" si="3"/>
        <v>35</v>
      </c>
      <c r="B43" s="32">
        <v>6044408.0617689835</v>
      </c>
      <c r="C43" s="32">
        <v>6299595.534598105</v>
      </c>
      <c r="D43" s="32">
        <v>5854971.88757056</v>
      </c>
      <c r="E43" s="32">
        <v>6094176.271106905</v>
      </c>
      <c r="F43" s="32">
        <v>5913335.897317469</v>
      </c>
      <c r="G43" s="32">
        <v>6252358.773985471</v>
      </c>
      <c r="H43" s="32">
        <v>6087849.379271944</v>
      </c>
      <c r="I43" s="32">
        <v>5960990.333429499</v>
      </c>
      <c r="J43" s="32">
        <v>5402720.040058445</v>
      </c>
      <c r="K43" s="32">
        <v>5791319.079118363</v>
      </c>
      <c r="L43" s="32">
        <v>5558092.373271057</v>
      </c>
      <c r="M43" s="37"/>
      <c r="N43" s="14"/>
      <c r="O43" s="11"/>
      <c r="P43" s="1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5" customHeight="1">
      <c r="A44">
        <f t="shared" si="3"/>
        <v>36</v>
      </c>
      <c r="B44" s="32">
        <v>6053221.779393313</v>
      </c>
      <c r="C44" s="32">
        <v>6306145.62823402</v>
      </c>
      <c r="D44" s="32">
        <v>5855749.321197176</v>
      </c>
      <c r="E44" s="32">
        <v>6097695.914630158</v>
      </c>
      <c r="F44" s="32">
        <v>5921119.161378277</v>
      </c>
      <c r="G44" s="32">
        <v>6260472.952719276</v>
      </c>
      <c r="H44" s="32">
        <v>6101379.003770296</v>
      </c>
      <c r="I44" s="32">
        <v>5962280.427025826</v>
      </c>
      <c r="J44" s="32">
        <v>5407409.667712953</v>
      </c>
      <c r="K44" s="32">
        <v>5795658.727949295</v>
      </c>
      <c r="L44" s="32">
        <v>5558399.470117698</v>
      </c>
      <c r="M44" s="37"/>
      <c r="N44" s="7">
        <f>$U$39</f>
        <v>6632.8002343194785</v>
      </c>
      <c r="O44" s="7">
        <v>95</v>
      </c>
      <c r="P44" s="14" t="str">
        <f>$B$8</f>
        <v>Option #1A</v>
      </c>
      <c r="Q44" s="15"/>
      <c r="T44" s="53" t="s">
        <v>22</v>
      </c>
      <c r="U44" s="49">
        <v>4</v>
      </c>
      <c r="V44" s="49">
        <v>9</v>
      </c>
      <c r="W44" s="49">
        <v>3</v>
      </c>
      <c r="X44" s="49">
        <v>7</v>
      </c>
      <c r="Y44" s="49">
        <v>1</v>
      </c>
      <c r="Z44" s="49">
        <v>6</v>
      </c>
      <c r="AA44" s="49">
        <v>11</v>
      </c>
      <c r="AB44" s="49">
        <v>10</v>
      </c>
      <c r="AC44" s="49">
        <v>2</v>
      </c>
      <c r="AD44" s="49">
        <v>8</v>
      </c>
      <c r="AE44" s="76">
        <v>5</v>
      </c>
      <c r="AF44" s="15"/>
      <c r="AG44" s="15"/>
      <c r="AH44" s="15"/>
      <c r="AI44" s="15"/>
      <c r="AJ44" s="15"/>
      <c r="AK44" s="15"/>
      <c r="AL44" s="15"/>
    </row>
    <row r="45" spans="1:38" ht="15">
      <c r="A45">
        <f t="shared" si="3"/>
        <v>37</v>
      </c>
      <c r="B45" s="32">
        <v>6059695.157515463</v>
      </c>
      <c r="C45" s="32">
        <v>6312550.551843696</v>
      </c>
      <c r="D45" s="32">
        <v>5857223.545902941</v>
      </c>
      <c r="E45" s="32">
        <v>6098582.603501367</v>
      </c>
      <c r="F45" s="32">
        <v>5921156.280423448</v>
      </c>
      <c r="G45" s="32">
        <v>6260709.57181444</v>
      </c>
      <c r="H45" s="32">
        <v>6101896.884584581</v>
      </c>
      <c r="I45" s="32">
        <v>5965788.812429743</v>
      </c>
      <c r="J45" s="32">
        <v>5409739.682052232</v>
      </c>
      <c r="K45" s="32">
        <v>5796927.484455836</v>
      </c>
      <c r="L45" s="32">
        <v>5563482.1620634245</v>
      </c>
      <c r="M45" s="37"/>
      <c r="N45" s="7">
        <f>$V$39</f>
        <v>7061.125481417217</v>
      </c>
      <c r="O45" s="7">
        <v>95</v>
      </c>
      <c r="P45" s="14" t="str">
        <f>$C$8</f>
        <v>Option #1B</v>
      </c>
      <c r="Q45" s="15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F45" s="15"/>
      <c r="AG45" s="15"/>
      <c r="AH45" s="15"/>
      <c r="AI45" s="15"/>
      <c r="AJ45" s="15"/>
      <c r="AK45" s="15"/>
      <c r="AL45" s="15"/>
    </row>
    <row r="46" spans="1:38" ht="15">
      <c r="A46">
        <f t="shared" si="3"/>
        <v>38</v>
      </c>
      <c r="B46" s="32">
        <v>6068209.392491158</v>
      </c>
      <c r="C46" s="32">
        <v>6328370.818624581</v>
      </c>
      <c r="D46" s="32">
        <v>5858153.923306466</v>
      </c>
      <c r="E46" s="32">
        <v>6101431.711091959</v>
      </c>
      <c r="F46" s="32">
        <v>5921316.05323185</v>
      </c>
      <c r="G46" s="32">
        <v>6266099.644154298</v>
      </c>
      <c r="H46" s="32">
        <v>6106669.82076668</v>
      </c>
      <c r="I46" s="32">
        <v>5984488.527433655</v>
      </c>
      <c r="J46" s="32">
        <v>5412553.534357836</v>
      </c>
      <c r="K46" s="32">
        <v>5801875.87314457</v>
      </c>
      <c r="L46" s="32">
        <v>5569910.622798241</v>
      </c>
      <c r="M46" s="37"/>
      <c r="N46" s="14"/>
      <c r="O46" s="11"/>
      <c r="P46" s="11"/>
      <c r="Q46" s="6"/>
      <c r="R46" s="46" t="s">
        <v>23</v>
      </c>
      <c r="S46" s="6"/>
      <c r="T46" s="47"/>
      <c r="U46" s="47"/>
      <c r="V46" s="6"/>
      <c r="W46" s="6"/>
      <c r="X46" s="15"/>
      <c r="Y46" s="15"/>
      <c r="Z46" s="15"/>
      <c r="AA46" s="15"/>
      <c r="AB46" s="15"/>
      <c r="AC46" s="15"/>
      <c r="AD46" s="15"/>
      <c r="AE46" s="6"/>
      <c r="AF46" s="6"/>
      <c r="AG46" s="6"/>
      <c r="AH46" s="6"/>
      <c r="AI46" s="6"/>
      <c r="AJ46" s="6"/>
      <c r="AK46" s="6"/>
      <c r="AL46" s="6"/>
    </row>
    <row r="47" spans="1:38" ht="15">
      <c r="A47">
        <f t="shared" si="3"/>
        <v>39</v>
      </c>
      <c r="B47" s="32">
        <v>6070326.200952049</v>
      </c>
      <c r="C47" s="32">
        <v>6328393.020951991</v>
      </c>
      <c r="D47" s="32">
        <v>5858797.937802032</v>
      </c>
      <c r="E47" s="32">
        <v>6103451.133068884</v>
      </c>
      <c r="F47" s="32">
        <v>5928693.183041081</v>
      </c>
      <c r="G47" s="32">
        <v>6267382.724696289</v>
      </c>
      <c r="H47" s="32">
        <v>6111943.397552267</v>
      </c>
      <c r="I47" s="32">
        <v>5988234.107237955</v>
      </c>
      <c r="J47" s="32">
        <v>5418938.524778218</v>
      </c>
      <c r="K47" s="32">
        <v>5810871.925920703</v>
      </c>
      <c r="L47" s="32">
        <v>5587131.062432486</v>
      </c>
      <c r="M47" s="37"/>
      <c r="N47" s="14"/>
      <c r="O47" s="11"/>
      <c r="P47" s="11"/>
      <c r="Q47" s="6"/>
      <c r="R47" s="15"/>
      <c r="S47" s="48" t="s">
        <v>21</v>
      </c>
      <c r="T47" s="47"/>
      <c r="U47" s="47"/>
      <c r="V47" s="6"/>
      <c r="W47" s="6"/>
      <c r="X47" s="15"/>
      <c r="Y47" s="15"/>
      <c r="Z47" s="15"/>
      <c r="AA47" s="15"/>
      <c r="AB47" s="15"/>
      <c r="AC47" s="15"/>
      <c r="AD47" s="15"/>
      <c r="AE47" s="6"/>
      <c r="AF47" s="6"/>
      <c r="AG47" s="6"/>
      <c r="AH47" s="6"/>
      <c r="AI47" s="6"/>
      <c r="AJ47" s="6"/>
      <c r="AK47" s="6"/>
      <c r="AL47" s="6"/>
    </row>
    <row r="48" spans="1:38" ht="30" customHeight="1">
      <c r="A48">
        <f t="shared" si="3"/>
        <v>40</v>
      </c>
      <c r="B48" s="32">
        <v>6078035.688531578</v>
      </c>
      <c r="C48" s="32">
        <v>6329666.988803174</v>
      </c>
      <c r="D48" s="32">
        <v>5863657.44125859</v>
      </c>
      <c r="E48" s="32">
        <v>6105809.7190800365</v>
      </c>
      <c r="F48" s="32">
        <v>5929326.713884265</v>
      </c>
      <c r="G48" s="32">
        <v>6272383.966033049</v>
      </c>
      <c r="H48" s="32">
        <v>6114514.201404846</v>
      </c>
      <c r="I48" s="32">
        <v>5991423.116703467</v>
      </c>
      <c r="J48" s="32">
        <v>5419508.773094939</v>
      </c>
      <c r="K48" s="32">
        <v>5812115.121384819</v>
      </c>
      <c r="L48" s="32">
        <v>5587599.506734135</v>
      </c>
      <c r="M48" s="37"/>
      <c r="N48" s="7">
        <f>$U$39</f>
        <v>6632.8002343194785</v>
      </c>
      <c r="O48" s="7">
        <v>95</v>
      </c>
      <c r="P48" s="14" t="str">
        <f>$B$8</f>
        <v>Option #1A</v>
      </c>
      <c r="Q48" s="15"/>
      <c r="R48" s="6"/>
      <c r="S48" s="6"/>
      <c r="U48" s="31" t="str">
        <f aca="true" t="shared" si="5" ref="U48:AD48">U35</f>
        <v>Option #1A</v>
      </c>
      <c r="V48" s="31" t="str">
        <f t="shared" si="5"/>
        <v>Option #1B</v>
      </c>
      <c r="W48" s="31" t="str">
        <f t="shared" si="5"/>
        <v>Option #2A</v>
      </c>
      <c r="X48" s="31" t="str">
        <f t="shared" si="5"/>
        <v>Option #2B</v>
      </c>
      <c r="Y48" s="31" t="str">
        <f t="shared" si="5"/>
        <v>Option #3A</v>
      </c>
      <c r="Z48" s="31" t="str">
        <f t="shared" si="5"/>
        <v>Option #3B</v>
      </c>
      <c r="AA48" s="31" t="str">
        <f t="shared" si="5"/>
        <v>Option #4A</v>
      </c>
      <c r="AB48" s="31" t="str">
        <f t="shared" si="5"/>
        <v>Option #4B</v>
      </c>
      <c r="AC48" s="31" t="str">
        <f t="shared" si="5"/>
        <v>Option #5A</v>
      </c>
      <c r="AD48" s="31" t="str">
        <f t="shared" si="5"/>
        <v>Option #5B</v>
      </c>
      <c r="AE48" s="55"/>
      <c r="AF48" s="15"/>
      <c r="AG48" s="15"/>
      <c r="AH48" s="15"/>
      <c r="AI48" s="15"/>
      <c r="AJ48" s="15"/>
      <c r="AK48" s="15"/>
      <c r="AL48" s="15"/>
    </row>
    <row r="49" spans="1:31" ht="15">
      <c r="A49">
        <f t="shared" si="3"/>
        <v>41</v>
      </c>
      <c r="B49" s="32">
        <v>6083486.406987324</v>
      </c>
      <c r="C49" s="32">
        <v>6335694.634589307</v>
      </c>
      <c r="D49" s="32">
        <v>5866582.122645949</v>
      </c>
      <c r="E49" s="32">
        <v>6112970.900225089</v>
      </c>
      <c r="F49" s="32">
        <v>5931498.284650777</v>
      </c>
      <c r="G49" s="32">
        <v>6275911.916420867</v>
      </c>
      <c r="H49" s="32">
        <v>6117929.442476864</v>
      </c>
      <c r="I49" s="32">
        <v>5995548.043461435</v>
      </c>
      <c r="J49" s="32">
        <v>5421710.199579969</v>
      </c>
      <c r="K49" s="32">
        <v>5812640.018052142</v>
      </c>
      <c r="L49" s="32">
        <v>5595993.26785293</v>
      </c>
      <c r="M49" s="37"/>
      <c r="N49" s="7">
        <f>$V$39</f>
        <v>7061.125481417217</v>
      </c>
      <c r="O49" s="7">
        <v>95</v>
      </c>
      <c r="P49" s="14" t="str">
        <f>$C$8</f>
        <v>Option #1B</v>
      </c>
      <c r="Q49" s="15"/>
      <c r="R49" s="6"/>
      <c r="S49" s="6"/>
      <c r="T49" s="58" t="s">
        <v>3</v>
      </c>
      <c r="U49" s="71">
        <f>$AE42-U42</f>
        <v>7.0970929877412345</v>
      </c>
      <c r="V49" s="71">
        <f aca="true" t="shared" si="6" ref="V49:AD49">$AE42-V42</f>
        <v>-163.79545609921843</v>
      </c>
      <c r="W49" s="71">
        <f t="shared" si="6"/>
        <v>16.97186227378006</v>
      </c>
      <c r="X49" s="71">
        <f t="shared" si="6"/>
        <v>-123.51144868420124</v>
      </c>
      <c r="Y49" s="71">
        <f t="shared" si="6"/>
        <v>70.86374828430507</v>
      </c>
      <c r="Z49" s="71">
        <f t="shared" si="6"/>
        <v>-99.97267372660735</v>
      </c>
      <c r="AA49" s="71">
        <f t="shared" si="6"/>
        <v>-271.2927451487694</v>
      </c>
      <c r="AB49" s="71">
        <f t="shared" si="6"/>
        <v>-196.56863038982192</v>
      </c>
      <c r="AC49" s="71">
        <f t="shared" si="6"/>
        <v>66.04624776027595</v>
      </c>
      <c r="AD49" s="71">
        <f t="shared" si="6"/>
        <v>-130.68082869024238</v>
      </c>
      <c r="AE49" s="54"/>
    </row>
    <row r="50" spans="1:31" ht="15">
      <c r="A50">
        <f t="shared" si="3"/>
        <v>42</v>
      </c>
      <c r="B50" s="32">
        <v>6086479.512898674</v>
      </c>
      <c r="C50" s="32">
        <v>6336080.395089887</v>
      </c>
      <c r="D50" s="32">
        <v>5869113.393280891</v>
      </c>
      <c r="E50" s="32">
        <v>6113348.8610529285</v>
      </c>
      <c r="F50" s="32">
        <v>5933522.852849511</v>
      </c>
      <c r="G50" s="32">
        <v>6288101.787122585</v>
      </c>
      <c r="H50" s="32">
        <v>6119865.176683256</v>
      </c>
      <c r="I50" s="32">
        <v>5997655.783155063</v>
      </c>
      <c r="J50" s="32">
        <v>5427299.070624176</v>
      </c>
      <c r="K50" s="32">
        <v>5823038.922140939</v>
      </c>
      <c r="L50" s="32">
        <v>5596849.544757473</v>
      </c>
      <c r="M50" s="37"/>
      <c r="N50" s="14"/>
      <c r="O50" s="11"/>
      <c r="P50" s="11"/>
      <c r="Q50" s="6"/>
      <c r="R50" s="6"/>
      <c r="U50" s="72">
        <f>U49/$AE42</f>
        <v>0.0137170919928417</v>
      </c>
      <c r="V50" s="73">
        <f aca="true" t="shared" si="7" ref="V50:AD50">V49/$AE42</f>
        <v>-0.31657994945301166</v>
      </c>
      <c r="W50" s="72">
        <f t="shared" si="7"/>
        <v>0.032802810460762256</v>
      </c>
      <c r="X50" s="73">
        <f t="shared" si="7"/>
        <v>-0.23871998108193704</v>
      </c>
      <c r="Y50" s="72">
        <f t="shared" si="7"/>
        <v>0.1369637619025702</v>
      </c>
      <c r="Z50" s="73">
        <f t="shared" si="7"/>
        <v>-0.19322479846986915</v>
      </c>
      <c r="AA50" s="73">
        <f t="shared" si="7"/>
        <v>-0.524348144884686</v>
      </c>
      <c r="AB50" s="73">
        <f t="shared" si="7"/>
        <v>-0.37992315876676197</v>
      </c>
      <c r="AC50" s="72">
        <f t="shared" si="7"/>
        <v>0.12765261183340612</v>
      </c>
      <c r="AD50" s="73">
        <f t="shared" si="7"/>
        <v>-0.25257678769900876</v>
      </c>
      <c r="AE50" s="54"/>
    </row>
    <row r="51" spans="1:19" ht="16.5">
      <c r="A51">
        <f t="shared" si="3"/>
        <v>43</v>
      </c>
      <c r="B51" s="32">
        <v>6086872.74305427</v>
      </c>
      <c r="C51" s="32">
        <v>6340998.907766404</v>
      </c>
      <c r="D51" s="32">
        <v>5869630.516701628</v>
      </c>
      <c r="E51" s="32">
        <v>6117187.482578909</v>
      </c>
      <c r="F51" s="32">
        <v>5938030.239372858</v>
      </c>
      <c r="G51" s="32">
        <v>6296627.389276772</v>
      </c>
      <c r="H51" s="32">
        <v>6125252.815686591</v>
      </c>
      <c r="I51" s="32">
        <v>6000533.879451124</v>
      </c>
      <c r="J51" s="32">
        <v>5428615.393226383</v>
      </c>
      <c r="K51" s="32">
        <v>5824887.064350235</v>
      </c>
      <c r="L51" s="32">
        <v>5598472.927230389</v>
      </c>
      <c r="M51" s="37"/>
      <c r="N51" s="7">
        <f>$U$39</f>
        <v>6632.8002343194785</v>
      </c>
      <c r="O51" s="7">
        <v>95</v>
      </c>
      <c r="P51" s="14" t="str">
        <f>$B$8</f>
        <v>Option #1A</v>
      </c>
      <c r="Q51" s="15"/>
      <c r="R51" s="15"/>
      <c r="S51" s="48" t="s">
        <v>24</v>
      </c>
    </row>
    <row r="52" spans="1:31" ht="34.5" customHeight="1">
      <c r="A52">
        <f t="shared" si="3"/>
        <v>44</v>
      </c>
      <c r="B52" s="32">
        <v>6087364.03453879</v>
      </c>
      <c r="C52" s="32">
        <v>6341876.838362309</v>
      </c>
      <c r="D52" s="32">
        <v>5875502.097362371</v>
      </c>
      <c r="E52" s="32">
        <v>6120873.940718113</v>
      </c>
      <c r="F52" s="32">
        <v>5943172.365074729</v>
      </c>
      <c r="G52" s="32">
        <v>6303631.243030046</v>
      </c>
      <c r="H52" s="32">
        <v>6126474.416331664</v>
      </c>
      <c r="I52" s="32">
        <v>6001054.297725466</v>
      </c>
      <c r="J52" s="32">
        <v>5433338.29475364</v>
      </c>
      <c r="K52" s="32">
        <v>5829784.36449053</v>
      </c>
      <c r="L52" s="32">
        <v>5599721.56057122</v>
      </c>
      <c r="M52" s="37"/>
      <c r="N52" s="7">
        <f>$V$39</f>
        <v>7061.125481417217</v>
      </c>
      <c r="O52" s="7">
        <v>95</v>
      </c>
      <c r="P52" s="14" t="str">
        <f>$C$8</f>
        <v>Option #1B</v>
      </c>
      <c r="Q52" s="15"/>
      <c r="R52" s="15"/>
      <c r="U52" s="31" t="str">
        <f>U35</f>
        <v>Option #1A</v>
      </c>
      <c r="V52" s="31" t="str">
        <f aca="true" t="shared" si="8" ref="V52:AE52">V35</f>
        <v>Option #1B</v>
      </c>
      <c r="W52" s="31" t="str">
        <f t="shared" si="8"/>
        <v>Option #2A</v>
      </c>
      <c r="X52" s="31" t="str">
        <f t="shared" si="8"/>
        <v>Option #2B</v>
      </c>
      <c r="Y52" s="31" t="str">
        <f t="shared" si="8"/>
        <v>Option #3A</v>
      </c>
      <c r="Z52" s="31" t="str">
        <f t="shared" si="8"/>
        <v>Option #3B</v>
      </c>
      <c r="AA52" s="31" t="str">
        <f t="shared" si="8"/>
        <v>Option #4A</v>
      </c>
      <c r="AB52" s="31" t="str">
        <f t="shared" si="8"/>
        <v>Option #4B</v>
      </c>
      <c r="AC52" s="54"/>
      <c r="AD52" s="31" t="str">
        <f t="shared" si="8"/>
        <v>Option #5B</v>
      </c>
      <c r="AE52" s="31" t="str">
        <f t="shared" si="8"/>
        <v>(Base) Option #6</v>
      </c>
    </row>
    <row r="53" spans="1:31" ht="15">
      <c r="A53">
        <f t="shared" si="3"/>
        <v>45</v>
      </c>
      <c r="B53" s="32">
        <v>6097988.901155753</v>
      </c>
      <c r="C53" s="32">
        <v>6349165.120388194</v>
      </c>
      <c r="D53" s="32">
        <v>5885563.32391935</v>
      </c>
      <c r="E53" s="32">
        <v>6128950.483352292</v>
      </c>
      <c r="F53" s="32">
        <v>5947433.896454163</v>
      </c>
      <c r="G53" s="32">
        <v>6308642.126194724</v>
      </c>
      <c r="H53" s="32">
        <v>6135969.337275674</v>
      </c>
      <c r="I53" s="32">
        <v>6002816.370299712</v>
      </c>
      <c r="J53" s="32">
        <v>5436796.273333154</v>
      </c>
      <c r="K53" s="32">
        <v>5835224.530959212</v>
      </c>
      <c r="L53" s="32">
        <v>5605051.227815012</v>
      </c>
      <c r="M53" s="37"/>
      <c r="N53" s="14"/>
      <c r="O53" s="11"/>
      <c r="P53" s="11"/>
      <c r="Q53" s="6"/>
      <c r="R53" s="6"/>
      <c r="T53" s="58" t="s">
        <v>3</v>
      </c>
      <c r="U53" s="71">
        <f>$AC42-U42</f>
        <v>-58.94915477253471</v>
      </c>
      <c r="V53" s="71">
        <f aca="true" t="shared" si="9" ref="V53:AE53">$AC42-V42</f>
        <v>-229.84170385949437</v>
      </c>
      <c r="W53" s="71">
        <f t="shared" si="9"/>
        <v>-49.074385486495885</v>
      </c>
      <c r="X53" s="71">
        <f t="shared" si="9"/>
        <v>-189.5576964444772</v>
      </c>
      <c r="Y53" s="71">
        <f t="shared" si="9"/>
        <v>4.817500524029128</v>
      </c>
      <c r="Z53" s="71">
        <f t="shared" si="9"/>
        <v>-166.0189214868833</v>
      </c>
      <c r="AA53" s="71">
        <f t="shared" si="9"/>
        <v>-337.3389929090454</v>
      </c>
      <c r="AB53" s="71">
        <f t="shared" si="9"/>
        <v>-262.61487815009787</v>
      </c>
      <c r="AC53" s="74"/>
      <c r="AD53" s="71">
        <f t="shared" si="9"/>
        <v>-196.72707645051833</v>
      </c>
      <c r="AE53" s="71">
        <f t="shared" si="9"/>
        <v>-66.04624776027595</v>
      </c>
    </row>
    <row r="54" spans="1:31" ht="15">
      <c r="A54">
        <f t="shared" si="3"/>
        <v>46</v>
      </c>
      <c r="B54" s="32">
        <v>6114703.742171563</v>
      </c>
      <c r="C54" s="32">
        <v>6350351.172809194</v>
      </c>
      <c r="D54" s="32">
        <v>5885798.279837429</v>
      </c>
      <c r="E54" s="32">
        <v>6137110.89574099</v>
      </c>
      <c r="F54" s="32">
        <v>5952419.815630028</v>
      </c>
      <c r="G54" s="32">
        <v>6313255.915472452</v>
      </c>
      <c r="H54" s="32">
        <v>6137752.900235577</v>
      </c>
      <c r="I54" s="32">
        <v>6003061.298367341</v>
      </c>
      <c r="J54" s="32">
        <v>5437586.158386563</v>
      </c>
      <c r="K54" s="32">
        <v>5844516.089300326</v>
      </c>
      <c r="L54" s="32">
        <v>5606869.802030955</v>
      </c>
      <c r="M54" s="37"/>
      <c r="N54" s="7">
        <v>9304909.492532194</v>
      </c>
      <c r="O54" s="7">
        <v>95</v>
      </c>
      <c r="P54" s="11" t="str">
        <f>$E$8</f>
        <v>Option #2B</v>
      </c>
      <c r="Q54" s="6"/>
      <c r="R54" s="6"/>
      <c r="U54" s="73">
        <f>U53/$AC42</f>
        <v>-0.13060796809402028</v>
      </c>
      <c r="V54" s="73">
        <f aca="true" t="shared" si="10" ref="V54:AB54">V53/$AC42</f>
        <v>-0.5092381398883512</v>
      </c>
      <c r="W54" s="73">
        <f t="shared" si="10"/>
        <v>-0.10872939228028067</v>
      </c>
      <c r="X54" s="73">
        <f t="shared" si="10"/>
        <v>-0.4199847421855022</v>
      </c>
      <c r="Y54" s="72">
        <f t="shared" si="10"/>
        <v>0.010673672203837567</v>
      </c>
      <c r="Z54" s="73">
        <f t="shared" si="10"/>
        <v>-0.3678321442305926</v>
      </c>
      <c r="AA54" s="73">
        <f t="shared" si="10"/>
        <v>-0.7474095361119808</v>
      </c>
      <c r="AB54" s="73">
        <f t="shared" si="10"/>
        <v>-0.5818505075907161</v>
      </c>
      <c r="AC54" s="74"/>
      <c r="AD54" s="73">
        <f>AD53/$AC42</f>
        <v>-0.43586924737808896</v>
      </c>
      <c r="AE54" s="73">
        <f>AE53/$AC42</f>
        <v>-0.14633231389812798</v>
      </c>
    </row>
    <row r="55" spans="1:18" ht="15">
      <c r="A55">
        <f t="shared" si="3"/>
        <v>47</v>
      </c>
      <c r="B55" s="32">
        <v>6116587.160292977</v>
      </c>
      <c r="C55" s="32">
        <v>6374747.682052464</v>
      </c>
      <c r="D55" s="32">
        <v>5889704.21050776</v>
      </c>
      <c r="E55" s="32">
        <v>6139789.54500597</v>
      </c>
      <c r="F55" s="32">
        <v>5958880.214769736</v>
      </c>
      <c r="G55" s="32">
        <v>6315730.864397046</v>
      </c>
      <c r="H55" s="32">
        <v>6142526.0240716105</v>
      </c>
      <c r="I55" s="32">
        <v>6014382.980637094</v>
      </c>
      <c r="J55" s="32">
        <v>5437714.640261668</v>
      </c>
      <c r="K55" s="32">
        <v>5845503.14278772</v>
      </c>
      <c r="L55" s="32">
        <v>5608762.99395942</v>
      </c>
      <c r="M55" s="37"/>
      <c r="N55" s="7">
        <f>$V$39</f>
        <v>7061.125481417217</v>
      </c>
      <c r="O55" s="7">
        <v>95</v>
      </c>
      <c r="P55" s="14" t="str">
        <f>$C$8</f>
        <v>Option #1B</v>
      </c>
      <c r="Q55" s="15"/>
      <c r="R55" s="15"/>
    </row>
    <row r="56" spans="1:96" ht="15">
      <c r="A56">
        <f t="shared" si="3"/>
        <v>48</v>
      </c>
      <c r="B56" s="32">
        <v>6118202.570937498</v>
      </c>
      <c r="C56" s="32">
        <v>6377432.320596773</v>
      </c>
      <c r="D56" s="32">
        <v>5893331.098889421</v>
      </c>
      <c r="E56" s="32">
        <v>6142428.03245768</v>
      </c>
      <c r="F56" s="32">
        <v>5965685.423290398</v>
      </c>
      <c r="G56" s="32">
        <v>6316597.348784137</v>
      </c>
      <c r="H56" s="32">
        <v>6154809.261743471</v>
      </c>
      <c r="I56" s="32">
        <v>6018435.800564622</v>
      </c>
      <c r="J56" s="32">
        <v>5444225.403994874</v>
      </c>
      <c r="K56" s="32">
        <v>5846105.305462213</v>
      </c>
      <c r="L56" s="32">
        <v>5609587.502344334</v>
      </c>
      <c r="M56" s="37"/>
      <c r="N56" s="14"/>
      <c r="O56" s="11"/>
      <c r="P56" s="11"/>
      <c r="Q56" s="6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5">
      <c r="A57">
        <f t="shared" si="3"/>
        <v>49</v>
      </c>
      <c r="B57" s="32">
        <v>6119435.076850081</v>
      </c>
      <c r="C57" s="32">
        <v>6378596.232718192</v>
      </c>
      <c r="D57" s="32">
        <v>5908327.095464782</v>
      </c>
      <c r="E57" s="32">
        <v>6146774.845168182</v>
      </c>
      <c r="F57" s="32">
        <v>5968764.382921627</v>
      </c>
      <c r="G57" s="32">
        <v>6318177.586513052</v>
      </c>
      <c r="H57" s="32">
        <v>6172865.60976634</v>
      </c>
      <c r="I57" s="32">
        <v>6031293.064450609</v>
      </c>
      <c r="J57" s="32">
        <v>5450707.89199976</v>
      </c>
      <c r="K57" s="32">
        <v>5851016.174628468</v>
      </c>
      <c r="L57" s="32">
        <v>5611276.675909457</v>
      </c>
      <c r="M57" s="37"/>
      <c r="N57" s="1"/>
      <c r="O57" s="1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s="38" customFormat="1" ht="15">
      <c r="A58" s="38">
        <f t="shared" si="3"/>
        <v>50</v>
      </c>
      <c r="B58" s="39">
        <v>6122506.834377314</v>
      </c>
      <c r="C58" s="39">
        <v>6379939.532388093</v>
      </c>
      <c r="D58" s="39">
        <v>5911884.7451601215</v>
      </c>
      <c r="E58" s="39">
        <v>6153329.045768819</v>
      </c>
      <c r="F58" s="39">
        <v>5971694.019118141</v>
      </c>
      <c r="G58" s="39">
        <v>6324602.678966338</v>
      </c>
      <c r="H58" s="39">
        <v>6177929.040007837</v>
      </c>
      <c r="I58" s="39">
        <v>6037139.352195633</v>
      </c>
      <c r="J58" s="39">
        <v>5458432.168321886</v>
      </c>
      <c r="K58" s="39">
        <v>5855911.967343465</v>
      </c>
      <c r="L58" s="39">
        <v>5612001.876107293</v>
      </c>
      <c r="M58" s="37"/>
      <c r="N58" s="1"/>
      <c r="O58" s="1"/>
      <c r="P58" s="1"/>
      <c r="Q58" s="1"/>
      <c r="R58" s="1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5">
      <c r="A59">
        <f t="shared" si="3"/>
        <v>51</v>
      </c>
      <c r="B59" s="32">
        <v>6126468.195135857</v>
      </c>
      <c r="C59" s="32">
        <v>6386158.042563881</v>
      </c>
      <c r="D59" s="32">
        <v>5917501.766902888</v>
      </c>
      <c r="E59" s="32">
        <v>6161395.333007121</v>
      </c>
      <c r="F59" s="32">
        <v>5971882.51959377</v>
      </c>
      <c r="G59" s="32">
        <v>6338314.817720883</v>
      </c>
      <c r="H59" s="32">
        <v>6179802.28352003</v>
      </c>
      <c r="I59" s="32">
        <v>6050046.028454299</v>
      </c>
      <c r="J59" s="32">
        <v>5462083.585647679</v>
      </c>
      <c r="K59" s="32">
        <v>5864863.235543946</v>
      </c>
      <c r="L59" s="32">
        <v>5612702.485474267</v>
      </c>
      <c r="M59" s="37"/>
      <c r="N59" s="1"/>
      <c r="O59" s="1"/>
      <c r="P59" s="1"/>
      <c r="Q59" s="1"/>
      <c r="R59" s="1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18" ht="15">
      <c r="A60">
        <f t="shared" si="3"/>
        <v>52</v>
      </c>
      <c r="B60" s="32">
        <v>6139326.667161563</v>
      </c>
      <c r="C60" s="32">
        <v>6398496.083211827</v>
      </c>
      <c r="D60" s="32">
        <v>5919673.430437682</v>
      </c>
      <c r="E60" s="32">
        <v>6178222.999337357</v>
      </c>
      <c r="F60" s="32">
        <v>5977173.721329638</v>
      </c>
      <c r="G60" s="32">
        <v>6351081.236192071</v>
      </c>
      <c r="H60" s="32">
        <v>6205014.163787307</v>
      </c>
      <c r="I60" s="32">
        <v>6052264.539929196</v>
      </c>
      <c r="J60" s="32">
        <v>5468275.037369444</v>
      </c>
      <c r="K60" s="32">
        <v>5870987.522519559</v>
      </c>
      <c r="L60" s="32">
        <v>5613476.641030185</v>
      </c>
      <c r="M60" s="37"/>
      <c r="R60" s="19"/>
    </row>
    <row r="61" spans="1:18" ht="15">
      <c r="A61">
        <f t="shared" si="3"/>
        <v>53</v>
      </c>
      <c r="B61" s="32">
        <v>6144314.805196254</v>
      </c>
      <c r="C61" s="32">
        <v>6411431.371475208</v>
      </c>
      <c r="D61" s="32">
        <v>5929889.8716693735</v>
      </c>
      <c r="E61" s="32">
        <v>6185156.607107749</v>
      </c>
      <c r="F61" s="32">
        <v>5985945.528185663</v>
      </c>
      <c r="G61" s="32">
        <v>6352106.134032983</v>
      </c>
      <c r="H61" s="32">
        <v>6210587.894719361</v>
      </c>
      <c r="I61" s="32">
        <v>6072462.964009486</v>
      </c>
      <c r="J61" s="32">
        <v>5483687.802653291</v>
      </c>
      <c r="K61" s="32">
        <v>5872926.288692101</v>
      </c>
      <c r="L61" s="32">
        <v>5624202.385025792</v>
      </c>
      <c r="M61" s="37"/>
      <c r="R61" s="15"/>
    </row>
    <row r="62" spans="1:18" ht="15">
      <c r="A62">
        <f t="shared" si="3"/>
        <v>54</v>
      </c>
      <c r="B62" s="32">
        <v>6145235.641589554</v>
      </c>
      <c r="C62" s="32">
        <v>6421664.393827573</v>
      </c>
      <c r="D62" s="32">
        <v>5936991.582707972</v>
      </c>
      <c r="E62" s="32">
        <v>6206242.371929055</v>
      </c>
      <c r="F62" s="32">
        <v>5993086.552729495</v>
      </c>
      <c r="G62" s="32">
        <v>6358869.039947657</v>
      </c>
      <c r="H62" s="32">
        <v>6216063.912139672</v>
      </c>
      <c r="I62" s="32">
        <v>6085309.888117377</v>
      </c>
      <c r="J62" s="32">
        <v>5486289.639257962</v>
      </c>
      <c r="K62" s="32">
        <v>5883961.490401843</v>
      </c>
      <c r="L62" s="32">
        <v>5627463.030427472</v>
      </c>
      <c r="M62" s="37"/>
      <c r="R62" s="6"/>
    </row>
    <row r="63" spans="1:18" ht="15">
      <c r="A63">
        <f t="shared" si="3"/>
        <v>55</v>
      </c>
      <c r="B63" s="32">
        <v>6170448.165892925</v>
      </c>
      <c r="C63" s="32">
        <v>6422463.728309438</v>
      </c>
      <c r="D63" s="32">
        <v>5941273.472181843</v>
      </c>
      <c r="E63" s="32">
        <v>6206880.272839814</v>
      </c>
      <c r="F63" s="32">
        <v>6006886.096753216</v>
      </c>
      <c r="G63" s="32">
        <v>6370724.96249014</v>
      </c>
      <c r="H63" s="32">
        <v>6238377.181075005</v>
      </c>
      <c r="I63" s="32">
        <v>6089311.072219751</v>
      </c>
      <c r="J63" s="32">
        <v>5491741.161700722</v>
      </c>
      <c r="K63" s="32">
        <v>5901082.001891566</v>
      </c>
      <c r="L63" s="32">
        <v>5629931.691402192</v>
      </c>
      <c r="M63" s="37"/>
      <c r="R63" s="19"/>
    </row>
    <row r="64" spans="1:18" ht="15">
      <c r="A64">
        <f t="shared" si="3"/>
        <v>56</v>
      </c>
      <c r="B64" s="32">
        <v>6170471.06737545</v>
      </c>
      <c r="C64" s="32">
        <v>6436155.550669058</v>
      </c>
      <c r="D64" s="32">
        <v>5942869.67597401</v>
      </c>
      <c r="E64" s="32">
        <v>6211159.9676028425</v>
      </c>
      <c r="F64" s="32">
        <v>6012040.857281805</v>
      </c>
      <c r="G64" s="32">
        <v>6379672.396145352</v>
      </c>
      <c r="H64" s="32">
        <v>6240930.400776935</v>
      </c>
      <c r="I64" s="32">
        <v>6098042.937576924</v>
      </c>
      <c r="J64" s="32">
        <v>5492314.973892969</v>
      </c>
      <c r="K64" s="32">
        <v>5904487.614416274</v>
      </c>
      <c r="L64" s="32">
        <v>5637768.30457933</v>
      </c>
      <c r="M64" s="37"/>
      <c r="R64" s="15"/>
    </row>
    <row r="65" spans="1:18" ht="15">
      <c r="A65">
        <f t="shared" si="3"/>
        <v>57</v>
      </c>
      <c r="B65" s="32">
        <v>6171761.645792179</v>
      </c>
      <c r="C65" s="32">
        <v>6447637.976654077</v>
      </c>
      <c r="D65" s="32">
        <v>5958550.997822482</v>
      </c>
      <c r="E65" s="32">
        <v>6215942.25374734</v>
      </c>
      <c r="F65" s="32">
        <v>6012576.571492675</v>
      </c>
      <c r="G65" s="32">
        <v>6389928.15340972</v>
      </c>
      <c r="H65" s="32">
        <v>6241248.859668721</v>
      </c>
      <c r="I65" s="32">
        <v>6098272.153732533</v>
      </c>
      <c r="J65" s="32">
        <v>5498821.894171336</v>
      </c>
      <c r="K65" s="32">
        <v>5917909.297184203</v>
      </c>
      <c r="L65" s="32">
        <v>5649233.189304081</v>
      </c>
      <c r="M65" s="37"/>
      <c r="R65" s="19"/>
    </row>
    <row r="66" spans="1:18" ht="15">
      <c r="A66">
        <f t="shared" si="3"/>
        <v>58</v>
      </c>
      <c r="B66" s="32">
        <v>6174212.523489963</v>
      </c>
      <c r="C66" s="32">
        <v>6449022.196105208</v>
      </c>
      <c r="D66" s="32">
        <v>5958634.004316606</v>
      </c>
      <c r="E66" s="32">
        <v>6225894.886575815</v>
      </c>
      <c r="F66" s="32">
        <v>6013995.150511173</v>
      </c>
      <c r="G66" s="32">
        <v>6391000.925366309</v>
      </c>
      <c r="H66" s="32">
        <v>6250643.983959487</v>
      </c>
      <c r="I66" s="32">
        <v>6098871.588120487</v>
      </c>
      <c r="J66" s="32">
        <v>5504422.886885011</v>
      </c>
      <c r="K66" s="32">
        <v>5922867.3495461</v>
      </c>
      <c r="L66" s="32">
        <v>5659819.106793152</v>
      </c>
      <c r="M66" s="37"/>
      <c r="R66" s="15"/>
    </row>
    <row r="67" spans="1:18" ht="15">
      <c r="A67">
        <f t="shared" si="3"/>
        <v>59</v>
      </c>
      <c r="B67" s="32">
        <v>6183181.709966392</v>
      </c>
      <c r="C67" s="32">
        <v>6456230.3220039215</v>
      </c>
      <c r="D67" s="32">
        <v>5979045.48187687</v>
      </c>
      <c r="E67" s="32">
        <v>6230327.130400761</v>
      </c>
      <c r="F67" s="32">
        <v>6028816.585483107</v>
      </c>
      <c r="G67" s="32">
        <v>6399851.045831766</v>
      </c>
      <c r="H67" s="32">
        <v>6255497.923972545</v>
      </c>
      <c r="I67" s="32">
        <v>6110620.935114207</v>
      </c>
      <c r="J67" s="32">
        <v>5505465.8619992975</v>
      </c>
      <c r="K67" s="32">
        <v>5925545.996800556</v>
      </c>
      <c r="L67" s="32">
        <v>5664470.27245148</v>
      </c>
      <c r="M67" s="37"/>
      <c r="R67" s="6"/>
    </row>
    <row r="68" spans="1:18" ht="15">
      <c r="A68">
        <f t="shared" si="3"/>
        <v>60</v>
      </c>
      <c r="B68" s="32">
        <v>6197381.032850509</v>
      </c>
      <c r="C68" s="32">
        <v>6459983.025492063</v>
      </c>
      <c r="D68" s="32">
        <v>5986853.98085195</v>
      </c>
      <c r="E68" s="32">
        <v>6231134.25564873</v>
      </c>
      <c r="F68" s="32">
        <v>6032484.983489864</v>
      </c>
      <c r="G68" s="32">
        <v>6405680.920858582</v>
      </c>
      <c r="H68" s="32">
        <v>6267207.349988291</v>
      </c>
      <c r="I68" s="32">
        <v>6114134.257345464</v>
      </c>
      <c r="J68" s="32">
        <v>5506187.673989082</v>
      </c>
      <c r="K68" s="32">
        <v>5928535.549102506</v>
      </c>
      <c r="L68" s="32">
        <v>5669674.357719192</v>
      </c>
      <c r="M68" s="37"/>
      <c r="R68" s="6"/>
    </row>
    <row r="69" spans="1:18" ht="15">
      <c r="A69">
        <f t="shared" si="3"/>
        <v>61</v>
      </c>
      <c r="B69" s="32">
        <v>6198020.67676147</v>
      </c>
      <c r="C69" s="32">
        <v>6462196.550150518</v>
      </c>
      <c r="D69" s="32">
        <v>5999176.572289337</v>
      </c>
      <c r="E69" s="32">
        <v>6247743.717510054</v>
      </c>
      <c r="F69" s="32">
        <v>6037112.48773627</v>
      </c>
      <c r="G69" s="32">
        <v>6406467.00629419</v>
      </c>
      <c r="H69" s="32">
        <v>6267860.8614755</v>
      </c>
      <c r="I69" s="32">
        <v>6114954.565507943</v>
      </c>
      <c r="J69" s="32">
        <v>5518218.295911476</v>
      </c>
      <c r="K69" s="32">
        <v>5929029.1169294035</v>
      </c>
      <c r="L69" s="32">
        <v>5672499.850021494</v>
      </c>
      <c r="M69" s="37"/>
      <c r="R69" s="6"/>
    </row>
    <row r="70" spans="1:18" ht="15">
      <c r="A70">
        <f t="shared" si="3"/>
        <v>62</v>
      </c>
      <c r="B70" s="32">
        <v>6203922.291449211</v>
      </c>
      <c r="C70" s="32">
        <v>6471282.301470097</v>
      </c>
      <c r="D70" s="32">
        <v>6000969.909559712</v>
      </c>
      <c r="E70" s="32">
        <v>6251201.729849437</v>
      </c>
      <c r="F70" s="32">
        <v>6046315.227536641</v>
      </c>
      <c r="G70" s="32">
        <v>6410801.778597673</v>
      </c>
      <c r="H70" s="32">
        <v>6273025.693230864</v>
      </c>
      <c r="I70" s="32">
        <v>6118684.98228494</v>
      </c>
      <c r="J70" s="32">
        <v>5524830.37073874</v>
      </c>
      <c r="K70" s="32">
        <v>5932882.785367962</v>
      </c>
      <c r="L70" s="32">
        <v>5676742.137418032</v>
      </c>
      <c r="M70" s="37"/>
      <c r="R70" s="6"/>
    </row>
    <row r="71" spans="1:18" ht="15">
      <c r="A71">
        <f t="shared" si="3"/>
        <v>63</v>
      </c>
      <c r="B71" s="32">
        <v>6205537.1462932825</v>
      </c>
      <c r="C71" s="32">
        <v>6481240.769264186</v>
      </c>
      <c r="D71" s="32">
        <v>6001794.037139372</v>
      </c>
      <c r="E71" s="32">
        <v>6256599.643290658</v>
      </c>
      <c r="F71" s="32">
        <v>6056075.734013026</v>
      </c>
      <c r="G71" s="32">
        <v>6411563.16109112</v>
      </c>
      <c r="H71" s="32">
        <v>6283858.075173439</v>
      </c>
      <c r="I71" s="32">
        <v>6122434.829319875</v>
      </c>
      <c r="J71" s="32">
        <v>5525303.6518310895</v>
      </c>
      <c r="K71" s="32">
        <v>5950108.954935969</v>
      </c>
      <c r="L71" s="32">
        <v>5690395.915717437</v>
      </c>
      <c r="M71" s="37"/>
      <c r="R71" s="6"/>
    </row>
    <row r="72" spans="1:13" ht="15">
      <c r="A72">
        <f t="shared" si="3"/>
        <v>64</v>
      </c>
      <c r="B72" s="32">
        <v>6208381.8308748575</v>
      </c>
      <c r="C72" s="32">
        <v>6484198.9101022445</v>
      </c>
      <c r="D72" s="32">
        <v>6007924.19442753</v>
      </c>
      <c r="E72" s="32">
        <v>6261012.324865993</v>
      </c>
      <c r="F72" s="32">
        <v>6061645.707212752</v>
      </c>
      <c r="G72" s="32">
        <v>6411934.063257113</v>
      </c>
      <c r="H72" s="32">
        <v>6296824.3936137315</v>
      </c>
      <c r="I72" s="32">
        <v>6124399.3665246675</v>
      </c>
      <c r="J72" s="32">
        <v>5533003.791885154</v>
      </c>
      <c r="K72" s="32">
        <v>5967819.193627754</v>
      </c>
      <c r="L72" s="32">
        <v>5698390.735612845</v>
      </c>
      <c r="M72" s="37"/>
    </row>
    <row r="73" spans="1:13" ht="15">
      <c r="A73">
        <f t="shared" si="3"/>
        <v>65</v>
      </c>
      <c r="B73" s="32">
        <v>6209997.400253799</v>
      </c>
      <c r="C73" s="32">
        <v>6488362.629599966</v>
      </c>
      <c r="D73" s="32">
        <v>6015041.428746014</v>
      </c>
      <c r="E73" s="32">
        <v>6266453.910049392</v>
      </c>
      <c r="F73" s="32">
        <v>6062906.523022858</v>
      </c>
      <c r="G73" s="32">
        <v>6416370.10823287</v>
      </c>
      <c r="H73" s="32">
        <v>6318724.386650389</v>
      </c>
      <c r="I73" s="32">
        <v>6125915.373556908</v>
      </c>
      <c r="J73" s="32">
        <v>5534998.797338823</v>
      </c>
      <c r="K73" s="32">
        <v>5973628.170689239</v>
      </c>
      <c r="L73" s="32">
        <v>5699991.476608329</v>
      </c>
      <c r="M73" s="37"/>
    </row>
    <row r="74" spans="1:17" ht="15">
      <c r="A74">
        <f aca="true" t="shared" si="11" ref="A74:A108">A73+1</f>
        <v>66</v>
      </c>
      <c r="B74" s="32">
        <v>6211014.31803376</v>
      </c>
      <c r="C74" s="32">
        <v>6494147.203257224</v>
      </c>
      <c r="D74" s="32">
        <v>6016129.992703194</v>
      </c>
      <c r="E74" s="32">
        <v>6277929.4544061385</v>
      </c>
      <c r="F74" s="32">
        <v>6069634.750468414</v>
      </c>
      <c r="G74" s="32">
        <v>6421227.4480374595</v>
      </c>
      <c r="H74" s="32">
        <v>6321310.964398502</v>
      </c>
      <c r="I74" s="32">
        <v>6155012.484639797</v>
      </c>
      <c r="J74" s="32">
        <v>5549120.698520239</v>
      </c>
      <c r="K74" s="32">
        <v>5979359.402102254</v>
      </c>
      <c r="L74" s="32">
        <v>5711841.679659064</v>
      </c>
      <c r="M74" s="37"/>
      <c r="N74" s="25"/>
      <c r="O74" s="24"/>
      <c r="P74" s="24"/>
      <c r="Q74" s="24"/>
    </row>
    <row r="75" spans="1:17" ht="15">
      <c r="A75">
        <f t="shared" si="11"/>
        <v>67</v>
      </c>
      <c r="B75" s="32">
        <v>6225928.965379076</v>
      </c>
      <c r="C75" s="32">
        <v>6502315.470640431</v>
      </c>
      <c r="D75" s="32">
        <v>6017167.776691496</v>
      </c>
      <c r="E75" s="32">
        <v>6278650.63396707</v>
      </c>
      <c r="F75" s="32">
        <v>6071365.331569085</v>
      </c>
      <c r="G75" s="32">
        <v>6427182.929502462</v>
      </c>
      <c r="H75" s="32">
        <v>6325528.453849264</v>
      </c>
      <c r="I75" s="32">
        <v>6159777.581547253</v>
      </c>
      <c r="J75" s="32">
        <v>5559989.255901689</v>
      </c>
      <c r="K75" s="32">
        <v>5995586.463289594</v>
      </c>
      <c r="L75" s="32">
        <v>5717054.232840425</v>
      </c>
      <c r="M75" s="37"/>
      <c r="N75" s="25"/>
      <c r="O75" s="24"/>
      <c r="P75" s="24"/>
      <c r="Q75" s="24"/>
    </row>
    <row r="76" spans="1:17" ht="15">
      <c r="A76">
        <f t="shared" si="11"/>
        <v>68</v>
      </c>
      <c r="B76" s="32">
        <v>6231486.23949911</v>
      </c>
      <c r="C76" s="32">
        <v>6507925.242503134</v>
      </c>
      <c r="D76" s="32">
        <v>6017232.493347641</v>
      </c>
      <c r="E76" s="32">
        <v>6288488.937715891</v>
      </c>
      <c r="F76" s="32">
        <v>6072806.94801347</v>
      </c>
      <c r="G76" s="32">
        <v>6429593.207398334</v>
      </c>
      <c r="H76" s="32">
        <v>6349433.835358443</v>
      </c>
      <c r="I76" s="32">
        <v>6172169.861038606</v>
      </c>
      <c r="J76" s="32">
        <v>5560233.918032619</v>
      </c>
      <c r="K76" s="32">
        <v>6002753.598017916</v>
      </c>
      <c r="L76" s="32">
        <v>5718955.257390484</v>
      </c>
      <c r="M76" s="37"/>
      <c r="N76" s="25"/>
      <c r="O76" s="24"/>
      <c r="P76" s="24"/>
      <c r="Q76" s="24"/>
    </row>
    <row r="77" spans="1:17" ht="15">
      <c r="A77">
        <f t="shared" si="11"/>
        <v>69</v>
      </c>
      <c r="B77" s="32">
        <v>6237568.462765461</v>
      </c>
      <c r="C77" s="32">
        <v>6511456.28588331</v>
      </c>
      <c r="D77" s="32">
        <v>6022169.662137241</v>
      </c>
      <c r="E77" s="32">
        <v>6296646.879758581</v>
      </c>
      <c r="F77" s="32">
        <v>6078998.113927599</v>
      </c>
      <c r="G77" s="32">
        <v>6461448.524036899</v>
      </c>
      <c r="H77" s="32">
        <v>6353107.721143748</v>
      </c>
      <c r="I77" s="32">
        <v>6172993.344286186</v>
      </c>
      <c r="J77" s="32">
        <v>5561468.810003723</v>
      </c>
      <c r="K77" s="32">
        <v>6007246.463611314</v>
      </c>
      <c r="L77" s="32">
        <v>5745131.871457624</v>
      </c>
      <c r="M77" s="37"/>
      <c r="N77" s="25"/>
      <c r="O77" s="24"/>
      <c r="P77" s="24"/>
      <c r="Q77" s="24"/>
    </row>
    <row r="78" spans="1:17" ht="15">
      <c r="A78">
        <f t="shared" si="11"/>
        <v>70</v>
      </c>
      <c r="B78" s="32">
        <v>6242385.5866229115</v>
      </c>
      <c r="C78" s="32">
        <v>6528223.001817425</v>
      </c>
      <c r="D78" s="32">
        <v>6024972.495120573</v>
      </c>
      <c r="E78" s="32">
        <v>6303011.773715669</v>
      </c>
      <c r="F78" s="32">
        <v>6080291.425802958</v>
      </c>
      <c r="G78" s="32">
        <v>6468764.820626335</v>
      </c>
      <c r="H78" s="32">
        <v>6358445.724265105</v>
      </c>
      <c r="I78" s="32">
        <v>6178389.998366618</v>
      </c>
      <c r="J78" s="32">
        <v>5582412.997680258</v>
      </c>
      <c r="K78" s="32">
        <v>6007420.447533914</v>
      </c>
      <c r="L78" s="32">
        <v>5746429.549190816</v>
      </c>
      <c r="M78" s="37"/>
      <c r="N78" s="25"/>
      <c r="O78" s="24"/>
      <c r="P78" s="24"/>
      <c r="Q78" s="24"/>
    </row>
    <row r="79" spans="1:17" ht="15">
      <c r="A79">
        <f t="shared" si="11"/>
        <v>71</v>
      </c>
      <c r="B79" s="32">
        <v>6243045.668300834</v>
      </c>
      <c r="C79" s="32">
        <v>6528816.160819584</v>
      </c>
      <c r="D79" s="32">
        <v>6025812.486403463</v>
      </c>
      <c r="E79" s="32">
        <v>6305068.597918919</v>
      </c>
      <c r="F79" s="32">
        <v>6093247.568131857</v>
      </c>
      <c r="G79" s="32">
        <v>6469296.316935893</v>
      </c>
      <c r="H79" s="32">
        <v>6400191.1284109745</v>
      </c>
      <c r="I79" s="32">
        <v>6179263.087776824</v>
      </c>
      <c r="J79" s="32">
        <v>5588172.520377219</v>
      </c>
      <c r="K79" s="32">
        <v>6033029.884179372</v>
      </c>
      <c r="L79" s="32">
        <v>5752356.32096221</v>
      </c>
      <c r="M79" s="37"/>
      <c r="N79" s="25"/>
      <c r="O79" s="24"/>
      <c r="P79" s="24"/>
      <c r="Q79" s="24"/>
    </row>
    <row r="80" spans="1:17" ht="15">
      <c r="A80">
        <f t="shared" si="11"/>
        <v>72</v>
      </c>
      <c r="B80" s="32">
        <v>6251970.787453354</v>
      </c>
      <c r="C80" s="32">
        <v>6536939.354848835</v>
      </c>
      <c r="D80" s="32">
        <v>6040489.170153085</v>
      </c>
      <c r="E80" s="32">
        <v>6323404.6045067655</v>
      </c>
      <c r="F80" s="32">
        <v>6095270.276534235</v>
      </c>
      <c r="G80" s="32">
        <v>6474697.684940291</v>
      </c>
      <c r="H80" s="32">
        <v>6409314.485205177</v>
      </c>
      <c r="I80" s="32">
        <v>6199925.873534947</v>
      </c>
      <c r="J80" s="32">
        <v>5590095.670401721</v>
      </c>
      <c r="K80" s="32">
        <v>6047605.479884854</v>
      </c>
      <c r="L80" s="32">
        <v>5753721.783456533</v>
      </c>
      <c r="M80" s="37"/>
      <c r="N80" s="25"/>
      <c r="O80" s="24"/>
      <c r="P80" s="24"/>
      <c r="Q80" s="24"/>
    </row>
    <row r="81" spans="1:14" ht="15">
      <c r="A81">
        <f t="shared" si="11"/>
        <v>73</v>
      </c>
      <c r="B81" s="32">
        <v>6255626.415675879</v>
      </c>
      <c r="C81" s="32">
        <v>6548362.007425276</v>
      </c>
      <c r="D81" s="32">
        <v>6043506.757466466</v>
      </c>
      <c r="E81" s="32">
        <v>6324649.611187617</v>
      </c>
      <c r="F81" s="32">
        <v>6098896.99311546</v>
      </c>
      <c r="G81" s="32">
        <v>6514485.774654878</v>
      </c>
      <c r="H81" s="32">
        <v>6415137.818772794</v>
      </c>
      <c r="I81" s="32">
        <v>6251897.1142079765</v>
      </c>
      <c r="J81" s="32">
        <v>5595514.604803898</v>
      </c>
      <c r="K81" s="32">
        <v>6049317.795458833</v>
      </c>
      <c r="L81" s="32">
        <v>5754086.872333575</v>
      </c>
      <c r="M81" s="37"/>
      <c r="N81" s="25"/>
    </row>
    <row r="82" spans="1:14" ht="15">
      <c r="A82">
        <f t="shared" si="11"/>
        <v>74</v>
      </c>
      <c r="B82" s="32">
        <v>6265381.4574728925</v>
      </c>
      <c r="C82" s="32">
        <v>6572176.307681355</v>
      </c>
      <c r="D82" s="32">
        <v>6046831.484862096</v>
      </c>
      <c r="E82" s="32">
        <v>6326461.101733242</v>
      </c>
      <c r="F82" s="32">
        <v>6104883.266590204</v>
      </c>
      <c r="G82" s="32">
        <v>6519402.265904952</v>
      </c>
      <c r="H82" s="32">
        <v>6417626.052788811</v>
      </c>
      <c r="I82" s="32">
        <v>6256812.02551561</v>
      </c>
      <c r="J82" s="32">
        <v>5596060.221043499</v>
      </c>
      <c r="K82" s="32">
        <v>6057454.351930231</v>
      </c>
      <c r="L82" s="32">
        <v>5771910.490873801</v>
      </c>
      <c r="M82" s="37"/>
      <c r="N82" s="25"/>
    </row>
    <row r="83" spans="1:14" ht="15">
      <c r="A83">
        <f t="shared" si="11"/>
        <v>75</v>
      </c>
      <c r="B83" s="32">
        <v>6289247.380499789</v>
      </c>
      <c r="C83" s="32">
        <v>6573353.811275111</v>
      </c>
      <c r="D83" s="32">
        <v>6048980.635727569</v>
      </c>
      <c r="E83" s="32">
        <v>6354875.335200556</v>
      </c>
      <c r="F83" s="32">
        <v>6105896.997633135</v>
      </c>
      <c r="G83" s="32">
        <v>6525743.014100018</v>
      </c>
      <c r="H83" s="32">
        <v>6422268.659984399</v>
      </c>
      <c r="I83" s="32">
        <v>6274999.521903599</v>
      </c>
      <c r="J83" s="32">
        <v>5596476.542296053</v>
      </c>
      <c r="K83" s="32">
        <v>6074126.426693345</v>
      </c>
      <c r="L83" s="32">
        <v>5803044.206772142</v>
      </c>
      <c r="M83" s="37"/>
      <c r="N83" s="25"/>
    </row>
    <row r="84" spans="1:14" ht="15">
      <c r="A84">
        <f t="shared" si="11"/>
        <v>76</v>
      </c>
      <c r="B84" s="32">
        <v>6291000.265228587</v>
      </c>
      <c r="C84" s="32">
        <v>6582877.108419923</v>
      </c>
      <c r="D84" s="32">
        <v>6065600.385252048</v>
      </c>
      <c r="E84" s="32">
        <v>6381477.070552084</v>
      </c>
      <c r="F84" s="32">
        <v>6112606.364557947</v>
      </c>
      <c r="G84" s="32">
        <v>6547957.442717642</v>
      </c>
      <c r="H84" s="32">
        <v>6442258.38791012</v>
      </c>
      <c r="I84" s="32">
        <v>6278846.547050581</v>
      </c>
      <c r="J84" s="32">
        <v>5605511.845034844</v>
      </c>
      <c r="K84" s="32">
        <v>6085160.99140247</v>
      </c>
      <c r="L84" s="32">
        <v>5804524.235505706</v>
      </c>
      <c r="M84" s="37"/>
      <c r="N84" s="25"/>
    </row>
    <row r="85" spans="1:14" ht="15">
      <c r="A85">
        <f t="shared" si="11"/>
        <v>77</v>
      </c>
      <c r="B85" s="32">
        <v>6296239.759716917</v>
      </c>
      <c r="C85" s="32">
        <v>6607423.1099237995</v>
      </c>
      <c r="D85" s="32">
        <v>6097919.069498771</v>
      </c>
      <c r="E85" s="32">
        <v>6389897.780356076</v>
      </c>
      <c r="F85" s="32">
        <v>6168818.627425977</v>
      </c>
      <c r="G85" s="32">
        <v>6561113.935642831</v>
      </c>
      <c r="H85" s="32">
        <v>6445972.64107116</v>
      </c>
      <c r="I85" s="32">
        <v>6302852.615310134</v>
      </c>
      <c r="J85" s="32">
        <v>5612370.722597355</v>
      </c>
      <c r="K85" s="32">
        <v>6120684.5068163555</v>
      </c>
      <c r="L85" s="32">
        <v>5836704.048029603</v>
      </c>
      <c r="M85" s="37"/>
      <c r="N85" s="25"/>
    </row>
    <row r="86" spans="1:14" ht="15">
      <c r="A86">
        <f t="shared" si="11"/>
        <v>78</v>
      </c>
      <c r="B86" s="32">
        <v>6303769.837235298</v>
      </c>
      <c r="C86" s="32">
        <v>6607936.425371867</v>
      </c>
      <c r="D86" s="32">
        <v>6109095.431314443</v>
      </c>
      <c r="E86" s="32">
        <v>6398741.40071562</v>
      </c>
      <c r="F86" s="32">
        <v>6172467.19778422</v>
      </c>
      <c r="G86" s="32">
        <v>6562498.472691138</v>
      </c>
      <c r="H86" s="32">
        <v>6463975.532344605</v>
      </c>
      <c r="I86" s="32">
        <v>6339898.699217424</v>
      </c>
      <c r="J86" s="32">
        <v>5640474.754578406</v>
      </c>
      <c r="K86" s="32">
        <v>6134763.232902064</v>
      </c>
      <c r="L86" s="32">
        <v>5840308.896119566</v>
      </c>
      <c r="M86" s="37"/>
      <c r="N86" s="25"/>
    </row>
    <row r="87" spans="1:14" ht="15">
      <c r="A87">
        <f t="shared" si="11"/>
        <v>79</v>
      </c>
      <c r="B87" s="32">
        <v>6324582.147455402</v>
      </c>
      <c r="C87" s="32">
        <v>6610147.4924847</v>
      </c>
      <c r="D87" s="32">
        <v>6118559.092554398</v>
      </c>
      <c r="E87" s="32">
        <v>6404756.302943893</v>
      </c>
      <c r="F87" s="32">
        <v>6175802.229981332</v>
      </c>
      <c r="G87" s="32">
        <v>6581312.00155875</v>
      </c>
      <c r="H87" s="32">
        <v>6479607.947215078</v>
      </c>
      <c r="I87" s="32">
        <v>6346148.265953855</v>
      </c>
      <c r="J87" s="32">
        <v>5671821.631646559</v>
      </c>
      <c r="K87" s="32">
        <v>6138146.189321467</v>
      </c>
      <c r="L87" s="32">
        <v>5845652.24151855</v>
      </c>
      <c r="M87" s="37"/>
      <c r="N87" s="25"/>
    </row>
    <row r="88" spans="1:14" ht="15">
      <c r="A88">
        <f t="shared" si="11"/>
        <v>80</v>
      </c>
      <c r="B88" s="32">
        <v>6337295.057249512</v>
      </c>
      <c r="C88" s="32">
        <v>6621973.199391933</v>
      </c>
      <c r="D88" s="32">
        <v>6127211.492280783</v>
      </c>
      <c r="E88" s="32">
        <v>6415769.481549905</v>
      </c>
      <c r="F88" s="32">
        <v>6178968.068154606</v>
      </c>
      <c r="G88" s="32">
        <v>6581840.400481138</v>
      </c>
      <c r="H88" s="32">
        <v>6503564.587122127</v>
      </c>
      <c r="I88" s="32">
        <v>6361299.14421301</v>
      </c>
      <c r="J88" s="32">
        <v>5677155.23036397</v>
      </c>
      <c r="K88" s="32">
        <v>6147765.313521502</v>
      </c>
      <c r="L88" s="32">
        <v>5852938.916997879</v>
      </c>
      <c r="M88" s="37"/>
      <c r="N88" s="25"/>
    </row>
    <row r="89" spans="1:14" ht="15">
      <c r="A89">
        <f t="shared" si="11"/>
        <v>81</v>
      </c>
      <c r="B89" s="32">
        <v>6338499.905146662</v>
      </c>
      <c r="C89" s="32">
        <v>6634690.0169838015</v>
      </c>
      <c r="D89" s="32">
        <v>6127531.750732889</v>
      </c>
      <c r="E89" s="32">
        <v>6448452.936883171</v>
      </c>
      <c r="F89" s="32">
        <v>6194914.372459777</v>
      </c>
      <c r="G89" s="32">
        <v>6601802.116721398</v>
      </c>
      <c r="H89" s="32">
        <v>6511780.42087336</v>
      </c>
      <c r="I89" s="32">
        <v>6364241.9567281</v>
      </c>
      <c r="J89" s="32">
        <v>5687785.035335077</v>
      </c>
      <c r="K89" s="32">
        <v>6175382.911400218</v>
      </c>
      <c r="L89" s="32">
        <v>5861569.956732745</v>
      </c>
      <c r="M89" s="37"/>
      <c r="N89" s="25"/>
    </row>
    <row r="90" spans="1:14" ht="15">
      <c r="A90">
        <f t="shared" si="11"/>
        <v>82</v>
      </c>
      <c r="B90" s="32">
        <v>6355013.034553283</v>
      </c>
      <c r="C90" s="32">
        <v>6660692.170098096</v>
      </c>
      <c r="D90" s="32">
        <v>6145549.709812568</v>
      </c>
      <c r="E90" s="32">
        <v>6451517.489202725</v>
      </c>
      <c r="F90" s="32">
        <v>6204145.776902945</v>
      </c>
      <c r="G90" s="32">
        <v>6611324.238226404</v>
      </c>
      <c r="H90" s="32">
        <v>6567863.739139627</v>
      </c>
      <c r="I90" s="32">
        <v>6390477.502868793</v>
      </c>
      <c r="J90" s="32">
        <v>5690676.749326022</v>
      </c>
      <c r="K90" s="32">
        <v>6193672.701935469</v>
      </c>
      <c r="L90" s="32">
        <v>5863567.1943706265</v>
      </c>
      <c r="M90" s="37"/>
      <c r="N90" s="25"/>
    </row>
    <row r="91" spans="1:14" ht="15">
      <c r="A91">
        <f t="shared" si="11"/>
        <v>83</v>
      </c>
      <c r="B91" s="32">
        <v>6361524.801829767</v>
      </c>
      <c r="C91" s="32">
        <v>6682459.569052114</v>
      </c>
      <c r="D91" s="32">
        <v>6163536.600317425</v>
      </c>
      <c r="E91" s="32">
        <v>6469023.930443397</v>
      </c>
      <c r="F91" s="32">
        <v>6220720.235159871</v>
      </c>
      <c r="G91" s="32">
        <v>6659757.83367622</v>
      </c>
      <c r="H91" s="32">
        <v>6580174.390763945</v>
      </c>
      <c r="I91" s="32">
        <v>6436485.863201892</v>
      </c>
      <c r="J91" s="32">
        <v>5691639.598540534</v>
      </c>
      <c r="K91" s="32">
        <v>6211697.073114633</v>
      </c>
      <c r="L91" s="32">
        <v>5876451.586988095</v>
      </c>
      <c r="M91" s="37"/>
      <c r="N91" s="25"/>
    </row>
    <row r="92" spans="1:14" ht="15">
      <c r="A92">
        <f t="shared" si="11"/>
        <v>84</v>
      </c>
      <c r="B92" s="32">
        <v>6428882.287575193</v>
      </c>
      <c r="C92" s="32">
        <v>6763116.557666865</v>
      </c>
      <c r="D92" s="32">
        <v>6177194.170062984</v>
      </c>
      <c r="E92" s="32">
        <v>6489822.793624543</v>
      </c>
      <c r="F92" s="32">
        <v>6227141.388147927</v>
      </c>
      <c r="G92" s="32">
        <v>6680175.1684537465</v>
      </c>
      <c r="H92" s="32">
        <v>6597690.446779866</v>
      </c>
      <c r="I92" s="32">
        <v>6461978.427799668</v>
      </c>
      <c r="J92" s="32">
        <v>5695713.891146091</v>
      </c>
      <c r="K92" s="32">
        <v>6252780.165511467</v>
      </c>
      <c r="L92" s="32">
        <v>5901081.24883944</v>
      </c>
      <c r="M92" s="37"/>
      <c r="N92" s="25"/>
    </row>
    <row r="93" spans="1:14" ht="15">
      <c r="A93">
        <f t="shared" si="11"/>
        <v>85</v>
      </c>
      <c r="B93" s="32">
        <v>6430754.623800957</v>
      </c>
      <c r="C93" s="32">
        <v>6812105.257636166</v>
      </c>
      <c r="D93" s="32">
        <v>6177809.432875689</v>
      </c>
      <c r="E93" s="32">
        <v>6541769.893783075</v>
      </c>
      <c r="F93" s="32">
        <v>6228913.350615532</v>
      </c>
      <c r="G93" s="32">
        <v>6685374.130760227</v>
      </c>
      <c r="H93" s="32">
        <v>6637838.631506265</v>
      </c>
      <c r="I93" s="32">
        <v>6461986.515360278</v>
      </c>
      <c r="J93" s="32">
        <v>5716194.1701484155</v>
      </c>
      <c r="K93" s="32">
        <v>6252822.179853124</v>
      </c>
      <c r="L93" s="32">
        <v>5907386.247068647</v>
      </c>
      <c r="M93" s="37"/>
      <c r="N93" s="25"/>
    </row>
    <row r="94" spans="1:14" ht="15">
      <c r="A94">
        <f t="shared" si="11"/>
        <v>86</v>
      </c>
      <c r="B94" s="32">
        <v>6466684.729164377</v>
      </c>
      <c r="C94" s="32">
        <v>6815831.126597628</v>
      </c>
      <c r="D94" s="32">
        <v>6233052.420288472</v>
      </c>
      <c r="E94" s="32">
        <v>6564678.768643697</v>
      </c>
      <c r="F94" s="32">
        <v>6298924.481518054</v>
      </c>
      <c r="G94" s="32">
        <v>6747210.268288298</v>
      </c>
      <c r="H94" s="32">
        <v>6643063.977506718</v>
      </c>
      <c r="I94" s="32">
        <v>6470074.94479872</v>
      </c>
      <c r="J94" s="32">
        <v>5740927.1678478075</v>
      </c>
      <c r="K94" s="32">
        <v>6280577.198535206</v>
      </c>
      <c r="L94" s="32">
        <v>5919847.54411213</v>
      </c>
      <c r="M94" s="37"/>
      <c r="N94" s="25"/>
    </row>
    <row r="95" spans="1:14" ht="15">
      <c r="A95">
        <f t="shared" si="11"/>
        <v>87</v>
      </c>
      <c r="B95" s="32">
        <v>6470118.842989755</v>
      </c>
      <c r="C95" s="32">
        <v>6828249.399595289</v>
      </c>
      <c r="D95" s="32">
        <v>6241640.840336301</v>
      </c>
      <c r="E95" s="32">
        <v>6567377.373099819</v>
      </c>
      <c r="F95" s="32">
        <v>6309621.14651358</v>
      </c>
      <c r="G95" s="32">
        <v>6756681.501553837</v>
      </c>
      <c r="H95" s="32">
        <v>6670538.45480565</v>
      </c>
      <c r="I95" s="32">
        <v>6489631.476496177</v>
      </c>
      <c r="J95" s="32">
        <v>5759172.4812863665</v>
      </c>
      <c r="K95" s="32">
        <v>6297646.749088829</v>
      </c>
      <c r="L95" s="32">
        <v>5922106.241364021</v>
      </c>
      <c r="M95" s="37"/>
      <c r="N95" s="25"/>
    </row>
    <row r="96" spans="1:14" ht="15">
      <c r="A96">
        <f t="shared" si="11"/>
        <v>88</v>
      </c>
      <c r="B96" s="32">
        <v>6477970.071112791</v>
      </c>
      <c r="C96" s="32">
        <v>6835818.3515059585</v>
      </c>
      <c r="D96" s="32">
        <v>6257162.230143265</v>
      </c>
      <c r="E96" s="32">
        <v>6587253.036735658</v>
      </c>
      <c r="F96" s="32">
        <v>6321897.260691428</v>
      </c>
      <c r="G96" s="32">
        <v>6786268.250976168</v>
      </c>
      <c r="H96" s="32">
        <v>6673256.38953029</v>
      </c>
      <c r="I96" s="32">
        <v>6539153.0039342875</v>
      </c>
      <c r="J96" s="32">
        <v>5775100.391346166</v>
      </c>
      <c r="K96" s="32">
        <v>6334780.31489173</v>
      </c>
      <c r="L96" s="32">
        <v>5929069.814345609</v>
      </c>
      <c r="M96" s="37"/>
      <c r="N96" s="25"/>
    </row>
    <row r="97" spans="1:14" ht="15">
      <c r="A97">
        <f t="shared" si="11"/>
        <v>89</v>
      </c>
      <c r="B97" s="32">
        <v>6508681.113113469</v>
      </c>
      <c r="C97" s="32">
        <v>6838824.240311376</v>
      </c>
      <c r="D97" s="32">
        <v>6272461.524458092</v>
      </c>
      <c r="E97" s="32">
        <v>6611925.478007296</v>
      </c>
      <c r="F97" s="32">
        <v>6342858.722115233</v>
      </c>
      <c r="G97" s="32">
        <v>6787320.941445627</v>
      </c>
      <c r="H97" s="32">
        <v>6747936.89354332</v>
      </c>
      <c r="I97" s="32">
        <v>6580463.690156857</v>
      </c>
      <c r="J97" s="32">
        <v>5789374.134844063</v>
      </c>
      <c r="K97" s="32">
        <v>6339399.997644622</v>
      </c>
      <c r="L97" s="32">
        <v>5947252.908728265</v>
      </c>
      <c r="M97" s="37"/>
      <c r="N97" s="25"/>
    </row>
    <row r="98" spans="1:14" ht="15">
      <c r="A98">
        <f t="shared" si="11"/>
        <v>90</v>
      </c>
      <c r="B98" s="32">
        <v>6509558.450575819</v>
      </c>
      <c r="C98" s="32">
        <v>6846863.838283795</v>
      </c>
      <c r="D98" s="32">
        <v>6304721.621682723</v>
      </c>
      <c r="E98" s="32">
        <v>6671465.670091869</v>
      </c>
      <c r="F98" s="32">
        <v>6345623.724350134</v>
      </c>
      <c r="G98" s="32">
        <v>6826416.520309781</v>
      </c>
      <c r="H98" s="32">
        <v>6754832.0959565</v>
      </c>
      <c r="I98" s="32">
        <v>6608464.174040236</v>
      </c>
      <c r="J98" s="32">
        <v>5791893.843243812</v>
      </c>
      <c r="K98" s="32">
        <v>6346896.263487766</v>
      </c>
      <c r="L98" s="32">
        <v>5999628.542757104</v>
      </c>
      <c r="M98" s="37"/>
      <c r="N98" s="25"/>
    </row>
    <row r="99" spans="1:14" ht="15">
      <c r="A99">
        <f t="shared" si="11"/>
        <v>91</v>
      </c>
      <c r="B99" s="32">
        <v>6513659.33970627</v>
      </c>
      <c r="C99" s="32">
        <v>6849659.311913777</v>
      </c>
      <c r="D99" s="32">
        <v>6305232.152482781</v>
      </c>
      <c r="E99" s="32">
        <v>6674253.785881569</v>
      </c>
      <c r="F99" s="32">
        <v>6345873.855177002</v>
      </c>
      <c r="G99" s="32">
        <v>6844550.509341119</v>
      </c>
      <c r="H99" s="32">
        <v>6783894.278378378</v>
      </c>
      <c r="I99" s="32">
        <v>6620690.9091321565</v>
      </c>
      <c r="J99" s="32">
        <v>5798733.374015833</v>
      </c>
      <c r="K99" s="32">
        <v>6379734.684672032</v>
      </c>
      <c r="L99" s="32">
        <v>6008678.878983154</v>
      </c>
      <c r="M99" s="37"/>
      <c r="N99" s="25"/>
    </row>
    <row r="100" spans="1:14" ht="15">
      <c r="A100">
        <f t="shared" si="11"/>
        <v>92</v>
      </c>
      <c r="B100" s="32">
        <v>6516443.422622226</v>
      </c>
      <c r="C100" s="32">
        <v>6899828.228633433</v>
      </c>
      <c r="D100" s="32">
        <v>6326197.582350167</v>
      </c>
      <c r="E100" s="32">
        <v>6687543.484097809</v>
      </c>
      <c r="F100" s="32">
        <v>6392946.639258437</v>
      </c>
      <c r="G100" s="32">
        <v>6846908.8898085635</v>
      </c>
      <c r="H100" s="32">
        <v>6785505.703409737</v>
      </c>
      <c r="I100" s="32">
        <v>6635303.231351897</v>
      </c>
      <c r="J100" s="32">
        <v>5802014.110845292</v>
      </c>
      <c r="K100" s="32">
        <v>6384371.03471355</v>
      </c>
      <c r="L100" s="32">
        <v>6013135.538066914</v>
      </c>
      <c r="M100" s="37"/>
      <c r="N100" s="25"/>
    </row>
    <row r="101" spans="1:97" ht="15">
      <c r="A101">
        <f t="shared" si="11"/>
        <v>93</v>
      </c>
      <c r="B101" s="32">
        <v>6526075.934582077</v>
      </c>
      <c r="C101" s="32">
        <v>6914861.214507666</v>
      </c>
      <c r="D101" s="32">
        <v>6368275.309064129</v>
      </c>
      <c r="E101" s="32">
        <v>6729427.037564355</v>
      </c>
      <c r="F101" s="32">
        <v>6412587.630391413</v>
      </c>
      <c r="G101" s="32">
        <v>6890343.079273922</v>
      </c>
      <c r="H101" s="32">
        <v>6852025.097867011</v>
      </c>
      <c r="I101" s="32">
        <v>6641995.562804105</v>
      </c>
      <c r="J101" s="32">
        <v>5820256.38035867</v>
      </c>
      <c r="K101" s="32">
        <v>6424506.282462026</v>
      </c>
      <c r="L101" s="32">
        <v>6021600.959895832</v>
      </c>
      <c r="M101" s="37"/>
      <c r="N101" s="15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ht="15">
      <c r="A102">
        <f t="shared" si="11"/>
        <v>94</v>
      </c>
      <c r="B102" s="32">
        <v>6614581.595931212</v>
      </c>
      <c r="C102" s="32">
        <v>7030120.710593804</v>
      </c>
      <c r="D102" s="32">
        <v>6380168.472920776</v>
      </c>
      <c r="E102" s="32">
        <v>6782691.488247072</v>
      </c>
      <c r="F102" s="32">
        <v>6416492.959930143</v>
      </c>
      <c r="G102" s="32">
        <v>6923955.393378809</v>
      </c>
      <c r="H102" s="32">
        <v>6936254.182621386</v>
      </c>
      <c r="I102" s="32">
        <v>6745177.1083082</v>
      </c>
      <c r="J102" s="32">
        <v>5826982.313568853</v>
      </c>
      <c r="K102" s="32">
        <v>6436915.868282414</v>
      </c>
      <c r="L102" s="32">
        <v>6073274.507200856</v>
      </c>
      <c r="M102" s="37"/>
      <c r="N102" s="15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s="38" customFormat="1" ht="15">
      <c r="A103" s="38">
        <f t="shared" si="11"/>
        <v>95</v>
      </c>
      <c r="B103" s="39">
        <v>6632800.234319478</v>
      </c>
      <c r="C103" s="39">
        <v>7061125.481417217</v>
      </c>
      <c r="D103" s="39">
        <v>6412303.375816247</v>
      </c>
      <c r="E103" s="39">
        <v>6794230.987382926</v>
      </c>
      <c r="F103" s="39">
        <v>6418220.7637637425</v>
      </c>
      <c r="G103" s="39">
        <v>6941965.845622851</v>
      </c>
      <c r="H103" s="39">
        <v>6966612.278086512</v>
      </c>
      <c r="I103" s="39">
        <v>6751098.47551536</v>
      </c>
      <c r="J103" s="39">
        <v>5909776.413491516</v>
      </c>
      <c r="K103" s="39">
        <v>6503983.288963614</v>
      </c>
      <c r="L103" s="39">
        <v>6129392.3690372</v>
      </c>
      <c r="M103" s="37"/>
      <c r="N103" s="1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ht="15">
      <c r="A104">
        <f t="shared" si="11"/>
        <v>96</v>
      </c>
      <c r="B104" s="32">
        <v>6727304.8804196175</v>
      </c>
      <c r="C104" s="32">
        <v>7099464.743743002</v>
      </c>
      <c r="D104" s="32">
        <v>6416553.414852799</v>
      </c>
      <c r="E104" s="32">
        <v>6794736.136121785</v>
      </c>
      <c r="F104" s="32">
        <v>6467750.95839954</v>
      </c>
      <c r="G104" s="32">
        <v>6962713.155442171</v>
      </c>
      <c r="H104" s="32">
        <v>6967108.221429784</v>
      </c>
      <c r="I104" s="32">
        <v>6788451.165788121</v>
      </c>
      <c r="J104" s="32">
        <v>5935491.864169042</v>
      </c>
      <c r="K104" s="32">
        <v>6517995.746166902</v>
      </c>
      <c r="L104" s="32">
        <v>6143922.3006554125</v>
      </c>
      <c r="M104" s="37"/>
      <c r="N104" s="15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14" ht="15">
      <c r="A105">
        <f t="shared" si="11"/>
        <v>97</v>
      </c>
      <c r="B105" s="32">
        <v>6743908.762153107</v>
      </c>
      <c r="C105" s="32">
        <v>7145263.788959713</v>
      </c>
      <c r="D105" s="32">
        <v>6447808.749028183</v>
      </c>
      <c r="E105" s="32">
        <v>6858208.15973626</v>
      </c>
      <c r="F105" s="32">
        <v>6490630.795609521</v>
      </c>
      <c r="G105" s="32">
        <v>6986323.6906408435</v>
      </c>
      <c r="H105" s="32">
        <v>7037346.842320088</v>
      </c>
      <c r="I105" s="32">
        <v>6818500.362137232</v>
      </c>
      <c r="J105" s="32">
        <v>5952937.444758885</v>
      </c>
      <c r="K105" s="32">
        <v>6566111.077032219</v>
      </c>
      <c r="L105" s="32">
        <v>6145942.725709921</v>
      </c>
      <c r="M105" s="37"/>
      <c r="N105" s="25"/>
    </row>
    <row r="106" spans="1:14" ht="15">
      <c r="A106">
        <f t="shared" si="11"/>
        <v>98</v>
      </c>
      <c r="B106" s="32">
        <v>6749183.806255791</v>
      </c>
      <c r="C106" s="32">
        <v>7215518.818211841</v>
      </c>
      <c r="D106" s="32">
        <v>6540331.426439809</v>
      </c>
      <c r="E106" s="32">
        <v>6983959.551374418</v>
      </c>
      <c r="F106" s="32">
        <v>6573138.279277929</v>
      </c>
      <c r="G106" s="32">
        <v>7117638.100755358</v>
      </c>
      <c r="H106" s="32">
        <v>7101354.495229851</v>
      </c>
      <c r="I106" s="32">
        <v>6825496.659236667</v>
      </c>
      <c r="J106" s="32">
        <v>5960918.599262713</v>
      </c>
      <c r="K106" s="32">
        <v>6627155.133138339</v>
      </c>
      <c r="L106" s="32">
        <v>6156248.005495425</v>
      </c>
      <c r="M106" s="37"/>
      <c r="N106" s="25"/>
    </row>
    <row r="107" spans="1:14" ht="15">
      <c r="A107">
        <f t="shared" si="11"/>
        <v>99</v>
      </c>
      <c r="B107" s="32">
        <v>6939793.672320605</v>
      </c>
      <c r="C107" s="32">
        <v>7324679.755793418</v>
      </c>
      <c r="D107" s="32">
        <v>6644204.630565085</v>
      </c>
      <c r="E107" s="32">
        <v>7062179.820007132</v>
      </c>
      <c r="F107" s="32">
        <v>6653423.518067909</v>
      </c>
      <c r="G107" s="32">
        <v>7141836.029429961</v>
      </c>
      <c r="H107" s="32">
        <v>7108801.562104877</v>
      </c>
      <c r="I107" s="32">
        <v>6949919.668187437</v>
      </c>
      <c r="J107" s="32">
        <v>6032101.939796136</v>
      </c>
      <c r="K107" s="32">
        <v>6690256.802667851</v>
      </c>
      <c r="L107" s="32">
        <v>6233800.970921858</v>
      </c>
      <c r="M107" s="37"/>
      <c r="N107" s="25"/>
    </row>
    <row r="108" spans="1:14" ht="15">
      <c r="A108">
        <f t="shared" si="11"/>
        <v>100</v>
      </c>
      <c r="B108" s="32">
        <v>6956043.688754187</v>
      </c>
      <c r="C108" s="32">
        <v>7538778.60747256</v>
      </c>
      <c r="D108" s="32">
        <v>6836145.533498729</v>
      </c>
      <c r="E108" s="32">
        <v>7436219.37119119</v>
      </c>
      <c r="F108" s="32">
        <v>6758181.141698998</v>
      </c>
      <c r="G108" s="32">
        <v>7367971.321040335</v>
      </c>
      <c r="H108" s="32">
        <v>7516305.556873945</v>
      </c>
      <c r="I108" s="32">
        <v>7381200.89547978</v>
      </c>
      <c r="J108" s="32">
        <v>6044495.323373125</v>
      </c>
      <c r="K108" s="32">
        <v>7044712.126587139</v>
      </c>
      <c r="L108" s="32">
        <v>6433127.357140054</v>
      </c>
      <c r="M108" s="37"/>
      <c r="N108" s="16"/>
    </row>
    <row r="109" spans="1:14" ht="15">
      <c r="A109">
        <v>50</v>
      </c>
      <c r="G109" s="1"/>
      <c r="H109" s="34"/>
      <c r="K109" s="35"/>
      <c r="N109" s="16"/>
    </row>
    <row r="110" spans="1:11" ht="15">
      <c r="A110">
        <v>50</v>
      </c>
      <c r="G110" s="1"/>
      <c r="H110" s="34"/>
      <c r="K110" s="35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spans="7:12" ht="12.75">
      <c r="G118" s="1"/>
      <c r="L118"/>
    </row>
    <row r="119" spans="6:12" ht="12.75">
      <c r="F119" s="2"/>
      <c r="G119" s="20"/>
      <c r="H119" s="20"/>
      <c r="I119" s="20"/>
      <c r="J119" s="20"/>
      <c r="K119" s="20"/>
      <c r="L119"/>
    </row>
    <row r="120" spans="6:12" ht="12.75">
      <c r="F120" s="2"/>
      <c r="G120" s="20"/>
      <c r="H120" s="20"/>
      <c r="I120" s="20"/>
      <c r="J120" s="20"/>
      <c r="K120" s="20"/>
      <c r="L120"/>
    </row>
    <row r="121" spans="6:12" ht="12.75">
      <c r="F121" s="2"/>
      <c r="G121" s="20"/>
      <c r="H121" s="20"/>
      <c r="I121" s="20"/>
      <c r="J121" s="20"/>
      <c r="K121" s="20"/>
      <c r="L121"/>
    </row>
    <row r="122" spans="6:12" ht="12.75">
      <c r="F122" s="2"/>
      <c r="G122" s="20"/>
      <c r="H122" s="20"/>
      <c r="I122" s="20"/>
      <c r="J122" s="20"/>
      <c r="K122" s="20"/>
      <c r="L122"/>
    </row>
    <row r="123" spans="6:12" ht="12.75">
      <c r="F123" s="2"/>
      <c r="G123" s="20"/>
      <c r="H123" s="20"/>
      <c r="I123" s="20"/>
      <c r="J123" s="20"/>
      <c r="K123" s="20"/>
      <c r="L123"/>
    </row>
    <row r="124" spans="6:12" ht="12.75">
      <c r="F124" s="2"/>
      <c r="G124" s="20"/>
      <c r="H124" s="20"/>
      <c r="I124" s="20"/>
      <c r="J124" s="20"/>
      <c r="K124" s="20"/>
      <c r="L124"/>
    </row>
    <row r="125" spans="6:12" ht="12.75">
      <c r="F125" s="2"/>
      <c r="G125" s="20"/>
      <c r="H125" s="20"/>
      <c r="I125" s="20"/>
      <c r="J125" s="20"/>
      <c r="K125" s="20"/>
      <c r="L125"/>
    </row>
    <row r="126" spans="6:12" ht="12.75">
      <c r="F126" s="2"/>
      <c r="G126" s="20"/>
      <c r="H126" s="20"/>
      <c r="I126" s="20"/>
      <c r="J126" s="20"/>
      <c r="K126" s="20"/>
      <c r="L126"/>
    </row>
    <row r="127" spans="6:12" ht="12.75">
      <c r="F127" s="2"/>
      <c r="G127" s="20"/>
      <c r="H127" s="20"/>
      <c r="I127" s="20"/>
      <c r="J127" s="20"/>
      <c r="K127" s="20"/>
      <c r="L127"/>
    </row>
    <row r="128" spans="6:12" ht="12.75">
      <c r="F128" s="2"/>
      <c r="G128" s="20"/>
      <c r="H128" s="20"/>
      <c r="I128" s="20"/>
      <c r="J128" s="20"/>
      <c r="K128" s="20"/>
      <c r="L128"/>
    </row>
    <row r="129" spans="6:12" ht="12.75">
      <c r="F129" s="2"/>
      <c r="G129" s="20"/>
      <c r="H129" s="20"/>
      <c r="I129" s="20"/>
      <c r="J129" s="20"/>
      <c r="K129" s="20"/>
      <c r="L129"/>
    </row>
    <row r="130" spans="6:12" ht="12.75">
      <c r="F130" s="2"/>
      <c r="G130" s="20"/>
      <c r="H130" s="20"/>
      <c r="I130" s="20"/>
      <c r="J130" s="20"/>
      <c r="K130" s="20"/>
      <c r="L130"/>
    </row>
    <row r="131" spans="6:12" ht="12.75">
      <c r="F131" s="2"/>
      <c r="G131" s="20"/>
      <c r="H131" s="20"/>
      <c r="I131" s="20"/>
      <c r="J131" s="20"/>
      <c r="K131" s="20"/>
      <c r="L131"/>
    </row>
    <row r="132" spans="6:12" ht="12.75">
      <c r="F132" s="2"/>
      <c r="G132" s="20"/>
      <c r="H132" s="20"/>
      <c r="I132" s="20"/>
      <c r="J132" s="20"/>
      <c r="K132" s="20"/>
      <c r="L132"/>
    </row>
    <row r="133" spans="6:12" ht="12.75">
      <c r="F133" s="2"/>
      <c r="G133" s="20"/>
      <c r="H133" s="20"/>
      <c r="I133" s="20"/>
      <c r="J133" s="20"/>
      <c r="K133" s="20"/>
      <c r="L133"/>
    </row>
    <row r="134" spans="6:12" ht="12.75">
      <c r="F134" s="2"/>
      <c r="G134" s="20"/>
      <c r="H134" s="20"/>
      <c r="I134" s="20"/>
      <c r="J134" s="20"/>
      <c r="K134" s="20"/>
      <c r="L134"/>
    </row>
    <row r="135" spans="6:12" ht="12.75">
      <c r="F135" s="2"/>
      <c r="G135" s="20"/>
      <c r="H135" s="20"/>
      <c r="I135" s="20"/>
      <c r="J135" s="20"/>
      <c r="K135" s="20"/>
      <c r="L135"/>
    </row>
    <row r="136" spans="6:12" ht="12.75">
      <c r="F136" s="2"/>
      <c r="G136" s="20"/>
      <c r="H136" s="20"/>
      <c r="I136" s="20"/>
      <c r="J136" s="20"/>
      <c r="K136" s="20"/>
      <c r="L136"/>
    </row>
    <row r="137" spans="6:12" ht="12.75">
      <c r="F137" s="2"/>
      <c r="G137" s="20"/>
      <c r="H137" s="20"/>
      <c r="I137" s="20"/>
      <c r="J137" s="20"/>
      <c r="K137" s="20"/>
      <c r="L137"/>
    </row>
    <row r="138" spans="6:12" ht="12.75">
      <c r="F138" s="2"/>
      <c r="G138" s="20"/>
      <c r="H138" s="20"/>
      <c r="I138" s="20"/>
      <c r="J138" s="20"/>
      <c r="K138" s="20"/>
      <c r="L138"/>
    </row>
    <row r="139" spans="6:12" ht="12.75">
      <c r="F139" s="2"/>
      <c r="G139" s="20"/>
      <c r="H139" s="20"/>
      <c r="I139" s="20"/>
      <c r="J139" s="20"/>
      <c r="K139" s="20"/>
      <c r="L139"/>
    </row>
    <row r="140" spans="6:12" ht="12.75">
      <c r="F140" s="2"/>
      <c r="G140" s="20"/>
      <c r="H140" s="20"/>
      <c r="I140" s="20"/>
      <c r="J140" s="20"/>
      <c r="K140" s="20"/>
      <c r="L140"/>
    </row>
    <row r="141" spans="6:12" ht="12.75">
      <c r="F141" s="2"/>
      <c r="G141" s="20"/>
      <c r="H141" s="20"/>
      <c r="I141" s="20"/>
      <c r="J141" s="20"/>
      <c r="K141" s="20"/>
      <c r="L141"/>
    </row>
    <row r="142" spans="6:12" ht="12.75">
      <c r="F142" s="2"/>
      <c r="G142" s="20"/>
      <c r="H142" s="20"/>
      <c r="I142" s="20"/>
      <c r="J142" s="20"/>
      <c r="K142" s="20"/>
      <c r="L142"/>
    </row>
    <row r="143" spans="6:12" ht="12.75">
      <c r="F143" s="2"/>
      <c r="G143" s="20"/>
      <c r="H143" s="20"/>
      <c r="I143" s="20"/>
      <c r="J143" s="20"/>
      <c r="K143" s="20"/>
      <c r="L143"/>
    </row>
    <row r="144" spans="6:12" ht="12.75">
      <c r="F144" s="2"/>
      <c r="G144" s="20"/>
      <c r="H144" s="20"/>
      <c r="I144" s="20"/>
      <c r="J144" s="20"/>
      <c r="K144" s="20"/>
      <c r="L144"/>
    </row>
    <row r="145" spans="6:12" ht="12.75">
      <c r="F145" s="2"/>
      <c r="G145" s="20"/>
      <c r="H145" s="20"/>
      <c r="I145" s="20"/>
      <c r="J145" s="20"/>
      <c r="K145" s="20"/>
      <c r="L145"/>
    </row>
    <row r="146" spans="6:12" ht="12.75">
      <c r="F146" s="2"/>
      <c r="G146" s="20"/>
      <c r="H146" s="20"/>
      <c r="I146" s="20"/>
      <c r="J146" s="20"/>
      <c r="K146" s="20"/>
      <c r="L146"/>
    </row>
    <row r="147" spans="6:12" ht="12.75">
      <c r="F147" s="2"/>
      <c r="G147" s="20"/>
      <c r="H147" s="20"/>
      <c r="I147" s="20"/>
      <c r="J147" s="20"/>
      <c r="K147" s="20"/>
      <c r="L147"/>
    </row>
    <row r="148" spans="6:12" ht="12.75">
      <c r="F148" s="2"/>
      <c r="G148" s="20"/>
      <c r="H148" s="20"/>
      <c r="I148" s="20"/>
      <c r="J148" s="20"/>
      <c r="K148" s="20"/>
      <c r="L148"/>
    </row>
    <row r="149" spans="6:12" ht="12.75">
      <c r="F149" s="2"/>
      <c r="G149" s="20"/>
      <c r="H149" s="20"/>
      <c r="I149" s="20"/>
      <c r="J149" s="20"/>
      <c r="K149" s="20"/>
      <c r="L149"/>
    </row>
    <row r="150" spans="6:12" ht="12.75">
      <c r="F150" s="2"/>
      <c r="G150" s="20"/>
      <c r="H150" s="20"/>
      <c r="I150" s="20"/>
      <c r="J150" s="20"/>
      <c r="K150" s="20"/>
      <c r="L150"/>
    </row>
    <row r="151" spans="6:12" ht="12.75">
      <c r="F151" s="2"/>
      <c r="G151" s="20"/>
      <c r="H151" s="20"/>
      <c r="I151" s="20"/>
      <c r="J151" s="20"/>
      <c r="K151" s="20"/>
      <c r="L151"/>
    </row>
    <row r="152" spans="6:12" ht="12.75">
      <c r="F152" s="2"/>
      <c r="G152" s="20"/>
      <c r="H152" s="20"/>
      <c r="I152" s="20"/>
      <c r="J152" s="20"/>
      <c r="K152" s="20"/>
      <c r="L152"/>
    </row>
    <row r="153" spans="6:12" ht="12.75">
      <c r="F153" s="2"/>
      <c r="G153" s="20"/>
      <c r="H153" s="20"/>
      <c r="I153" s="20"/>
      <c r="J153" s="20"/>
      <c r="K153" s="20"/>
      <c r="L153"/>
    </row>
    <row r="154" spans="6:12" ht="12.75">
      <c r="F154" s="2"/>
      <c r="G154" s="20"/>
      <c r="H154" s="20"/>
      <c r="I154" s="20"/>
      <c r="J154" s="20"/>
      <c r="K154" s="20"/>
      <c r="L154"/>
    </row>
    <row r="155" spans="6:12" ht="12.75">
      <c r="F155" s="2"/>
      <c r="G155" s="20"/>
      <c r="H155" s="20"/>
      <c r="I155" s="20"/>
      <c r="J155" s="20"/>
      <c r="K155" s="20"/>
      <c r="L155"/>
    </row>
    <row r="156" spans="6:12" ht="12.75">
      <c r="F156" s="2"/>
      <c r="G156" s="20"/>
      <c r="H156" s="20"/>
      <c r="I156" s="20"/>
      <c r="J156" s="20"/>
      <c r="K156" s="20"/>
      <c r="L156"/>
    </row>
    <row r="157" spans="6:12" ht="12.75">
      <c r="F157" s="2"/>
      <c r="G157" s="20"/>
      <c r="H157" s="20"/>
      <c r="I157" s="20"/>
      <c r="J157" s="20"/>
      <c r="K157" s="20"/>
      <c r="L157"/>
    </row>
    <row r="158" spans="6:12" ht="12.75">
      <c r="F158" s="2"/>
      <c r="G158" s="20"/>
      <c r="H158" s="20"/>
      <c r="I158" s="20"/>
      <c r="J158" s="20"/>
      <c r="K158" s="20"/>
      <c r="L158"/>
    </row>
    <row r="159" spans="6:12" ht="12.75">
      <c r="F159" s="2"/>
      <c r="G159" s="20"/>
      <c r="H159" s="20"/>
      <c r="I159" s="20"/>
      <c r="J159" s="20"/>
      <c r="K159" s="20"/>
      <c r="L159"/>
    </row>
    <row r="160" spans="6:12" ht="12.75">
      <c r="F160" s="2"/>
      <c r="G160" s="20"/>
      <c r="H160" s="20"/>
      <c r="I160" s="20"/>
      <c r="J160" s="20"/>
      <c r="K160" s="20"/>
      <c r="L160"/>
    </row>
    <row r="161" spans="6:12" ht="12.75">
      <c r="F161" s="2"/>
      <c r="G161" s="20"/>
      <c r="H161" s="20"/>
      <c r="I161" s="20"/>
      <c r="J161" s="20"/>
      <c r="K161" s="20"/>
      <c r="L161"/>
    </row>
    <row r="162" spans="6:12" ht="12.75">
      <c r="F162" s="2"/>
      <c r="G162" s="20"/>
      <c r="H162" s="20"/>
      <c r="I162" s="20"/>
      <c r="J162" s="20"/>
      <c r="K162" s="20"/>
      <c r="L162"/>
    </row>
    <row r="163" spans="6:12" ht="12.75">
      <c r="F163" s="2"/>
      <c r="G163" s="20"/>
      <c r="H163" s="20"/>
      <c r="I163" s="20"/>
      <c r="J163" s="20"/>
      <c r="K163" s="20"/>
      <c r="L163"/>
    </row>
    <row r="164" spans="6:12" ht="12.75">
      <c r="F164" s="2"/>
      <c r="G164" s="20"/>
      <c r="H164" s="20"/>
      <c r="I164" s="20"/>
      <c r="J164" s="20"/>
      <c r="K164" s="20"/>
      <c r="L164"/>
    </row>
    <row r="165" spans="6:12" ht="12.75">
      <c r="F165" s="2"/>
      <c r="G165" s="20"/>
      <c r="H165" s="20"/>
      <c r="I165" s="20"/>
      <c r="J165" s="20"/>
      <c r="K165" s="20"/>
      <c r="L165"/>
    </row>
    <row r="166" spans="6:12" ht="12.75">
      <c r="F166" s="2"/>
      <c r="G166" s="20"/>
      <c r="H166" s="20"/>
      <c r="I166" s="20"/>
      <c r="J166" s="20"/>
      <c r="K166" s="20"/>
      <c r="L166"/>
    </row>
    <row r="167" spans="6:12" ht="12.75">
      <c r="F167" s="2"/>
      <c r="G167" s="20"/>
      <c r="H167" s="20"/>
      <c r="I167" s="20"/>
      <c r="J167" s="20"/>
      <c r="K167" s="20"/>
      <c r="L167"/>
    </row>
    <row r="168" spans="6:12" ht="12.75">
      <c r="F168" s="2"/>
      <c r="G168" s="20"/>
      <c r="H168" s="20"/>
      <c r="I168" s="20"/>
      <c r="J168" s="20"/>
      <c r="K168" s="20"/>
      <c r="L168"/>
    </row>
    <row r="169" spans="6:12" ht="12.75">
      <c r="F169" s="2"/>
      <c r="G169" s="20"/>
      <c r="H169" s="20"/>
      <c r="I169" s="20"/>
      <c r="J169" s="20"/>
      <c r="K169" s="20"/>
      <c r="L169"/>
    </row>
    <row r="170" spans="6:12" ht="12.75">
      <c r="F170" s="2"/>
      <c r="G170" s="20"/>
      <c r="H170" s="20"/>
      <c r="I170" s="20"/>
      <c r="J170" s="20"/>
      <c r="K170" s="20"/>
      <c r="L170"/>
    </row>
    <row r="171" spans="6:12" ht="12.75">
      <c r="F171" s="2"/>
      <c r="G171" s="20"/>
      <c r="H171" s="20"/>
      <c r="I171" s="20"/>
      <c r="J171" s="20"/>
      <c r="K171" s="20"/>
      <c r="L171"/>
    </row>
    <row r="172" spans="6:12" ht="12.75">
      <c r="F172" s="2"/>
      <c r="G172" s="20"/>
      <c r="H172" s="20"/>
      <c r="I172" s="20"/>
      <c r="J172" s="20"/>
      <c r="K172" s="20"/>
      <c r="L172"/>
    </row>
    <row r="173" spans="6:12" ht="12.75">
      <c r="F173" s="2"/>
      <c r="G173" s="20"/>
      <c r="H173" s="20"/>
      <c r="I173" s="20"/>
      <c r="J173" s="20"/>
      <c r="K173" s="20"/>
      <c r="L173"/>
    </row>
    <row r="174" spans="6:12" ht="12.75">
      <c r="F174" s="2"/>
      <c r="G174" s="20"/>
      <c r="H174" s="20"/>
      <c r="I174" s="20"/>
      <c r="J174" s="20"/>
      <c r="K174" s="20"/>
      <c r="L174"/>
    </row>
    <row r="175" spans="6:12" ht="12.75">
      <c r="F175" s="2"/>
      <c r="G175" s="20"/>
      <c r="H175" s="20"/>
      <c r="I175" s="20"/>
      <c r="J175" s="20"/>
      <c r="K175" s="20"/>
      <c r="L175"/>
    </row>
    <row r="176" spans="6:12" ht="12.75">
      <c r="F176" s="2"/>
      <c r="G176" s="20"/>
      <c r="H176" s="20"/>
      <c r="I176" s="20"/>
      <c r="J176" s="20"/>
      <c r="K176" s="20"/>
      <c r="L176"/>
    </row>
    <row r="177" spans="6:12" ht="12.75">
      <c r="F177" s="2"/>
      <c r="G177" s="20"/>
      <c r="H177" s="20"/>
      <c r="I177" s="20"/>
      <c r="J177" s="20"/>
      <c r="K177" s="20"/>
      <c r="L177"/>
    </row>
    <row r="178" spans="6:12" ht="12.75">
      <c r="F178" s="2"/>
      <c r="G178" s="20"/>
      <c r="H178" s="20"/>
      <c r="I178" s="20"/>
      <c r="J178" s="20"/>
      <c r="K178" s="20"/>
      <c r="L178"/>
    </row>
    <row r="179" spans="6:12" ht="12.75">
      <c r="F179" s="2"/>
      <c r="G179" s="20"/>
      <c r="H179" s="20"/>
      <c r="I179" s="20"/>
      <c r="J179" s="20"/>
      <c r="K179" s="20"/>
      <c r="L179"/>
    </row>
    <row r="180" spans="6:12" ht="12.75">
      <c r="F180" s="2"/>
      <c r="G180" s="20"/>
      <c r="H180" s="20"/>
      <c r="I180" s="20"/>
      <c r="J180" s="20"/>
      <c r="K180" s="20"/>
      <c r="L180"/>
    </row>
    <row r="181" spans="6:12" ht="12.75">
      <c r="F181" s="2"/>
      <c r="G181" s="20"/>
      <c r="H181" s="20"/>
      <c r="I181" s="20"/>
      <c r="J181" s="20"/>
      <c r="K181" s="20"/>
      <c r="L181"/>
    </row>
    <row r="182" spans="6:12" ht="12.75">
      <c r="F182" s="2"/>
      <c r="G182" s="20"/>
      <c r="H182" s="20"/>
      <c r="I182" s="20"/>
      <c r="J182" s="20"/>
      <c r="K182" s="20"/>
      <c r="L182"/>
    </row>
    <row r="183" spans="6:12" ht="12.75">
      <c r="F183" s="2"/>
      <c r="G183" s="20"/>
      <c r="H183" s="20"/>
      <c r="I183" s="20"/>
      <c r="J183" s="20"/>
      <c r="K183" s="20"/>
      <c r="L183"/>
    </row>
    <row r="184" spans="6:12" ht="12.75">
      <c r="F184" s="2"/>
      <c r="G184" s="20"/>
      <c r="H184" s="20"/>
      <c r="I184" s="20"/>
      <c r="J184" s="20"/>
      <c r="K184" s="20"/>
      <c r="L184"/>
    </row>
    <row r="185" spans="6:12" ht="12.75">
      <c r="F185" s="2"/>
      <c r="G185" s="20"/>
      <c r="H185" s="20"/>
      <c r="I185" s="20"/>
      <c r="J185" s="20"/>
      <c r="K185" s="20"/>
      <c r="L185"/>
    </row>
    <row r="186" spans="6:12" ht="12.75">
      <c r="F186" s="2"/>
      <c r="G186" s="20"/>
      <c r="H186" s="20"/>
      <c r="I186" s="20"/>
      <c r="J186" s="20"/>
      <c r="K186" s="20"/>
      <c r="L186"/>
    </row>
    <row r="187" spans="6:12" ht="12.75">
      <c r="F187" s="2"/>
      <c r="G187" s="20"/>
      <c r="H187" s="20"/>
      <c r="I187" s="20"/>
      <c r="J187" s="20"/>
      <c r="K187" s="20"/>
      <c r="L187"/>
    </row>
    <row r="188" spans="6:12" ht="12.75">
      <c r="F188" s="2"/>
      <c r="G188" s="20"/>
      <c r="H188" s="20"/>
      <c r="I188" s="20"/>
      <c r="J188" s="20"/>
      <c r="K188" s="20"/>
      <c r="L188"/>
    </row>
    <row r="189" spans="6:12" ht="12.75">
      <c r="F189" s="2"/>
      <c r="G189" s="20"/>
      <c r="H189" s="20"/>
      <c r="I189" s="20"/>
      <c r="J189" s="20"/>
      <c r="K189" s="20"/>
      <c r="L189"/>
    </row>
    <row r="190" spans="6:12" ht="12.75">
      <c r="F190" s="2"/>
      <c r="G190" s="20"/>
      <c r="H190" s="20"/>
      <c r="I190" s="20"/>
      <c r="J190" s="20"/>
      <c r="K190" s="20"/>
      <c r="L190"/>
    </row>
    <row r="191" spans="6:12" ht="12.75">
      <c r="F191" s="2"/>
      <c r="G191" s="20"/>
      <c r="H191" s="20"/>
      <c r="I191" s="20"/>
      <c r="J191" s="20"/>
      <c r="K191" s="20"/>
      <c r="L191"/>
    </row>
    <row r="192" spans="6:12" ht="12.75">
      <c r="F192" s="2"/>
      <c r="G192" s="20"/>
      <c r="H192" s="20"/>
      <c r="I192" s="20"/>
      <c r="J192" s="20"/>
      <c r="K192" s="20"/>
      <c r="L192"/>
    </row>
    <row r="193" spans="6:12" ht="12.75">
      <c r="F193" s="2"/>
      <c r="G193" s="20"/>
      <c r="H193" s="20"/>
      <c r="I193" s="20"/>
      <c r="J193" s="20"/>
      <c r="K193" s="20"/>
      <c r="L193"/>
    </row>
    <row r="194" spans="6:12" ht="12.75">
      <c r="F194" s="2"/>
      <c r="G194" s="20"/>
      <c r="H194" s="20"/>
      <c r="I194" s="20"/>
      <c r="J194" s="20"/>
      <c r="K194" s="20"/>
      <c r="L194"/>
    </row>
    <row r="195" spans="6:12" ht="12.75">
      <c r="F195" s="2"/>
      <c r="G195" s="20"/>
      <c r="H195" s="20"/>
      <c r="I195" s="20"/>
      <c r="J195" s="20"/>
      <c r="K195" s="20"/>
      <c r="L195"/>
    </row>
    <row r="196" spans="6:12" ht="12.75">
      <c r="F196" s="2"/>
      <c r="G196" s="20"/>
      <c r="H196" s="20"/>
      <c r="I196" s="20"/>
      <c r="J196" s="20"/>
      <c r="K196" s="20"/>
      <c r="L196"/>
    </row>
    <row r="197" spans="6:12" ht="12.75">
      <c r="F197" s="2"/>
      <c r="G197" s="20"/>
      <c r="H197" s="20"/>
      <c r="I197" s="20"/>
      <c r="J197" s="20"/>
      <c r="K197" s="20"/>
      <c r="L197"/>
    </row>
    <row r="198" spans="6:12" ht="12.75">
      <c r="F198" s="2"/>
      <c r="G198" s="20"/>
      <c r="H198" s="20"/>
      <c r="I198" s="20"/>
      <c r="J198" s="20"/>
      <c r="K198" s="20"/>
      <c r="L198"/>
    </row>
    <row r="199" spans="6:12" ht="12.75">
      <c r="F199" s="2"/>
      <c r="G199" s="20"/>
      <c r="H199" s="20"/>
      <c r="I199" s="20"/>
      <c r="J199" s="20"/>
      <c r="K199" s="20"/>
      <c r="L199"/>
    </row>
    <row r="200" spans="6:12" ht="12.75">
      <c r="F200" s="2"/>
      <c r="G200" s="20"/>
      <c r="H200" s="20"/>
      <c r="I200" s="20"/>
      <c r="J200" s="20"/>
      <c r="K200" s="20"/>
      <c r="L200"/>
    </row>
    <row r="201" spans="6:12" ht="12.75">
      <c r="F201" s="2"/>
      <c r="G201" s="20"/>
      <c r="H201" s="20"/>
      <c r="I201" s="20"/>
      <c r="J201" s="20"/>
      <c r="K201" s="20"/>
      <c r="L201"/>
    </row>
    <row r="202" spans="6:12" ht="12.75">
      <c r="F202" s="2"/>
      <c r="G202" s="20"/>
      <c r="H202" s="20"/>
      <c r="I202" s="20"/>
      <c r="J202" s="20"/>
      <c r="K202" s="20"/>
      <c r="L202"/>
    </row>
    <row r="203" spans="6:12" ht="12.75">
      <c r="F203" s="2"/>
      <c r="G203" s="20"/>
      <c r="H203" s="20"/>
      <c r="I203" s="20"/>
      <c r="J203" s="20"/>
      <c r="K203" s="20"/>
      <c r="L203"/>
    </row>
    <row r="204" spans="6:12" ht="12.75">
      <c r="F204" s="2"/>
      <c r="G204" s="20"/>
      <c r="H204" s="20"/>
      <c r="I204" s="20"/>
      <c r="J204" s="20"/>
      <c r="K204" s="20"/>
      <c r="L204"/>
    </row>
    <row r="205" spans="6:12" ht="12.75">
      <c r="F205" s="2"/>
      <c r="G205" s="20"/>
      <c r="H205" s="20"/>
      <c r="I205" s="20"/>
      <c r="J205" s="20"/>
      <c r="K205" s="20"/>
      <c r="L205"/>
    </row>
    <row r="206" spans="6:12" ht="12.75">
      <c r="F206" s="2"/>
      <c r="G206" s="20"/>
      <c r="H206" s="20"/>
      <c r="I206" s="20"/>
      <c r="J206" s="20"/>
      <c r="K206" s="20"/>
      <c r="L206"/>
    </row>
    <row r="207" spans="6:12" ht="12.75">
      <c r="F207" s="2"/>
      <c r="G207" s="20"/>
      <c r="H207" s="20"/>
      <c r="I207" s="20"/>
      <c r="J207" s="20"/>
      <c r="K207" s="20"/>
      <c r="L207"/>
    </row>
    <row r="208" spans="6:12" ht="12.75">
      <c r="F208" s="2"/>
      <c r="G208" s="20"/>
      <c r="H208" s="20"/>
      <c r="I208" s="20"/>
      <c r="J208" s="20"/>
      <c r="K208" s="20"/>
      <c r="L208"/>
    </row>
    <row r="209" spans="6:12" ht="12.75">
      <c r="F209" s="2"/>
      <c r="G209" s="20"/>
      <c r="H209" s="20"/>
      <c r="I209" s="20"/>
      <c r="J209" s="20"/>
      <c r="K209" s="20"/>
      <c r="L209"/>
    </row>
    <row r="210" spans="6:12" ht="12.75">
      <c r="F210" s="2"/>
      <c r="G210" s="20"/>
      <c r="H210" s="20"/>
      <c r="I210" s="20"/>
      <c r="J210" s="20"/>
      <c r="K210" s="20"/>
      <c r="L210"/>
    </row>
    <row r="211" spans="6:12" ht="12.75">
      <c r="F211" s="2"/>
      <c r="G211" s="20"/>
      <c r="H211" s="20"/>
      <c r="I211" s="20"/>
      <c r="J211" s="20"/>
      <c r="K211" s="20"/>
      <c r="L211"/>
    </row>
    <row r="212" spans="6:12" ht="12.75">
      <c r="F212" s="2"/>
      <c r="G212" s="20"/>
      <c r="H212" s="20"/>
      <c r="I212" s="20"/>
      <c r="J212" s="20"/>
      <c r="K212" s="20"/>
      <c r="L212"/>
    </row>
    <row r="213" spans="6:12" ht="12.75">
      <c r="F213" s="2"/>
      <c r="G213" s="20"/>
      <c r="H213" s="20"/>
      <c r="I213" s="20"/>
      <c r="J213" s="20"/>
      <c r="K213" s="20"/>
      <c r="L213"/>
    </row>
    <row r="214" spans="6:12" ht="12.75">
      <c r="F214" s="2"/>
      <c r="G214" s="20"/>
      <c r="H214" s="20"/>
      <c r="I214" s="20"/>
      <c r="J214" s="20"/>
      <c r="K214" s="20"/>
      <c r="L214"/>
    </row>
    <row r="215" spans="6:12" ht="12.75">
      <c r="F215" s="2"/>
      <c r="G215" s="20"/>
      <c r="H215" s="20"/>
      <c r="I215" s="20"/>
      <c r="J215" s="20"/>
      <c r="K215" s="20"/>
      <c r="L215"/>
    </row>
    <row r="216" spans="6:12" ht="12.75">
      <c r="F216" s="2"/>
      <c r="G216" s="20"/>
      <c r="H216" s="20"/>
      <c r="I216" s="20"/>
      <c r="J216" s="20"/>
      <c r="K216" s="20"/>
      <c r="L216"/>
    </row>
    <row r="217" spans="6:12" ht="12.75">
      <c r="F217" s="2"/>
      <c r="G217" s="20"/>
      <c r="H217" s="20"/>
      <c r="I217" s="20"/>
      <c r="J217" s="20"/>
      <c r="K217" s="20"/>
      <c r="L217"/>
    </row>
    <row r="218" spans="6:13" ht="12.75">
      <c r="F218" s="2"/>
      <c r="G218" s="20"/>
      <c r="H218" s="20"/>
      <c r="I218" s="20"/>
      <c r="J218" s="20"/>
      <c r="K218" s="20"/>
      <c r="L218" s="20"/>
      <c r="M218" s="20"/>
    </row>
  </sheetData>
  <sheetProtection/>
  <mergeCells count="12">
    <mergeCell ref="Z35:Z36"/>
    <mergeCell ref="AA35:AA36"/>
    <mergeCell ref="AB35:AB36"/>
    <mergeCell ref="AC35:AC36"/>
    <mergeCell ref="AD35:AD36"/>
    <mergeCell ref="AE35:AE36"/>
    <mergeCell ref="S35:T36"/>
    <mergeCell ref="U35:U36"/>
    <mergeCell ref="V35:V36"/>
    <mergeCell ref="W35:W36"/>
    <mergeCell ref="X35:X36"/>
    <mergeCell ref="Y35:Y3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218"/>
  <sheetViews>
    <sheetView showGridLines="0" tabSelected="1" zoomScalePageLayoutView="0" workbookViewId="0" topLeftCell="C1">
      <selection activeCell="L7" sqref="L7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5" width="16.140625" style="0" customWidth="1"/>
    <col min="6" max="6" width="16.57421875" style="0" customWidth="1"/>
    <col min="7" max="7" width="16.8515625" style="0" customWidth="1"/>
    <col min="8" max="8" width="17.28125" style="0" customWidth="1"/>
    <col min="9" max="9" width="11.28125" style="0" hidden="1" customWidth="1"/>
    <col min="10" max="10" width="14.00390625" style="0" hidden="1" customWidth="1"/>
    <col min="11" max="11" width="22.00390625" style="0" hidden="1" customWidth="1"/>
    <col min="12" max="12" width="9.57421875" style="0" customWidth="1"/>
    <col min="13" max="13" width="15.28125" style="1" customWidth="1"/>
    <col min="14" max="14" width="8.421875" style="0" customWidth="1"/>
    <col min="15" max="15" width="9.140625" style="0" customWidth="1"/>
    <col min="16" max="22" width="12.7109375" style="0" customWidth="1"/>
    <col min="23" max="23" width="16.421875" style="0" customWidth="1"/>
    <col min="24" max="24" width="14.421875" style="0" customWidth="1"/>
    <col min="25" max="25" width="13.57421875" style="0" customWidth="1"/>
    <col min="26" max="26" width="15.421875" style="0" customWidth="1"/>
    <col min="36" max="36" width="18.8515625" style="0" customWidth="1"/>
    <col min="42" max="42" width="18.140625" style="0" customWidth="1"/>
    <col min="46" max="46" width="20.140625" style="0" customWidth="1"/>
    <col min="47" max="47" width="14.8515625" style="0" customWidth="1"/>
  </cols>
  <sheetData>
    <row r="1" spans="1:21" ht="18">
      <c r="A1" s="42" t="s">
        <v>5</v>
      </c>
      <c r="P1" s="22" t="s">
        <v>0</v>
      </c>
      <c r="Q1" s="21" t="s">
        <v>1</v>
      </c>
      <c r="R1" s="21"/>
      <c r="S1" s="21"/>
      <c r="T1" s="1"/>
      <c r="U1" s="1"/>
    </row>
    <row r="4" spans="1:8" ht="12.75">
      <c r="A4">
        <v>50</v>
      </c>
      <c r="B4" s="2">
        <f>VLOOKUP($A4,$A$8:$C$108,2,FALSE)</f>
        <v>6379939.532388093</v>
      </c>
      <c r="C4" s="2">
        <f>VLOOKUP($A4,$A$8:$C$108,3,FALSE)</f>
        <v>6153329.045768819</v>
      </c>
      <c r="D4" s="2"/>
      <c r="E4" s="2"/>
      <c r="F4" s="2">
        <f>VLOOKUP($A4,$A$8:$F$108,4,FALSE)</f>
        <v>6324602.678966338</v>
      </c>
      <c r="G4" s="2">
        <f>VLOOKUP($A4,$A$8:$G$108,5,FALSE)</f>
        <v>6177929.040007837</v>
      </c>
      <c r="H4" s="2">
        <f>VLOOKUP($A4,$A$8:$H$108,6,FALSE)</f>
        <v>6037139.352195633</v>
      </c>
    </row>
    <row r="5" spans="1:8" ht="12.75">
      <c r="A5">
        <v>95</v>
      </c>
      <c r="B5" s="2">
        <f>VLOOKUP($A5,$A$8:$C$108,2,FALSE)</f>
        <v>7061125.481417217</v>
      </c>
      <c r="C5" s="2">
        <f>VLOOKUP($A5,$A$8:$C$108,3,FALSE)</f>
        <v>6794230.987382926</v>
      </c>
      <c r="D5" s="2"/>
      <c r="E5" s="2"/>
      <c r="F5" s="2">
        <f>VLOOKUP($A5,$A$8:$F$108,4,FALSE)</f>
        <v>6941965.845622851</v>
      </c>
      <c r="G5" s="2">
        <f>VLOOKUP($A5,$A$8:$G$108,5,FALSE)</f>
        <v>6966612.278086512</v>
      </c>
      <c r="H5" s="2">
        <f>VLOOKUP($A5,$A$8:$H$108,6,FALSE)</f>
        <v>6751098.47551536</v>
      </c>
    </row>
    <row r="8" spans="1:8" ht="12.75">
      <c r="A8" t="s">
        <v>4</v>
      </c>
      <c r="B8" s="40" t="s">
        <v>7</v>
      </c>
      <c r="C8" s="40" t="s">
        <v>9</v>
      </c>
      <c r="D8" s="41" t="s">
        <v>11</v>
      </c>
      <c r="E8" s="40" t="s">
        <v>12</v>
      </c>
      <c r="F8" s="40" t="s">
        <v>13</v>
      </c>
      <c r="G8" s="40" t="s">
        <v>15</v>
      </c>
      <c r="H8" s="59" t="s">
        <v>26</v>
      </c>
    </row>
    <row r="9" spans="1:48" ht="15">
      <c r="A9">
        <v>1</v>
      </c>
      <c r="B9" s="29">
        <v>5622137.722045489</v>
      </c>
      <c r="C9" s="32">
        <v>5426820.18777179</v>
      </c>
      <c r="D9" s="32">
        <v>5572379.932359106</v>
      </c>
      <c r="E9" s="32">
        <v>5278757.001798607</v>
      </c>
      <c r="F9" s="32">
        <v>5189804.193995461</v>
      </c>
      <c r="G9" s="32">
        <v>5082015.093019357</v>
      </c>
      <c r="H9" s="32">
        <v>5091744.369947556</v>
      </c>
      <c r="AU9" s="3"/>
      <c r="AV9" s="3"/>
    </row>
    <row r="10" spans="1:13" ht="15">
      <c r="A10">
        <f aca="true" t="shared" si="0" ref="A10:A73">A9+1</f>
        <v>2</v>
      </c>
      <c r="B10" s="29">
        <v>5719458.017176134</v>
      </c>
      <c r="C10" s="32">
        <v>5492408.6924420055</v>
      </c>
      <c r="D10" s="32">
        <v>5683491.7895471705</v>
      </c>
      <c r="E10" s="32">
        <v>5420306.235183018</v>
      </c>
      <c r="F10" s="32">
        <v>5264519.265500166</v>
      </c>
      <c r="G10" s="32">
        <v>5174080.824802258</v>
      </c>
      <c r="H10" s="32">
        <v>5124530.677355807</v>
      </c>
      <c r="I10" s="4" t="s">
        <v>2</v>
      </c>
      <c r="J10" s="5"/>
      <c r="K10" s="5"/>
      <c r="L10" s="24"/>
      <c r="M10" s="6"/>
    </row>
    <row r="11" spans="1:15" ht="15">
      <c r="A11">
        <f t="shared" si="0"/>
        <v>3</v>
      </c>
      <c r="B11" s="29">
        <v>5786272.130557289</v>
      </c>
      <c r="C11" s="32">
        <v>5538048.192544634</v>
      </c>
      <c r="D11" s="32">
        <v>5691660.10738894</v>
      </c>
      <c r="E11" s="32">
        <v>5430356.800182197</v>
      </c>
      <c r="F11" s="32">
        <v>5272433.684068962</v>
      </c>
      <c r="G11" s="32">
        <v>5213974.846004026</v>
      </c>
      <c r="H11" s="32">
        <v>5139001.7968468275</v>
      </c>
      <c r="I11" s="7">
        <v>0</v>
      </c>
      <c r="J11" s="7">
        <v>50</v>
      </c>
      <c r="K11" s="7"/>
      <c r="L11" s="8"/>
      <c r="M11" s="8"/>
      <c r="N11" s="3"/>
      <c r="O11" s="3"/>
    </row>
    <row r="12" spans="1:15" ht="15">
      <c r="A12">
        <f t="shared" si="0"/>
        <v>4</v>
      </c>
      <c r="B12" s="29">
        <v>5849080.980196537</v>
      </c>
      <c r="C12" s="32">
        <v>5641822.684009787</v>
      </c>
      <c r="D12" s="32">
        <v>5828818.3492545355</v>
      </c>
      <c r="E12" s="32">
        <v>5596920.71454575</v>
      </c>
      <c r="F12" s="32">
        <v>5414420.268715643</v>
      </c>
      <c r="G12" s="32">
        <v>5333372.477215333</v>
      </c>
      <c r="H12" s="32">
        <v>5198116.263668498</v>
      </c>
      <c r="I12" s="7">
        <f>MAX(P37:V37)</f>
        <v>6379.939532388093</v>
      </c>
      <c r="J12" s="7">
        <v>50</v>
      </c>
      <c r="K12" s="9"/>
      <c r="L12" s="10"/>
      <c r="M12" s="10"/>
      <c r="N12" s="3"/>
      <c r="O12" s="3"/>
    </row>
    <row r="13" spans="1:15" ht="15">
      <c r="A13">
        <f t="shared" si="0"/>
        <v>5</v>
      </c>
      <c r="B13" s="29">
        <v>5915984.1634815205</v>
      </c>
      <c r="C13" s="32">
        <v>5670873.0401476985</v>
      </c>
      <c r="D13" s="32">
        <v>5863759.630456852</v>
      </c>
      <c r="E13" s="32">
        <v>5600686.026236877</v>
      </c>
      <c r="F13" s="32">
        <v>5443473.843633185</v>
      </c>
      <c r="G13" s="32">
        <v>5348914.971505894</v>
      </c>
      <c r="H13" s="32">
        <v>5272340.255308969</v>
      </c>
      <c r="I13" s="11"/>
      <c r="J13" s="11"/>
      <c r="K13" s="12"/>
      <c r="L13" s="13"/>
      <c r="M13" s="13"/>
      <c r="N13" s="3"/>
      <c r="O13" s="3"/>
    </row>
    <row r="14" spans="1:41" ht="15">
      <c r="A14">
        <f t="shared" si="0"/>
        <v>6</v>
      </c>
      <c r="B14" s="29">
        <v>5923634.1212303955</v>
      </c>
      <c r="C14" s="32">
        <v>5733537.3592963535</v>
      </c>
      <c r="D14" s="32">
        <v>5905859.528447019</v>
      </c>
      <c r="E14" s="32">
        <v>5627206.008414729</v>
      </c>
      <c r="F14" s="32">
        <v>5468954.080918753</v>
      </c>
      <c r="G14" s="32">
        <v>5353128.4960340895</v>
      </c>
      <c r="H14" s="32">
        <v>5292050.522090331</v>
      </c>
      <c r="I14" s="14">
        <v>0</v>
      </c>
      <c r="J14" s="11">
        <v>95</v>
      </c>
      <c r="K14" s="12"/>
      <c r="L14" s="13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15" ht="15">
      <c r="A15">
        <f t="shared" si="0"/>
        <v>7</v>
      </c>
      <c r="B15" s="29">
        <v>5926691.736051797</v>
      </c>
      <c r="C15" s="32">
        <v>5773477.568522834</v>
      </c>
      <c r="D15" s="32">
        <v>5932216.298384792</v>
      </c>
      <c r="E15" s="32">
        <v>5656767.485682478</v>
      </c>
      <c r="F15" s="32">
        <v>5490552.397338135</v>
      </c>
      <c r="G15" s="32">
        <v>5395433.943749284</v>
      </c>
      <c r="H15" s="32">
        <v>5302074.296669882</v>
      </c>
      <c r="I15" s="14">
        <f>MAX(P39:V39)</f>
        <v>7061.125481417217</v>
      </c>
      <c r="J15" s="11">
        <v>95</v>
      </c>
      <c r="K15" s="11"/>
      <c r="L15" s="6"/>
      <c r="M15" s="6"/>
      <c r="N15" s="3"/>
      <c r="O15" s="3"/>
    </row>
    <row r="16" spans="1:15" ht="15">
      <c r="A16">
        <f t="shared" si="0"/>
        <v>8</v>
      </c>
      <c r="B16" s="29">
        <v>5942108.115649633</v>
      </c>
      <c r="C16" s="32">
        <v>5776755.934333291</v>
      </c>
      <c r="D16" s="32">
        <v>5937186.189683026</v>
      </c>
      <c r="E16" s="32">
        <v>5663925.86029317</v>
      </c>
      <c r="F16" s="32">
        <v>5562003.18164036</v>
      </c>
      <c r="G16" s="32">
        <v>5417392.615746952</v>
      </c>
      <c r="H16" s="32">
        <v>5310118.355423742</v>
      </c>
      <c r="I16" s="11"/>
      <c r="J16" s="11"/>
      <c r="K16" s="11"/>
      <c r="L16" s="6"/>
      <c r="M16" s="6"/>
      <c r="N16" s="3"/>
      <c r="O16" s="3"/>
    </row>
    <row r="17" spans="1:15" ht="15">
      <c r="A17">
        <f t="shared" si="0"/>
        <v>9</v>
      </c>
      <c r="B17" s="29">
        <v>5988847.940306149</v>
      </c>
      <c r="C17" s="32">
        <v>5785479.687940761</v>
      </c>
      <c r="D17" s="32">
        <v>5939074.0448987335</v>
      </c>
      <c r="E17" s="32">
        <v>5699764.1689625215</v>
      </c>
      <c r="F17" s="32">
        <v>5594862.562447374</v>
      </c>
      <c r="G17" s="32">
        <v>5434741.332201965</v>
      </c>
      <c r="H17" s="32">
        <v>5314668.816439156</v>
      </c>
      <c r="I17" s="14">
        <v>0</v>
      </c>
      <c r="J17" s="11">
        <v>95</v>
      </c>
      <c r="K17" s="12" t="str">
        <f>$F$8</f>
        <v>Option #4B</v>
      </c>
      <c r="L17" s="13"/>
      <c r="M17" s="13"/>
      <c r="N17" s="3"/>
      <c r="O17" s="3"/>
    </row>
    <row r="18" spans="1:15" ht="15">
      <c r="A18">
        <f t="shared" si="0"/>
        <v>10</v>
      </c>
      <c r="B18" s="29">
        <v>5993881.215348878</v>
      </c>
      <c r="C18" s="32">
        <v>5787391.359215939</v>
      </c>
      <c r="D18" s="32">
        <v>5946786.276541002</v>
      </c>
      <c r="E18" s="32">
        <v>5701255.0815777015</v>
      </c>
      <c r="F18" s="32">
        <v>5595992.903069583</v>
      </c>
      <c r="G18" s="32">
        <v>5479763.348170741</v>
      </c>
      <c r="H18" s="32">
        <v>5319329.008194278</v>
      </c>
      <c r="I18" s="14">
        <f>$T$39</f>
        <v>6751.09847551536</v>
      </c>
      <c r="J18" s="11">
        <v>95</v>
      </c>
      <c r="K18" s="11"/>
      <c r="L18" s="6"/>
      <c r="M18" s="6"/>
      <c r="N18" s="3"/>
      <c r="O18" s="3"/>
    </row>
    <row r="19" spans="1:15" ht="15">
      <c r="A19">
        <f t="shared" si="0"/>
        <v>11</v>
      </c>
      <c r="B19" s="29">
        <v>5997279.351626353</v>
      </c>
      <c r="C19" s="32">
        <v>5794026.278600954</v>
      </c>
      <c r="D19" s="32">
        <v>5956203.497722302</v>
      </c>
      <c r="E19" s="32">
        <v>5745282.982246307</v>
      </c>
      <c r="F19" s="32">
        <v>5601382.869229667</v>
      </c>
      <c r="G19" s="32">
        <v>5488157.110818193</v>
      </c>
      <c r="H19" s="32">
        <v>5324698.069405068</v>
      </c>
      <c r="I19" s="11"/>
      <c r="J19" s="11"/>
      <c r="K19" s="11"/>
      <c r="L19" s="6"/>
      <c r="M19" s="6"/>
      <c r="N19" s="3"/>
      <c r="O19" s="3"/>
    </row>
    <row r="20" spans="1:15" ht="15">
      <c r="A20">
        <f t="shared" si="0"/>
        <v>12</v>
      </c>
      <c r="B20" s="29">
        <v>5999013.35918831</v>
      </c>
      <c r="C20" s="32">
        <v>5795822.841865081</v>
      </c>
      <c r="D20" s="32">
        <v>5957609.264962138</v>
      </c>
      <c r="E20" s="32">
        <v>5746832.4940394545</v>
      </c>
      <c r="F20" s="32">
        <v>5618476.562328827</v>
      </c>
      <c r="G20" s="32">
        <v>5499823.146142919</v>
      </c>
      <c r="H20" s="32">
        <v>5333830.489869619</v>
      </c>
      <c r="I20" s="14">
        <v>0</v>
      </c>
      <c r="J20" s="14">
        <f>$P$37</f>
        <v>6379.939532388093</v>
      </c>
      <c r="K20" s="14" t="str">
        <f>$B$8</f>
        <v>Option #1B</v>
      </c>
      <c r="L20" s="15"/>
      <c r="M20" s="15"/>
      <c r="N20" s="3"/>
      <c r="O20" s="3"/>
    </row>
    <row r="21" spans="1:15" ht="15">
      <c r="A21">
        <f t="shared" si="0"/>
        <v>13</v>
      </c>
      <c r="B21" s="29">
        <v>6010356.932228405</v>
      </c>
      <c r="C21" s="32">
        <v>5816123.1330079185</v>
      </c>
      <c r="D21" s="32">
        <v>5972873.899477574</v>
      </c>
      <c r="E21" s="32">
        <v>5761300.082776157</v>
      </c>
      <c r="F21" s="32">
        <v>5622298.52077541</v>
      </c>
      <c r="G21" s="32">
        <v>5510259.42935654</v>
      </c>
      <c r="H21" s="32">
        <v>5340574.109404041</v>
      </c>
      <c r="I21" s="14">
        <v>50</v>
      </c>
      <c r="J21" s="14">
        <f>$P$37</f>
        <v>6379.939532388093</v>
      </c>
      <c r="K21" s="14"/>
      <c r="L21" s="15"/>
      <c r="M21" s="15"/>
      <c r="N21" s="3"/>
      <c r="O21" s="3"/>
    </row>
    <row r="22" spans="1:15" ht="15">
      <c r="A22">
        <f t="shared" si="0"/>
        <v>14</v>
      </c>
      <c r="B22" s="29">
        <v>6042497.87118315</v>
      </c>
      <c r="C22" s="32">
        <v>5826741.722703355</v>
      </c>
      <c r="D22" s="32">
        <v>5979221.9542687265</v>
      </c>
      <c r="E22" s="32">
        <v>5785899.608823431</v>
      </c>
      <c r="F22" s="32">
        <v>5625245.499924735</v>
      </c>
      <c r="G22" s="32">
        <v>5512393.042302654</v>
      </c>
      <c r="H22" s="32">
        <v>5352645.734790348</v>
      </c>
      <c r="I22" s="14"/>
      <c r="J22" s="11"/>
      <c r="K22" s="11"/>
      <c r="L22" s="6"/>
      <c r="M22" s="6"/>
      <c r="N22" s="3"/>
      <c r="O22" s="3"/>
    </row>
    <row r="23" spans="1:15" ht="15">
      <c r="A23">
        <f t="shared" si="0"/>
        <v>15</v>
      </c>
      <c r="B23" s="29">
        <v>6045991.676039513</v>
      </c>
      <c r="C23" s="32">
        <v>5835311.462150769</v>
      </c>
      <c r="D23" s="32">
        <v>5985470.928852142</v>
      </c>
      <c r="E23" s="32">
        <v>5798200.74862851</v>
      </c>
      <c r="F23" s="32">
        <v>5625959.692588925</v>
      </c>
      <c r="G23" s="32">
        <v>5536159.938849838</v>
      </c>
      <c r="H23" s="32">
        <v>5365246.554806521</v>
      </c>
      <c r="I23" s="14">
        <v>0</v>
      </c>
      <c r="J23" s="14">
        <f>$Q$37</f>
        <v>6153.329045768819</v>
      </c>
      <c r="K23" s="14" t="str">
        <f>$C$8</f>
        <v>Option #2B</v>
      </c>
      <c r="L23" s="15"/>
      <c r="M23" s="15"/>
      <c r="N23" s="3"/>
      <c r="O23" s="3"/>
    </row>
    <row r="24" spans="1:15" ht="15">
      <c r="A24">
        <f t="shared" si="0"/>
        <v>16</v>
      </c>
      <c r="B24" s="29">
        <v>6058449.873585659</v>
      </c>
      <c r="C24" s="32">
        <v>5857381.701601739</v>
      </c>
      <c r="D24" s="32">
        <v>6008432.545294478</v>
      </c>
      <c r="E24" s="32">
        <v>5829674.79173151</v>
      </c>
      <c r="F24" s="32">
        <v>5650430.96632378</v>
      </c>
      <c r="G24" s="32">
        <v>5552027.748614519</v>
      </c>
      <c r="H24" s="32">
        <v>5375745.646034704</v>
      </c>
      <c r="I24" s="14">
        <v>50</v>
      </c>
      <c r="J24" s="14">
        <f>$Q$37</f>
        <v>6153.329045768819</v>
      </c>
      <c r="K24" s="14"/>
      <c r="L24" s="15"/>
      <c r="M24" s="15"/>
      <c r="N24" s="3"/>
      <c r="O24" s="3"/>
    </row>
    <row r="25" spans="1:15" ht="15">
      <c r="A25">
        <f t="shared" si="0"/>
        <v>17</v>
      </c>
      <c r="B25" s="29">
        <v>6097078.59687898</v>
      </c>
      <c r="C25" s="32">
        <v>5884748.917234004</v>
      </c>
      <c r="D25" s="32">
        <v>6049748.5685659675</v>
      </c>
      <c r="E25" s="32">
        <v>5891451.806529559</v>
      </c>
      <c r="F25" s="32">
        <v>5739101.565364902</v>
      </c>
      <c r="G25" s="32">
        <v>5563543.894209303</v>
      </c>
      <c r="H25" s="32">
        <v>5380835.3796629</v>
      </c>
      <c r="I25" s="14"/>
      <c r="J25" s="11"/>
      <c r="K25" s="11"/>
      <c r="L25" s="6"/>
      <c r="M25" s="6"/>
      <c r="N25" s="3"/>
      <c r="O25" s="3"/>
    </row>
    <row r="26" spans="1:15" ht="15">
      <c r="A26">
        <f t="shared" si="0"/>
        <v>18</v>
      </c>
      <c r="B26" s="29">
        <v>6101241.993848771</v>
      </c>
      <c r="C26" s="32">
        <v>5894357.59173343</v>
      </c>
      <c r="D26" s="32">
        <v>6065205.403469065</v>
      </c>
      <c r="E26" s="32">
        <v>5904037.291668292</v>
      </c>
      <c r="F26" s="32">
        <v>5751685.813499408</v>
      </c>
      <c r="G26" s="32">
        <v>5577802.951571149</v>
      </c>
      <c r="H26" s="32">
        <v>5404752.589249508</v>
      </c>
      <c r="I26" s="14">
        <v>0</v>
      </c>
      <c r="J26" s="14">
        <f>$T$37</f>
        <v>6037.1393521956325</v>
      </c>
      <c r="K26" s="14" t="str">
        <f>$F$8</f>
        <v>Option #4B</v>
      </c>
      <c r="L26" s="15"/>
      <c r="M26" s="15"/>
      <c r="N26" s="3"/>
      <c r="O26" s="3"/>
    </row>
    <row r="27" spans="1:15" ht="15">
      <c r="A27">
        <f t="shared" si="0"/>
        <v>19</v>
      </c>
      <c r="B27" s="29">
        <v>6121213.49120328</v>
      </c>
      <c r="C27" s="32">
        <v>5903655.97039106</v>
      </c>
      <c r="D27" s="32">
        <v>6070540.118232</v>
      </c>
      <c r="E27" s="32">
        <v>5904271.275432435</v>
      </c>
      <c r="F27" s="32">
        <v>5773686.549984389</v>
      </c>
      <c r="G27" s="32">
        <v>5631658.903243449</v>
      </c>
      <c r="H27" s="32">
        <v>5408833.44858229</v>
      </c>
      <c r="I27" s="14">
        <v>50</v>
      </c>
      <c r="J27" s="14">
        <f>$T$37</f>
        <v>6037.1393521956325</v>
      </c>
      <c r="K27" s="14"/>
      <c r="L27" s="15"/>
      <c r="M27" s="15"/>
      <c r="N27" s="3"/>
      <c r="O27" s="3"/>
    </row>
    <row r="28" spans="1:15" ht="15">
      <c r="A28">
        <f t="shared" si="0"/>
        <v>20</v>
      </c>
      <c r="B28" s="29">
        <v>6140481.817635004</v>
      </c>
      <c r="C28" s="32">
        <v>5937301.870476672</v>
      </c>
      <c r="D28" s="32">
        <v>6085430.167765808</v>
      </c>
      <c r="E28" s="32">
        <v>5912589.881392534</v>
      </c>
      <c r="F28" s="32">
        <v>5801629.017119236</v>
      </c>
      <c r="G28" s="32">
        <v>5646316.827650022</v>
      </c>
      <c r="H28" s="32">
        <v>5429676.470937809</v>
      </c>
      <c r="I28" s="14">
        <v>0</v>
      </c>
      <c r="J28" s="7" t="e">
        <f>#REF!</f>
        <v>#REF!</v>
      </c>
      <c r="K28" s="11" t="str">
        <f>$G$8</f>
        <v>Option #5B</v>
      </c>
      <c r="L28" s="6"/>
      <c r="M28" s="6"/>
      <c r="N28" s="3"/>
      <c r="O28" s="3"/>
    </row>
    <row r="29" spans="1:15" ht="15">
      <c r="A29">
        <f t="shared" si="0"/>
        <v>21</v>
      </c>
      <c r="B29" s="29">
        <v>6145384.3273728695</v>
      </c>
      <c r="C29" s="32">
        <v>5953636.0618874775</v>
      </c>
      <c r="D29" s="32">
        <v>6146810.740765723</v>
      </c>
      <c r="E29" s="32">
        <v>5944463.170113596</v>
      </c>
      <c r="F29" s="32">
        <v>5805587.961232709</v>
      </c>
      <c r="G29" s="32">
        <v>5650472.665511047</v>
      </c>
      <c r="H29" s="32">
        <v>5431946.464377853</v>
      </c>
      <c r="I29" s="14">
        <v>50</v>
      </c>
      <c r="J29" s="7" t="e">
        <f>#REF!</f>
        <v>#REF!</v>
      </c>
      <c r="K29" s="11"/>
      <c r="L29" s="6"/>
      <c r="M29" s="6"/>
      <c r="N29" s="3"/>
      <c r="O29" s="3"/>
    </row>
    <row r="30" spans="1:15" ht="15">
      <c r="A30">
        <f t="shared" si="0"/>
        <v>22</v>
      </c>
      <c r="B30" s="29">
        <v>6174839.609826719</v>
      </c>
      <c r="C30" s="32">
        <v>5958099.968300875</v>
      </c>
      <c r="D30" s="32">
        <v>6148270.620734022</v>
      </c>
      <c r="E30" s="32">
        <v>5962607.765830103</v>
      </c>
      <c r="F30" s="32">
        <v>5809444.318529778</v>
      </c>
      <c r="G30" s="32">
        <v>5651237.3348016795</v>
      </c>
      <c r="H30" s="32">
        <v>5461530.162167481</v>
      </c>
      <c r="I30" s="14">
        <v>0</v>
      </c>
      <c r="J30" s="14">
        <f>$P$39</f>
        <v>7061.125481417217</v>
      </c>
      <c r="K30" s="14" t="str">
        <f>$B$8</f>
        <v>Option #1B</v>
      </c>
      <c r="L30" s="15"/>
      <c r="M30" s="15"/>
      <c r="N30" s="3"/>
      <c r="O30" s="3"/>
    </row>
    <row r="31" spans="1:15" ht="15">
      <c r="A31">
        <f t="shared" si="0"/>
        <v>23</v>
      </c>
      <c r="B31" s="29">
        <v>6206721.322408781</v>
      </c>
      <c r="C31" s="32">
        <v>5996155.0259835115</v>
      </c>
      <c r="D31" s="32">
        <v>6153558.985395191</v>
      </c>
      <c r="E31" s="32">
        <v>5989416.518197486</v>
      </c>
      <c r="F31" s="32">
        <v>5809767.5252516</v>
      </c>
      <c r="G31" s="32">
        <v>5671092.246746266</v>
      </c>
      <c r="H31" s="32">
        <v>5470648.702180895</v>
      </c>
      <c r="I31" s="14">
        <v>95</v>
      </c>
      <c r="J31" s="14">
        <f>$P$39</f>
        <v>7061.125481417217</v>
      </c>
      <c r="K31" s="14"/>
      <c r="L31" s="15"/>
      <c r="M31" s="15"/>
      <c r="N31" s="3"/>
      <c r="O31" s="3"/>
    </row>
    <row r="32" spans="1:15" ht="15">
      <c r="A32">
        <f t="shared" si="0"/>
        <v>24</v>
      </c>
      <c r="B32" s="29">
        <v>6219464.137359688</v>
      </c>
      <c r="C32" s="32">
        <v>5997607.462616244</v>
      </c>
      <c r="D32" s="32">
        <v>6158149.085371834</v>
      </c>
      <c r="E32" s="32">
        <v>6004682.237430131</v>
      </c>
      <c r="F32" s="32">
        <v>5827497.863878718</v>
      </c>
      <c r="G32" s="32">
        <v>5680030.751084593</v>
      </c>
      <c r="H32" s="32">
        <v>5481180.846715599</v>
      </c>
      <c r="I32" s="14"/>
      <c r="J32" s="11"/>
      <c r="K32" s="11"/>
      <c r="L32" s="6"/>
      <c r="M32" s="6"/>
      <c r="N32" s="3"/>
      <c r="O32" s="3"/>
    </row>
    <row r="33" spans="1:15" ht="4.5" customHeight="1">
      <c r="A33">
        <f t="shared" si="0"/>
        <v>25</v>
      </c>
      <c r="B33" s="29">
        <v>6221013.124118287</v>
      </c>
      <c r="C33" s="32">
        <v>6003703.460445834</v>
      </c>
      <c r="D33" s="32">
        <v>6159989.213207401</v>
      </c>
      <c r="E33" s="32">
        <v>6020350.810788977</v>
      </c>
      <c r="F33" s="32">
        <v>5838847.70412375</v>
      </c>
      <c r="G33" s="32">
        <v>5699854.203480797</v>
      </c>
      <c r="H33" s="32">
        <v>5483128.7066880325</v>
      </c>
      <c r="I33" s="14">
        <v>0</v>
      </c>
      <c r="J33" s="14">
        <f>$Q$39</f>
        <v>6794.230987382926</v>
      </c>
      <c r="K33" s="14" t="str">
        <f>$C$8</f>
        <v>Option #2B</v>
      </c>
      <c r="L33" s="15"/>
      <c r="M33" s="15"/>
      <c r="N33" s="3"/>
      <c r="O33" s="3"/>
    </row>
    <row r="34" spans="1:15" ht="6" customHeight="1">
      <c r="A34">
        <f t="shared" si="0"/>
        <v>26</v>
      </c>
      <c r="B34" s="29">
        <v>6234470.50906795</v>
      </c>
      <c r="C34" s="32">
        <v>6013225.573443657</v>
      </c>
      <c r="D34" s="32">
        <v>6192969.95783474</v>
      </c>
      <c r="E34" s="32">
        <v>6024095.7735805195</v>
      </c>
      <c r="F34" s="32">
        <v>5862725.724745416</v>
      </c>
      <c r="G34" s="32">
        <v>5700896.15938493</v>
      </c>
      <c r="H34" s="32">
        <v>5501140.141262271</v>
      </c>
      <c r="I34" s="14">
        <v>95</v>
      </c>
      <c r="J34" s="14">
        <f>$Q$39</f>
        <v>6794.230987382926</v>
      </c>
      <c r="K34" s="14"/>
      <c r="L34" s="15"/>
      <c r="M34" s="15"/>
      <c r="N34" s="3"/>
      <c r="O34" s="3"/>
    </row>
    <row r="35" spans="1:22" ht="26.25" customHeight="1">
      <c r="A35">
        <f t="shared" si="0"/>
        <v>27</v>
      </c>
      <c r="B35" s="29">
        <v>6244840.520635852</v>
      </c>
      <c r="C35" s="32">
        <v>6021893.709916705</v>
      </c>
      <c r="D35" s="32">
        <v>6209034.89970577</v>
      </c>
      <c r="E35" s="32">
        <v>6026971.198746506</v>
      </c>
      <c r="F35" s="32">
        <v>5867922.482170775</v>
      </c>
      <c r="G35" s="32">
        <v>5703469.224815814</v>
      </c>
      <c r="H35" s="32">
        <v>5506183.652517007</v>
      </c>
      <c r="I35" s="14"/>
      <c r="J35" s="11"/>
      <c r="K35" s="11"/>
      <c r="L35" s="6"/>
      <c r="M35" s="6"/>
      <c r="N35" s="78" t="s">
        <v>16</v>
      </c>
      <c r="O35" s="79"/>
      <c r="P35" s="82" t="str">
        <f aca="true" t="shared" si="1" ref="P35:V35">B8</f>
        <v>Option #1B</v>
      </c>
      <c r="Q35" s="82" t="str">
        <f t="shared" si="1"/>
        <v>Option #2B</v>
      </c>
      <c r="R35" s="82" t="str">
        <f t="shared" si="1"/>
        <v>Option #3B</v>
      </c>
      <c r="S35" s="82" t="str">
        <f t="shared" si="1"/>
        <v>Option #4A</v>
      </c>
      <c r="T35" s="82" t="str">
        <f t="shared" si="1"/>
        <v>Option #4B</v>
      </c>
      <c r="U35" s="82" t="str">
        <f t="shared" si="1"/>
        <v>Option #5B</v>
      </c>
      <c r="V35" s="82" t="str">
        <f t="shared" si="1"/>
        <v>(Base)    Option #6</v>
      </c>
    </row>
    <row r="36" spans="1:22" ht="15">
      <c r="A36">
        <f t="shared" si="0"/>
        <v>28</v>
      </c>
      <c r="B36" s="29">
        <v>6252085.383136011</v>
      </c>
      <c r="C36" s="32">
        <v>6035862.712192838</v>
      </c>
      <c r="D36" s="32">
        <v>6211383.25498074</v>
      </c>
      <c r="E36" s="32">
        <v>6045689.893675846</v>
      </c>
      <c r="F36" s="32">
        <v>5871613.433833783</v>
      </c>
      <c r="G36" s="32">
        <v>5705749.290261993</v>
      </c>
      <c r="H36" s="32">
        <v>5524301.130694212</v>
      </c>
      <c r="I36" s="14">
        <v>0</v>
      </c>
      <c r="J36" s="14">
        <f>$T$39</f>
        <v>6751.09847551536</v>
      </c>
      <c r="K36" s="14" t="str">
        <f>$F$8</f>
        <v>Option #4B</v>
      </c>
      <c r="L36" s="15"/>
      <c r="M36" s="15"/>
      <c r="N36" s="80"/>
      <c r="O36" s="81"/>
      <c r="P36" s="82"/>
      <c r="Q36" s="82"/>
      <c r="R36" s="82"/>
      <c r="S36" s="82"/>
      <c r="T36" s="82"/>
      <c r="U36" s="82"/>
      <c r="V36" s="82"/>
    </row>
    <row r="37" spans="1:22" ht="15">
      <c r="A37">
        <f t="shared" si="0"/>
        <v>29</v>
      </c>
      <c r="B37" s="29">
        <v>6260586.792637431</v>
      </c>
      <c r="C37" s="32">
        <v>6050804.783327285</v>
      </c>
      <c r="D37" s="32">
        <v>6214077.614186568</v>
      </c>
      <c r="E37" s="32">
        <v>6050601.796987643</v>
      </c>
      <c r="F37" s="32">
        <v>5872287.109376512</v>
      </c>
      <c r="G37" s="32">
        <v>5713342.690412461</v>
      </c>
      <c r="H37" s="32">
        <v>5540069.328067694</v>
      </c>
      <c r="I37" s="14">
        <v>95</v>
      </c>
      <c r="J37" s="14">
        <f>$T$39</f>
        <v>6751.09847551536</v>
      </c>
      <c r="K37" s="14"/>
      <c r="L37" s="15"/>
      <c r="M37" s="44" t="s">
        <v>18</v>
      </c>
      <c r="N37" s="28">
        <v>0</v>
      </c>
      <c r="O37" s="30">
        <v>50</v>
      </c>
      <c r="P37" s="62">
        <f>VLOOKUP(O37,$A$8:$H$108,2,FALSE)/1000</f>
        <v>6379.939532388093</v>
      </c>
      <c r="Q37" s="62">
        <f>VLOOKUP($O37,$A$8:$H$108,3,FALSE)/1000</f>
        <v>6153.329045768819</v>
      </c>
      <c r="R37" s="62">
        <f>VLOOKUP($O37,$A$8:$H$108,4,FALSE)/1000</f>
        <v>6324.602678966337</v>
      </c>
      <c r="S37" s="62">
        <f>VLOOKUP($O37,$A$8:$H$108,5,FALSE)/1000</f>
        <v>6177.929040007837</v>
      </c>
      <c r="T37" s="62">
        <f>VLOOKUP(O37,$A$8:$H$108,6,FALSE)/1000</f>
        <v>6037.1393521956325</v>
      </c>
      <c r="U37" s="62">
        <f>VLOOKUP(O37,$A$8:$H$108,7,FALSE)/1000</f>
        <v>5855.911967343465</v>
      </c>
      <c r="V37" s="62">
        <f>VLOOKUP(O37,$A$8:$H$108,8,FALSE)/1000</f>
        <v>5612.001876107293</v>
      </c>
    </row>
    <row r="38" spans="1:24" ht="9" customHeight="1">
      <c r="A38">
        <f t="shared" si="0"/>
        <v>30</v>
      </c>
      <c r="B38" s="29">
        <v>6260684.064857385</v>
      </c>
      <c r="C38" s="32">
        <v>6073608.336481974</v>
      </c>
      <c r="D38" s="32">
        <v>6231599.038734026</v>
      </c>
      <c r="E38" s="32">
        <v>6066041.44326277</v>
      </c>
      <c r="F38" s="32">
        <v>5902758.415267751</v>
      </c>
      <c r="G38" s="32">
        <v>5720697.051596927</v>
      </c>
      <c r="H38" s="32">
        <v>5543875.601720711</v>
      </c>
      <c r="I38" s="14">
        <v>0</v>
      </c>
      <c r="J38" s="7">
        <v>9304909.492532194</v>
      </c>
      <c r="K38" s="14" t="str">
        <f>$G$8</f>
        <v>Option #5B</v>
      </c>
      <c r="L38" s="15"/>
      <c r="M38" s="15"/>
      <c r="N38" s="15"/>
      <c r="O38" s="15"/>
      <c r="P38" s="63"/>
      <c r="Q38" s="63"/>
      <c r="R38" s="63"/>
      <c r="S38" s="63"/>
      <c r="T38" s="63"/>
      <c r="U38" s="63"/>
      <c r="V38" s="63"/>
      <c r="W38" s="15"/>
      <c r="X38" s="15"/>
    </row>
    <row r="39" spans="1:23" ht="15">
      <c r="A39">
        <f t="shared" si="0"/>
        <v>31</v>
      </c>
      <c r="B39" s="29">
        <v>6276344.722832075</v>
      </c>
      <c r="C39" s="32">
        <v>6081382.064164406</v>
      </c>
      <c r="D39" s="32">
        <v>6237923.997160169</v>
      </c>
      <c r="E39" s="32">
        <v>6072028.994130964</v>
      </c>
      <c r="F39" s="32">
        <v>5911107.04609902</v>
      </c>
      <c r="G39" s="32">
        <v>5747027.533722089</v>
      </c>
      <c r="H39" s="32">
        <v>5546807.957909436</v>
      </c>
      <c r="I39" s="14">
        <v>95</v>
      </c>
      <c r="J39" s="7">
        <v>9304909.492532194</v>
      </c>
      <c r="K39" s="14"/>
      <c r="L39" s="15"/>
      <c r="M39" s="15"/>
      <c r="N39" s="28">
        <v>0</v>
      </c>
      <c r="O39" s="30">
        <v>95</v>
      </c>
      <c r="P39" s="64">
        <f>VLOOKUP(O39,$A$8:$H$108,2,FALSE)/1000</f>
        <v>7061.125481417217</v>
      </c>
      <c r="Q39" s="64">
        <f>VLOOKUP(O39,$A$8:$H$108,3,FALSE)/1000</f>
        <v>6794.230987382926</v>
      </c>
      <c r="R39" s="64">
        <f>VLOOKUP(O39,$A$8:$H$108,4,FALSE)/1000</f>
        <v>6941.965845622851</v>
      </c>
      <c r="S39" s="64">
        <f>VLOOKUP(O39,$A$8:$H$108,5,FALSE)/1000</f>
        <v>6966.612278086513</v>
      </c>
      <c r="T39" s="64">
        <f>VLOOKUP(O39,$A$8:$H$108,6,FALSE)/1000</f>
        <v>6751.09847551536</v>
      </c>
      <c r="U39" s="64">
        <f>VLOOKUP(O39,$A$8:$H$108,7,FALSE)/1000</f>
        <v>6503.983288963614</v>
      </c>
      <c r="V39" s="64">
        <f>VLOOKUP(O39,$A$8:$H$108,8,FALSE)/1000</f>
        <v>6129.392369037199</v>
      </c>
      <c r="W39" s="16"/>
    </row>
    <row r="40" spans="1:22" ht="1.5" customHeight="1" thickBot="1">
      <c r="A40">
        <f t="shared" si="0"/>
        <v>32</v>
      </c>
      <c r="B40" s="29">
        <v>6280355.415573342</v>
      </c>
      <c r="C40" s="32">
        <v>6081416.715959348</v>
      </c>
      <c r="D40" s="32">
        <v>6237956.521333696</v>
      </c>
      <c r="E40" s="32">
        <v>6072480.4526331425</v>
      </c>
      <c r="F40" s="32">
        <v>5948849.704477886</v>
      </c>
      <c r="G40" s="32">
        <v>5747142.257376876</v>
      </c>
      <c r="H40" s="32">
        <v>5547275.117996496</v>
      </c>
      <c r="I40" s="11"/>
      <c r="J40" s="11"/>
      <c r="K40" s="11"/>
      <c r="L40" s="6"/>
      <c r="M40" s="17"/>
      <c r="N40" s="17"/>
      <c r="O40" s="17"/>
      <c r="P40" s="65">
        <f>P39</f>
        <v>7061.125481417217</v>
      </c>
      <c r="Q40" s="65">
        <f>Q39</f>
        <v>6794.230987382926</v>
      </c>
      <c r="R40" s="65"/>
      <c r="S40" s="65"/>
      <c r="T40" s="65">
        <f>T39</f>
        <v>6751.09847551536</v>
      </c>
      <c r="U40" s="65"/>
      <c r="V40" s="65">
        <f>V39</f>
        <v>6129.392369037199</v>
      </c>
    </row>
    <row r="41" spans="1:23" ht="15">
      <c r="A41">
        <f t="shared" si="0"/>
        <v>33</v>
      </c>
      <c r="B41" s="29">
        <v>6289500.637136336</v>
      </c>
      <c r="C41" s="32">
        <v>6089133.6148870215</v>
      </c>
      <c r="D41" s="32">
        <v>6247224.842189685</v>
      </c>
      <c r="E41" s="32">
        <v>6076495.2447690675</v>
      </c>
      <c r="F41" s="32">
        <v>5957323.788354465</v>
      </c>
      <c r="G41" s="32">
        <v>5763203.675126701</v>
      </c>
      <c r="H41" s="32">
        <v>5549474.084126237</v>
      </c>
      <c r="I41" s="7">
        <f>$P$37</f>
        <v>6379.939532388093</v>
      </c>
      <c r="J41" s="7">
        <v>50</v>
      </c>
      <c r="K41" s="14" t="str">
        <f>$B$8</f>
        <v>Option #1B</v>
      </c>
      <c r="L41" s="15"/>
      <c r="M41" s="15"/>
      <c r="O41" s="23"/>
      <c r="P41" s="64"/>
      <c r="Q41" s="64"/>
      <c r="R41" s="64"/>
      <c r="S41" s="64"/>
      <c r="T41" s="64"/>
      <c r="U41" s="64"/>
      <c r="V41" s="64"/>
      <c r="W41" s="16"/>
    </row>
    <row r="42" spans="1:22" ht="15">
      <c r="A42">
        <f t="shared" si="0"/>
        <v>34</v>
      </c>
      <c r="B42" s="29">
        <v>6299148.623936452</v>
      </c>
      <c r="C42" s="32">
        <v>6092472.451772147</v>
      </c>
      <c r="D42" s="32">
        <v>6251622.464787395</v>
      </c>
      <c r="E42" s="32">
        <v>6087685.249528155</v>
      </c>
      <c r="F42" s="32">
        <v>5958459.082774178</v>
      </c>
      <c r="G42" s="32">
        <v>5767795.895385441</v>
      </c>
      <c r="H42" s="32">
        <v>5555433.299258788</v>
      </c>
      <c r="I42" s="7">
        <f>$Q$37</f>
        <v>6153.329045768819</v>
      </c>
      <c r="J42" s="7">
        <v>50</v>
      </c>
      <c r="K42" s="14" t="str">
        <f>$C$8</f>
        <v>Option #2B</v>
      </c>
      <c r="L42" s="15"/>
      <c r="M42" s="60" t="s">
        <v>19</v>
      </c>
      <c r="N42" s="15"/>
      <c r="O42" s="45" t="s">
        <v>17</v>
      </c>
      <c r="P42" s="66">
        <f aca="true" t="shared" si="2" ref="P42:V42">P39-P37</f>
        <v>681.1859490291245</v>
      </c>
      <c r="Q42" s="66">
        <f t="shared" si="2"/>
        <v>640.9019416141073</v>
      </c>
      <c r="R42" s="66">
        <f t="shared" si="2"/>
        <v>617.3631666565134</v>
      </c>
      <c r="S42" s="66">
        <f t="shared" si="2"/>
        <v>788.6832380786755</v>
      </c>
      <c r="T42" s="66">
        <f t="shared" si="2"/>
        <v>713.959123319728</v>
      </c>
      <c r="U42" s="66">
        <f t="shared" si="2"/>
        <v>648.0713216201484</v>
      </c>
      <c r="V42" s="66">
        <f t="shared" si="2"/>
        <v>517.390492929906</v>
      </c>
    </row>
    <row r="43" spans="1:12" ht="15">
      <c r="A43">
        <f t="shared" si="0"/>
        <v>35</v>
      </c>
      <c r="B43" s="29">
        <v>6299595.534598105</v>
      </c>
      <c r="C43" s="32">
        <v>6094176.271106905</v>
      </c>
      <c r="D43" s="32">
        <v>6252358.773985471</v>
      </c>
      <c r="E43" s="32">
        <v>6087849.379271944</v>
      </c>
      <c r="F43" s="32">
        <v>5960990.333429499</v>
      </c>
      <c r="G43" s="32">
        <v>5791319.079118363</v>
      </c>
      <c r="H43" s="32">
        <v>5558092.373271057</v>
      </c>
      <c r="I43" s="14"/>
      <c r="J43" s="11"/>
      <c r="K43" s="11"/>
      <c r="L43" s="6"/>
    </row>
    <row r="44" spans="1:22" ht="15">
      <c r="A44">
        <f t="shared" si="0"/>
        <v>36</v>
      </c>
      <c r="B44" s="29">
        <v>6306145.62823402</v>
      </c>
      <c r="C44" s="32">
        <v>6097695.914630158</v>
      </c>
      <c r="D44" s="32">
        <v>6260472.952719276</v>
      </c>
      <c r="E44" s="32">
        <v>6101379.003770296</v>
      </c>
      <c r="F44" s="32">
        <v>5962280.427025826</v>
      </c>
      <c r="G44" s="32">
        <v>5795658.727949295</v>
      </c>
      <c r="H44" s="32">
        <v>5558399.470117698</v>
      </c>
      <c r="I44" s="7">
        <f>$P$39</f>
        <v>7061.125481417217</v>
      </c>
      <c r="J44" s="7">
        <v>95</v>
      </c>
      <c r="K44" s="14" t="str">
        <f>$B$8</f>
        <v>Option #1B</v>
      </c>
      <c r="L44" s="15"/>
      <c r="M44" s="15"/>
      <c r="N44" s="15"/>
      <c r="O44" s="50" t="s">
        <v>22</v>
      </c>
      <c r="P44" s="61">
        <v>5</v>
      </c>
      <c r="Q44" s="61">
        <v>3</v>
      </c>
      <c r="R44" s="61">
        <v>2</v>
      </c>
      <c r="S44" s="61">
        <v>7</v>
      </c>
      <c r="T44" s="61">
        <v>6</v>
      </c>
      <c r="U44" s="61">
        <v>4</v>
      </c>
      <c r="V44" s="61">
        <v>1</v>
      </c>
    </row>
    <row r="45" spans="1:22" ht="15">
      <c r="A45">
        <f t="shared" si="0"/>
        <v>37</v>
      </c>
      <c r="B45" s="29">
        <v>6312550.551843696</v>
      </c>
      <c r="C45" s="32">
        <v>6098582.603501367</v>
      </c>
      <c r="D45" s="32">
        <v>6260709.57181444</v>
      </c>
      <c r="E45" s="32">
        <v>6101896.884584581</v>
      </c>
      <c r="F45" s="32">
        <v>5965788.812429743</v>
      </c>
      <c r="G45" s="32">
        <v>5796927.484455836</v>
      </c>
      <c r="H45" s="32">
        <v>5563482.1620634245</v>
      </c>
      <c r="I45" s="7">
        <f>$Q$39</f>
        <v>6794.230987382926</v>
      </c>
      <c r="J45" s="7">
        <v>95</v>
      </c>
      <c r="K45" s="14" t="str">
        <f>$C$8</f>
        <v>Option #2B</v>
      </c>
      <c r="L45" s="15"/>
      <c r="M45" s="56"/>
      <c r="N45" s="56"/>
      <c r="O45" s="56"/>
      <c r="P45" s="56"/>
      <c r="Q45" s="15"/>
      <c r="R45" s="15"/>
      <c r="S45" s="15"/>
      <c r="T45" s="15"/>
      <c r="U45" s="15"/>
      <c r="V45" s="15"/>
    </row>
    <row r="46" spans="1:22" ht="15">
      <c r="A46">
        <f t="shared" si="0"/>
        <v>38</v>
      </c>
      <c r="B46" s="29">
        <v>6328370.818624581</v>
      </c>
      <c r="C46" s="32">
        <v>6101431.711091959</v>
      </c>
      <c r="D46" s="32">
        <v>6266099.644154298</v>
      </c>
      <c r="E46" s="32">
        <v>6106669.82076668</v>
      </c>
      <c r="F46" s="32">
        <v>5984488.527433655</v>
      </c>
      <c r="G46" s="32">
        <v>5801875.87314457</v>
      </c>
      <c r="H46" s="32">
        <v>5569910.622798241</v>
      </c>
      <c r="I46" s="14"/>
      <c r="J46" s="11"/>
      <c r="K46" s="11"/>
      <c r="L46" s="6"/>
      <c r="M46" s="48" t="s">
        <v>23</v>
      </c>
      <c r="N46" s="6"/>
      <c r="O46" s="47"/>
      <c r="P46" s="47"/>
      <c r="Q46" s="6"/>
      <c r="R46" s="6"/>
      <c r="S46" s="6"/>
      <c r="T46" s="6"/>
      <c r="U46" s="6"/>
      <c r="V46" s="6"/>
    </row>
    <row r="47" spans="1:22" ht="15">
      <c r="A47">
        <f t="shared" si="0"/>
        <v>39</v>
      </c>
      <c r="B47" s="29">
        <v>6328393.020951991</v>
      </c>
      <c r="C47" s="32">
        <v>6103451.133068884</v>
      </c>
      <c r="D47" s="32">
        <v>6267382.724696289</v>
      </c>
      <c r="E47" s="32">
        <v>6111943.397552267</v>
      </c>
      <c r="F47" s="32">
        <v>5988234.107237955</v>
      </c>
      <c r="G47" s="32">
        <v>5810871.925920703</v>
      </c>
      <c r="H47" s="32">
        <v>5587131.062432486</v>
      </c>
      <c r="I47" s="14"/>
      <c r="J47" s="11"/>
      <c r="K47" s="11"/>
      <c r="L47" s="6"/>
      <c r="M47" s="15"/>
      <c r="N47" s="48" t="s">
        <v>21</v>
      </c>
      <c r="O47" s="47"/>
      <c r="P47" s="47"/>
      <c r="Q47" s="6"/>
      <c r="R47" s="6"/>
      <c r="S47" s="6"/>
      <c r="T47" s="6"/>
      <c r="U47" s="6"/>
      <c r="V47" s="6"/>
    </row>
    <row r="48" spans="1:22" ht="24.75" customHeight="1">
      <c r="A48">
        <f t="shared" si="0"/>
        <v>40</v>
      </c>
      <c r="B48" s="29">
        <v>6329666.988803174</v>
      </c>
      <c r="C48" s="32">
        <v>6105809.7190800365</v>
      </c>
      <c r="D48" s="32">
        <v>6272383.966033049</v>
      </c>
      <c r="E48" s="32">
        <v>6114514.201404846</v>
      </c>
      <c r="F48" s="32">
        <v>5991423.116703467</v>
      </c>
      <c r="G48" s="32">
        <v>5812115.121384819</v>
      </c>
      <c r="H48" s="32">
        <v>5587599.506734135</v>
      </c>
      <c r="I48" s="7">
        <f>$P$39</f>
        <v>7061.125481417217</v>
      </c>
      <c r="J48" s="7">
        <v>95</v>
      </c>
      <c r="K48" s="14" t="str">
        <f>$B$8</f>
        <v>Option #1B</v>
      </c>
      <c r="L48" s="15"/>
      <c r="M48" s="6"/>
      <c r="N48" s="6"/>
      <c r="P48" s="31" t="str">
        <f aca="true" t="shared" si="3" ref="P48:U48">P35</f>
        <v>Option #1B</v>
      </c>
      <c r="Q48" s="31" t="str">
        <f t="shared" si="3"/>
        <v>Option #2B</v>
      </c>
      <c r="R48" s="31" t="str">
        <f t="shared" si="3"/>
        <v>Option #3B</v>
      </c>
      <c r="S48" s="31" t="str">
        <f t="shared" si="3"/>
        <v>Option #4A</v>
      </c>
      <c r="T48" s="31" t="str">
        <f t="shared" si="3"/>
        <v>Option #4B</v>
      </c>
      <c r="U48" s="31" t="str">
        <f t="shared" si="3"/>
        <v>Option #5B</v>
      </c>
      <c r="V48" s="54"/>
    </row>
    <row r="49" spans="1:22" ht="15">
      <c r="A49">
        <f t="shared" si="0"/>
        <v>41</v>
      </c>
      <c r="B49" s="29">
        <v>6335694.634589307</v>
      </c>
      <c r="C49" s="32">
        <v>6112970.900225089</v>
      </c>
      <c r="D49" s="32">
        <v>6275911.916420867</v>
      </c>
      <c r="E49" s="32">
        <v>6117929.442476864</v>
      </c>
      <c r="F49" s="32">
        <v>5995548.043461435</v>
      </c>
      <c r="G49" s="32">
        <v>5812640.018052142</v>
      </c>
      <c r="H49" s="32">
        <v>5595993.26785293</v>
      </c>
      <c r="I49" s="7">
        <f>$Q$39</f>
        <v>6794.230987382926</v>
      </c>
      <c r="J49" s="7">
        <v>95</v>
      </c>
      <c r="K49" s="14" t="str">
        <f>$C$8</f>
        <v>Option #2B</v>
      </c>
      <c r="L49" s="15"/>
      <c r="M49" s="6"/>
      <c r="N49" s="6"/>
      <c r="O49" s="75" t="s">
        <v>3</v>
      </c>
      <c r="P49" s="71">
        <f aca="true" t="shared" si="4" ref="P49:U49">$V42-P42</f>
        <v>-163.79545609921843</v>
      </c>
      <c r="Q49" s="71">
        <f t="shared" si="4"/>
        <v>-123.51144868420124</v>
      </c>
      <c r="R49" s="71">
        <f t="shared" si="4"/>
        <v>-99.97267372660735</v>
      </c>
      <c r="S49" s="71">
        <f t="shared" si="4"/>
        <v>-271.2927451487694</v>
      </c>
      <c r="T49" s="71">
        <f t="shared" si="4"/>
        <v>-196.56863038982192</v>
      </c>
      <c r="U49" s="71">
        <f t="shared" si="4"/>
        <v>-130.68082869024238</v>
      </c>
      <c r="V49" s="54"/>
    </row>
    <row r="50" spans="1:22" ht="15">
      <c r="A50">
        <f t="shared" si="0"/>
        <v>42</v>
      </c>
      <c r="B50" s="29">
        <v>6336080.395089887</v>
      </c>
      <c r="C50" s="32">
        <v>6113348.8610529285</v>
      </c>
      <c r="D50" s="32">
        <v>6288101.787122585</v>
      </c>
      <c r="E50" s="32">
        <v>6119865.176683256</v>
      </c>
      <c r="F50" s="32">
        <v>5997655.783155063</v>
      </c>
      <c r="G50" s="32">
        <v>5823038.922140939</v>
      </c>
      <c r="H50" s="32">
        <v>5596849.544757473</v>
      </c>
      <c r="I50" s="14"/>
      <c r="J50" s="11"/>
      <c r="K50" s="11"/>
      <c r="L50" s="6"/>
      <c r="M50" s="6"/>
      <c r="P50" s="73">
        <f aca="true" t="shared" si="5" ref="P50:U50">P49/$V42</f>
        <v>-0.31657994945301166</v>
      </c>
      <c r="Q50" s="73">
        <f t="shared" si="5"/>
        <v>-0.23871998108193704</v>
      </c>
      <c r="R50" s="73">
        <f t="shared" si="5"/>
        <v>-0.19322479846986915</v>
      </c>
      <c r="S50" s="73">
        <f t="shared" si="5"/>
        <v>-0.524348144884686</v>
      </c>
      <c r="T50" s="73">
        <f t="shared" si="5"/>
        <v>-0.37992315876676197</v>
      </c>
      <c r="U50" s="73">
        <f t="shared" si="5"/>
        <v>-0.25257678769900876</v>
      </c>
      <c r="V50" s="54"/>
    </row>
    <row r="51" spans="1:13" ht="15">
      <c r="A51">
        <f t="shared" si="0"/>
        <v>43</v>
      </c>
      <c r="B51" s="29">
        <v>6340998.907766404</v>
      </c>
      <c r="C51" s="32">
        <v>6117187.482578909</v>
      </c>
      <c r="D51" s="32">
        <v>6296627.389276772</v>
      </c>
      <c r="E51" s="32">
        <v>6125252.815686591</v>
      </c>
      <c r="F51" s="32">
        <v>6000533.879451124</v>
      </c>
      <c r="G51" s="32">
        <v>5824887.064350235</v>
      </c>
      <c r="H51" s="32">
        <v>5598472.927230389</v>
      </c>
      <c r="I51" s="7">
        <f>$P$39</f>
        <v>7061.125481417217</v>
      </c>
      <c r="J51" s="7">
        <v>95</v>
      </c>
      <c r="K51" s="14" t="str">
        <f>$B$8</f>
        <v>Option #1B</v>
      </c>
      <c r="L51" s="15"/>
      <c r="M51" s="15"/>
    </row>
    <row r="52" spans="1:13" ht="15">
      <c r="A52">
        <f t="shared" si="0"/>
        <v>44</v>
      </c>
      <c r="B52" s="29">
        <v>6341876.838362309</v>
      </c>
      <c r="C52" s="32">
        <v>6120873.940718113</v>
      </c>
      <c r="D52" s="32">
        <v>6303631.243030046</v>
      </c>
      <c r="E52" s="32">
        <v>6126474.416331664</v>
      </c>
      <c r="F52" s="32">
        <v>6001054.297725466</v>
      </c>
      <c r="G52" s="32">
        <v>5829784.36449053</v>
      </c>
      <c r="H52" s="32">
        <v>5599721.56057122</v>
      </c>
      <c r="I52" s="7">
        <f>$Q$39</f>
        <v>6794.230987382926</v>
      </c>
      <c r="J52" s="7">
        <v>95</v>
      </c>
      <c r="K52" s="14" t="str">
        <f>$C$8</f>
        <v>Option #2B</v>
      </c>
      <c r="L52" s="15"/>
      <c r="M52" s="15"/>
    </row>
    <row r="53" spans="1:13" ht="15">
      <c r="A53">
        <f t="shared" si="0"/>
        <v>45</v>
      </c>
      <c r="B53" s="29">
        <v>6349165.120388194</v>
      </c>
      <c r="C53" s="32">
        <v>6128950.483352292</v>
      </c>
      <c r="D53" s="32">
        <v>6308642.126194724</v>
      </c>
      <c r="E53" s="32">
        <v>6135969.337275674</v>
      </c>
      <c r="F53" s="32">
        <v>6002816.370299712</v>
      </c>
      <c r="G53" s="32">
        <v>5835224.530959212</v>
      </c>
      <c r="H53" s="32">
        <v>5605051.227815012</v>
      </c>
      <c r="I53" s="14"/>
      <c r="J53" s="11"/>
      <c r="K53" s="11"/>
      <c r="L53" s="6"/>
      <c r="M53" s="6"/>
    </row>
    <row r="54" spans="1:13" ht="15">
      <c r="A54">
        <f t="shared" si="0"/>
        <v>46</v>
      </c>
      <c r="B54" s="29">
        <v>6350351.172809194</v>
      </c>
      <c r="C54" s="32">
        <v>6137110.89574099</v>
      </c>
      <c r="D54" s="32">
        <v>6313255.915472452</v>
      </c>
      <c r="E54" s="32">
        <v>6137752.900235577</v>
      </c>
      <c r="F54" s="32">
        <v>6003061.298367341</v>
      </c>
      <c r="G54" s="32">
        <v>5844516.089300326</v>
      </c>
      <c r="H54" s="32">
        <v>5606869.802030955</v>
      </c>
      <c r="I54" s="7">
        <v>9304909.492532194</v>
      </c>
      <c r="J54" s="7">
        <v>95</v>
      </c>
      <c r="K54" s="11" t="str">
        <f>$G$8</f>
        <v>Option #5B</v>
      </c>
      <c r="L54" s="6"/>
      <c r="M54" s="6"/>
    </row>
    <row r="55" spans="1:13" ht="15">
      <c r="A55">
        <f t="shared" si="0"/>
        <v>47</v>
      </c>
      <c r="B55" s="29">
        <v>6374747.682052464</v>
      </c>
      <c r="C55" s="32">
        <v>6139789.54500597</v>
      </c>
      <c r="D55" s="32">
        <v>6315730.864397046</v>
      </c>
      <c r="E55" s="32">
        <v>6142526.0240716105</v>
      </c>
      <c r="F55" s="32">
        <v>6014382.980637094</v>
      </c>
      <c r="G55" s="32">
        <v>5845503.14278772</v>
      </c>
      <c r="H55" s="32">
        <v>5608762.99395942</v>
      </c>
      <c r="I55" s="7">
        <f>$Q$39</f>
        <v>6794.230987382926</v>
      </c>
      <c r="J55" s="7">
        <v>95</v>
      </c>
      <c r="K55" s="14" t="str">
        <f>$C$8</f>
        <v>Option #2B</v>
      </c>
      <c r="L55" s="15"/>
      <c r="M55" s="15"/>
    </row>
    <row r="56" spans="1:13" ht="15">
      <c r="A56">
        <f t="shared" si="0"/>
        <v>48</v>
      </c>
      <c r="B56" s="29">
        <v>6377432.320596773</v>
      </c>
      <c r="C56" s="32">
        <v>6142428.03245768</v>
      </c>
      <c r="D56" s="32">
        <v>6316597.348784137</v>
      </c>
      <c r="E56" s="32">
        <v>6154809.261743471</v>
      </c>
      <c r="F56" s="32">
        <v>6018435.800564622</v>
      </c>
      <c r="G56" s="32">
        <v>5846105.305462213</v>
      </c>
      <c r="H56" s="32">
        <v>5609587.502344334</v>
      </c>
      <c r="I56" s="18"/>
      <c r="J56" s="5"/>
      <c r="K56" s="5"/>
      <c r="L56" s="24"/>
      <c r="M56" s="6"/>
    </row>
    <row r="57" spans="1:13" ht="15">
      <c r="A57">
        <f t="shared" si="0"/>
        <v>49</v>
      </c>
      <c r="B57" s="29">
        <v>6378596.232718192</v>
      </c>
      <c r="C57" s="32">
        <v>6146774.845168182</v>
      </c>
      <c r="D57" s="32">
        <v>6318177.586513052</v>
      </c>
      <c r="E57" s="32">
        <v>6172865.60976634</v>
      </c>
      <c r="F57" s="32">
        <v>6031293.064450609</v>
      </c>
      <c r="G57" s="32">
        <v>5851016.174628468</v>
      </c>
      <c r="H57" s="32">
        <v>5611276.675909457</v>
      </c>
      <c r="I57" s="18"/>
      <c r="J57" s="5"/>
      <c r="K57" s="5"/>
      <c r="L57" s="24"/>
      <c r="M57" s="6"/>
    </row>
    <row r="58" spans="1:13" ht="15">
      <c r="A58">
        <f t="shared" si="0"/>
        <v>50</v>
      </c>
      <c r="B58" s="77">
        <v>6379939.532388093</v>
      </c>
      <c r="C58" s="39">
        <v>6153329.045768819</v>
      </c>
      <c r="D58" s="39">
        <v>6324602.678966338</v>
      </c>
      <c r="E58" s="39">
        <v>6177929.040007837</v>
      </c>
      <c r="F58" s="39">
        <v>6037139.352195633</v>
      </c>
      <c r="G58" s="39">
        <v>5855911.967343465</v>
      </c>
      <c r="H58" s="39">
        <v>5612001.876107293</v>
      </c>
      <c r="M58"/>
    </row>
    <row r="59" spans="1:13" ht="15">
      <c r="A59">
        <f t="shared" si="0"/>
        <v>51</v>
      </c>
      <c r="B59" s="29">
        <v>6386158.042563881</v>
      </c>
      <c r="C59" s="32">
        <v>6161395.333007121</v>
      </c>
      <c r="D59" s="32">
        <v>6338314.817720883</v>
      </c>
      <c r="E59" s="32">
        <v>6179802.28352003</v>
      </c>
      <c r="F59" s="32">
        <v>6050046.028454299</v>
      </c>
      <c r="G59" s="32">
        <v>5864863.235543946</v>
      </c>
      <c r="H59" s="32">
        <v>5612702.485474267</v>
      </c>
      <c r="M59"/>
    </row>
    <row r="60" spans="1:13" ht="15">
      <c r="A60">
        <f t="shared" si="0"/>
        <v>52</v>
      </c>
      <c r="B60" s="29">
        <v>6398496.083211827</v>
      </c>
      <c r="C60" s="32">
        <v>6178222.999337357</v>
      </c>
      <c r="D60" s="32">
        <v>6351081.236192071</v>
      </c>
      <c r="E60" s="32">
        <v>6205014.163787307</v>
      </c>
      <c r="F60" s="32">
        <v>6052264.539929196</v>
      </c>
      <c r="G60" s="32">
        <v>5870987.522519559</v>
      </c>
      <c r="H60" s="32">
        <v>5613476.641030185</v>
      </c>
      <c r="M60"/>
    </row>
    <row r="61" spans="1:13" ht="15">
      <c r="A61">
        <f t="shared" si="0"/>
        <v>53</v>
      </c>
      <c r="B61" s="29">
        <v>6411431.371475208</v>
      </c>
      <c r="C61" s="32">
        <v>6185156.607107749</v>
      </c>
      <c r="D61" s="32">
        <v>6352106.134032983</v>
      </c>
      <c r="E61" s="32">
        <v>6210587.894719361</v>
      </c>
      <c r="F61" s="32">
        <v>6072462.964009486</v>
      </c>
      <c r="G61" s="32">
        <v>5872926.288692101</v>
      </c>
      <c r="H61" s="32">
        <v>5624202.385025792</v>
      </c>
      <c r="M61"/>
    </row>
    <row r="62" spans="1:13" ht="15">
      <c r="A62">
        <f t="shared" si="0"/>
        <v>54</v>
      </c>
      <c r="B62" s="29">
        <v>6421664.393827573</v>
      </c>
      <c r="C62" s="32">
        <v>6206242.371929055</v>
      </c>
      <c r="D62" s="32">
        <v>6358869.039947657</v>
      </c>
      <c r="E62" s="32">
        <v>6216063.912139672</v>
      </c>
      <c r="F62" s="32">
        <v>6085309.888117377</v>
      </c>
      <c r="G62" s="32">
        <v>5883961.490401843</v>
      </c>
      <c r="H62" s="32">
        <v>5627463.030427472</v>
      </c>
      <c r="M62"/>
    </row>
    <row r="63" spans="1:13" ht="15">
      <c r="A63">
        <f t="shared" si="0"/>
        <v>55</v>
      </c>
      <c r="B63" s="29">
        <v>6422463.728309438</v>
      </c>
      <c r="C63" s="32">
        <v>6206880.272839814</v>
      </c>
      <c r="D63" s="32">
        <v>6370724.96249014</v>
      </c>
      <c r="E63" s="32">
        <v>6238377.181075005</v>
      </c>
      <c r="F63" s="32">
        <v>6089311.072219751</v>
      </c>
      <c r="G63" s="32">
        <v>5901082.001891566</v>
      </c>
      <c r="H63" s="32">
        <v>5629931.691402192</v>
      </c>
      <c r="M63"/>
    </row>
    <row r="64" spans="1:13" ht="15">
      <c r="A64">
        <f t="shared" si="0"/>
        <v>56</v>
      </c>
      <c r="B64" s="29">
        <v>6436155.550669058</v>
      </c>
      <c r="C64" s="32">
        <v>6211159.9676028425</v>
      </c>
      <c r="D64" s="32">
        <v>6379672.396145352</v>
      </c>
      <c r="E64" s="32">
        <v>6240930.400776935</v>
      </c>
      <c r="F64" s="32">
        <v>6098042.937576924</v>
      </c>
      <c r="G64" s="32">
        <v>5904487.614416274</v>
      </c>
      <c r="H64" s="32">
        <v>5637768.30457933</v>
      </c>
      <c r="M64"/>
    </row>
    <row r="65" spans="1:13" ht="15">
      <c r="A65">
        <f t="shared" si="0"/>
        <v>57</v>
      </c>
      <c r="B65" s="29">
        <v>6447637.976654077</v>
      </c>
      <c r="C65" s="32">
        <v>6215942.25374734</v>
      </c>
      <c r="D65" s="32">
        <v>6389928.15340972</v>
      </c>
      <c r="E65" s="32">
        <v>6241248.859668721</v>
      </c>
      <c r="F65" s="32">
        <v>6098272.153732533</v>
      </c>
      <c r="G65" s="32">
        <v>5917909.297184203</v>
      </c>
      <c r="H65" s="32">
        <v>5649233.189304081</v>
      </c>
      <c r="M65"/>
    </row>
    <row r="66" spans="1:13" ht="15">
      <c r="A66">
        <f t="shared" si="0"/>
        <v>58</v>
      </c>
      <c r="B66" s="29">
        <v>6449022.196105208</v>
      </c>
      <c r="C66" s="32">
        <v>6225894.886575815</v>
      </c>
      <c r="D66" s="32">
        <v>6391000.925366309</v>
      </c>
      <c r="E66" s="32">
        <v>6250643.983959487</v>
      </c>
      <c r="F66" s="32">
        <v>6098871.588120487</v>
      </c>
      <c r="G66" s="32">
        <v>5922867.3495461</v>
      </c>
      <c r="H66" s="32">
        <v>5659819.106793152</v>
      </c>
      <c r="M66"/>
    </row>
    <row r="67" spans="1:13" ht="15">
      <c r="A67">
        <f t="shared" si="0"/>
        <v>59</v>
      </c>
      <c r="B67" s="29">
        <v>6456230.3220039215</v>
      </c>
      <c r="C67" s="32">
        <v>6230327.130400761</v>
      </c>
      <c r="D67" s="32">
        <v>6399851.045831766</v>
      </c>
      <c r="E67" s="32">
        <v>6255497.923972545</v>
      </c>
      <c r="F67" s="32">
        <v>6110620.935114207</v>
      </c>
      <c r="G67" s="32">
        <v>5925545.996800556</v>
      </c>
      <c r="H67" s="32">
        <v>5664470.27245148</v>
      </c>
      <c r="M67"/>
    </row>
    <row r="68" spans="1:13" ht="15">
      <c r="A68">
        <f t="shared" si="0"/>
        <v>60</v>
      </c>
      <c r="B68" s="29">
        <v>6459983.025492063</v>
      </c>
      <c r="C68" s="32">
        <v>6231134.25564873</v>
      </c>
      <c r="D68" s="32">
        <v>6405680.920858582</v>
      </c>
      <c r="E68" s="32">
        <v>6267207.349988291</v>
      </c>
      <c r="F68" s="32">
        <v>6114134.257345464</v>
      </c>
      <c r="G68" s="32">
        <v>5928535.549102506</v>
      </c>
      <c r="H68" s="32">
        <v>5669674.357719192</v>
      </c>
      <c r="M68"/>
    </row>
    <row r="69" spans="1:13" ht="15">
      <c r="A69">
        <f t="shared" si="0"/>
        <v>61</v>
      </c>
      <c r="B69" s="29">
        <v>6462196.550150518</v>
      </c>
      <c r="C69" s="32">
        <v>6247743.717510054</v>
      </c>
      <c r="D69" s="32">
        <v>6406467.00629419</v>
      </c>
      <c r="E69" s="32">
        <v>6267860.8614755</v>
      </c>
      <c r="F69" s="32">
        <v>6114954.565507943</v>
      </c>
      <c r="G69" s="32">
        <v>5929029.1169294035</v>
      </c>
      <c r="H69" s="32">
        <v>5672499.850021494</v>
      </c>
      <c r="M69"/>
    </row>
    <row r="70" spans="1:13" ht="15">
      <c r="A70">
        <f t="shared" si="0"/>
        <v>62</v>
      </c>
      <c r="B70" s="29">
        <v>6471282.301470097</v>
      </c>
      <c r="C70" s="32">
        <v>6251201.729849437</v>
      </c>
      <c r="D70" s="32">
        <v>6410801.778597673</v>
      </c>
      <c r="E70" s="32">
        <v>6273025.693230864</v>
      </c>
      <c r="F70" s="32">
        <v>6118684.98228494</v>
      </c>
      <c r="G70" s="32">
        <v>5932882.785367962</v>
      </c>
      <c r="H70" s="32">
        <v>5676742.137418032</v>
      </c>
      <c r="M70"/>
    </row>
    <row r="71" spans="1:13" ht="15">
      <c r="A71">
        <f t="shared" si="0"/>
        <v>63</v>
      </c>
      <c r="B71" s="29">
        <v>6481240.769264186</v>
      </c>
      <c r="C71" s="32">
        <v>6256599.643290658</v>
      </c>
      <c r="D71" s="32">
        <v>6411563.16109112</v>
      </c>
      <c r="E71" s="32">
        <v>6283858.075173439</v>
      </c>
      <c r="F71" s="32">
        <v>6122434.829319875</v>
      </c>
      <c r="G71" s="32">
        <v>5950108.954935969</v>
      </c>
      <c r="H71" s="32">
        <v>5690395.915717437</v>
      </c>
      <c r="M71"/>
    </row>
    <row r="72" spans="1:13" ht="15">
      <c r="A72">
        <f t="shared" si="0"/>
        <v>64</v>
      </c>
      <c r="B72" s="29">
        <v>6484198.9101022445</v>
      </c>
      <c r="C72" s="32">
        <v>6261012.324865993</v>
      </c>
      <c r="D72" s="32">
        <v>6411934.063257113</v>
      </c>
      <c r="E72" s="32">
        <v>6296824.3936137315</v>
      </c>
      <c r="F72" s="32">
        <v>6124399.3665246675</v>
      </c>
      <c r="G72" s="32">
        <v>5967819.193627754</v>
      </c>
      <c r="H72" s="32">
        <v>5698390.735612845</v>
      </c>
      <c r="M72"/>
    </row>
    <row r="73" spans="1:9" ht="15">
      <c r="A73">
        <f t="shared" si="0"/>
        <v>65</v>
      </c>
      <c r="B73" s="29">
        <v>6488362.629599966</v>
      </c>
      <c r="C73" s="32">
        <v>6266453.910049392</v>
      </c>
      <c r="D73" s="32">
        <v>6416370.10823287</v>
      </c>
      <c r="E73" s="32">
        <v>6318724.386650389</v>
      </c>
      <c r="F73" s="32">
        <v>6125915.373556908</v>
      </c>
      <c r="G73" s="32">
        <v>5973628.170689239</v>
      </c>
      <c r="H73" s="32">
        <v>5699991.476608329</v>
      </c>
      <c r="I73" s="16"/>
    </row>
    <row r="74" spans="1:9" ht="15">
      <c r="A74">
        <f aca="true" t="shared" si="6" ref="A74:A108">A73+1</f>
        <v>66</v>
      </c>
      <c r="B74" s="29">
        <v>6494147.203257224</v>
      </c>
      <c r="C74" s="32">
        <v>6277929.4544061385</v>
      </c>
      <c r="D74" s="32">
        <v>6421227.4480374595</v>
      </c>
      <c r="E74" s="32">
        <v>6321310.964398502</v>
      </c>
      <c r="F74" s="32">
        <v>6155012.484639797</v>
      </c>
      <c r="G74" s="32">
        <v>5979359.402102254</v>
      </c>
      <c r="H74" s="32">
        <v>5711841.679659064</v>
      </c>
      <c r="I74" s="16"/>
    </row>
    <row r="75" spans="1:9" ht="15">
      <c r="A75">
        <f t="shared" si="6"/>
        <v>67</v>
      </c>
      <c r="B75" s="29">
        <v>6502315.470640431</v>
      </c>
      <c r="C75" s="32">
        <v>6278650.63396707</v>
      </c>
      <c r="D75" s="32">
        <v>6427182.929502462</v>
      </c>
      <c r="E75" s="32">
        <v>6325528.453849264</v>
      </c>
      <c r="F75" s="32">
        <v>6159777.581547253</v>
      </c>
      <c r="G75" s="32">
        <v>5995586.463289594</v>
      </c>
      <c r="H75" s="32">
        <v>5717054.232840425</v>
      </c>
      <c r="I75" s="16"/>
    </row>
    <row r="76" spans="1:9" ht="15">
      <c r="A76">
        <f t="shared" si="6"/>
        <v>68</v>
      </c>
      <c r="B76" s="29">
        <v>6507925.242503134</v>
      </c>
      <c r="C76" s="32">
        <v>6288488.937715891</v>
      </c>
      <c r="D76" s="32">
        <v>6429593.207398334</v>
      </c>
      <c r="E76" s="32">
        <v>6349433.835358443</v>
      </c>
      <c r="F76" s="32">
        <v>6172169.861038606</v>
      </c>
      <c r="G76" s="32">
        <v>6002753.598017916</v>
      </c>
      <c r="H76" s="32">
        <v>5718955.257390484</v>
      </c>
      <c r="I76" s="16"/>
    </row>
    <row r="77" spans="1:9" ht="15">
      <c r="A77">
        <f t="shared" si="6"/>
        <v>69</v>
      </c>
      <c r="B77" s="29">
        <v>6511456.28588331</v>
      </c>
      <c r="C77" s="32">
        <v>6296646.879758581</v>
      </c>
      <c r="D77" s="32">
        <v>6461448.524036899</v>
      </c>
      <c r="E77" s="32">
        <v>6353107.721143748</v>
      </c>
      <c r="F77" s="32">
        <v>6172993.344286186</v>
      </c>
      <c r="G77" s="32">
        <v>6007246.463611314</v>
      </c>
      <c r="H77" s="32">
        <v>5745131.871457624</v>
      </c>
      <c r="I77" s="16"/>
    </row>
    <row r="78" spans="1:9" ht="15">
      <c r="A78">
        <f t="shared" si="6"/>
        <v>70</v>
      </c>
      <c r="B78" s="29">
        <v>6528223.001817425</v>
      </c>
      <c r="C78" s="32">
        <v>6303011.773715669</v>
      </c>
      <c r="D78" s="32">
        <v>6468764.820626335</v>
      </c>
      <c r="E78" s="32">
        <v>6358445.724265105</v>
      </c>
      <c r="F78" s="32">
        <v>6178389.998366618</v>
      </c>
      <c r="G78" s="32">
        <v>6007420.447533914</v>
      </c>
      <c r="H78" s="32">
        <v>5746429.549190816</v>
      </c>
      <c r="I78" s="16"/>
    </row>
    <row r="79" spans="1:9" ht="15">
      <c r="A79">
        <f t="shared" si="6"/>
        <v>71</v>
      </c>
      <c r="B79" s="29">
        <v>6528816.160819584</v>
      </c>
      <c r="C79" s="32">
        <v>6305068.597918919</v>
      </c>
      <c r="D79" s="32">
        <v>6469296.316935893</v>
      </c>
      <c r="E79" s="32">
        <v>6400191.1284109745</v>
      </c>
      <c r="F79" s="32">
        <v>6179263.087776824</v>
      </c>
      <c r="G79" s="32">
        <v>6033029.884179372</v>
      </c>
      <c r="H79" s="32">
        <v>5752356.32096221</v>
      </c>
      <c r="I79" s="16"/>
    </row>
    <row r="80" spans="1:9" ht="15">
      <c r="A80">
        <f t="shared" si="6"/>
        <v>72</v>
      </c>
      <c r="B80" s="29">
        <v>6536939.354848835</v>
      </c>
      <c r="C80" s="32">
        <v>6323404.6045067655</v>
      </c>
      <c r="D80" s="32">
        <v>6474697.684940291</v>
      </c>
      <c r="E80" s="32">
        <v>6409314.485205177</v>
      </c>
      <c r="F80" s="32">
        <v>6199925.873534947</v>
      </c>
      <c r="G80" s="32">
        <v>6047605.479884854</v>
      </c>
      <c r="H80" s="32">
        <v>5753721.783456533</v>
      </c>
      <c r="I80" s="16"/>
    </row>
    <row r="81" spans="1:9" ht="15">
      <c r="A81">
        <f t="shared" si="6"/>
        <v>73</v>
      </c>
      <c r="B81" s="29">
        <v>6548362.007425276</v>
      </c>
      <c r="C81" s="32">
        <v>6324649.611187617</v>
      </c>
      <c r="D81" s="32">
        <v>6514485.774654878</v>
      </c>
      <c r="E81" s="32">
        <v>6415137.818772794</v>
      </c>
      <c r="F81" s="32">
        <v>6251897.1142079765</v>
      </c>
      <c r="G81" s="32">
        <v>6049317.795458833</v>
      </c>
      <c r="H81" s="32">
        <v>5754086.872333575</v>
      </c>
      <c r="I81" s="16"/>
    </row>
    <row r="82" spans="1:9" ht="15">
      <c r="A82">
        <f t="shared" si="6"/>
        <v>74</v>
      </c>
      <c r="B82" s="29">
        <v>6572176.307681355</v>
      </c>
      <c r="C82" s="32">
        <v>6326461.101733242</v>
      </c>
      <c r="D82" s="32">
        <v>6519402.265904952</v>
      </c>
      <c r="E82" s="32">
        <v>6417626.052788811</v>
      </c>
      <c r="F82" s="32">
        <v>6256812.02551561</v>
      </c>
      <c r="G82" s="32">
        <v>6057454.351930231</v>
      </c>
      <c r="H82" s="32">
        <v>5771910.490873801</v>
      </c>
      <c r="I82" s="16"/>
    </row>
    <row r="83" spans="1:9" ht="15">
      <c r="A83">
        <f t="shared" si="6"/>
        <v>75</v>
      </c>
      <c r="B83" s="29">
        <v>6573353.811275111</v>
      </c>
      <c r="C83" s="32">
        <v>6354875.335200556</v>
      </c>
      <c r="D83" s="32">
        <v>6525743.014100018</v>
      </c>
      <c r="E83" s="32">
        <v>6422268.659984399</v>
      </c>
      <c r="F83" s="32">
        <v>6274999.521903599</v>
      </c>
      <c r="G83" s="32">
        <v>6074126.426693345</v>
      </c>
      <c r="H83" s="32">
        <v>5803044.206772142</v>
      </c>
      <c r="I83" s="16"/>
    </row>
    <row r="84" spans="1:9" ht="15">
      <c r="A84">
        <f t="shared" si="6"/>
        <v>76</v>
      </c>
      <c r="B84" s="29">
        <v>6582877.108419923</v>
      </c>
      <c r="C84" s="32">
        <v>6381477.070552084</v>
      </c>
      <c r="D84" s="32">
        <v>6547957.442717642</v>
      </c>
      <c r="E84" s="32">
        <v>6442258.38791012</v>
      </c>
      <c r="F84" s="32">
        <v>6278846.547050581</v>
      </c>
      <c r="G84" s="32">
        <v>6085160.99140247</v>
      </c>
      <c r="H84" s="32">
        <v>5804524.235505706</v>
      </c>
      <c r="I84" s="16"/>
    </row>
    <row r="85" spans="1:9" ht="15">
      <c r="A85">
        <f t="shared" si="6"/>
        <v>77</v>
      </c>
      <c r="B85" s="29">
        <v>6607423.1099237995</v>
      </c>
      <c r="C85" s="32">
        <v>6389897.780356076</v>
      </c>
      <c r="D85" s="32">
        <v>6561113.935642831</v>
      </c>
      <c r="E85" s="32">
        <v>6445972.64107116</v>
      </c>
      <c r="F85" s="32">
        <v>6302852.615310134</v>
      </c>
      <c r="G85" s="32">
        <v>6120684.5068163555</v>
      </c>
      <c r="H85" s="32">
        <v>5836704.048029603</v>
      </c>
      <c r="I85" s="16"/>
    </row>
    <row r="86" spans="1:9" ht="15">
      <c r="A86">
        <f t="shared" si="6"/>
        <v>78</v>
      </c>
      <c r="B86" s="29">
        <v>6607936.425371867</v>
      </c>
      <c r="C86" s="32">
        <v>6398741.40071562</v>
      </c>
      <c r="D86" s="32">
        <v>6562498.472691138</v>
      </c>
      <c r="E86" s="32">
        <v>6463975.532344605</v>
      </c>
      <c r="F86" s="32">
        <v>6339898.699217424</v>
      </c>
      <c r="G86" s="32">
        <v>6134763.232902064</v>
      </c>
      <c r="H86" s="32">
        <v>5840308.896119566</v>
      </c>
      <c r="I86" s="16"/>
    </row>
    <row r="87" spans="1:9" ht="15">
      <c r="A87">
        <f t="shared" si="6"/>
        <v>79</v>
      </c>
      <c r="B87" s="29">
        <v>6610147.4924847</v>
      </c>
      <c r="C87" s="32">
        <v>6404756.302943893</v>
      </c>
      <c r="D87" s="32">
        <v>6581312.00155875</v>
      </c>
      <c r="E87" s="32">
        <v>6479607.947215078</v>
      </c>
      <c r="F87" s="32">
        <v>6346148.265953855</v>
      </c>
      <c r="G87" s="32">
        <v>6138146.189321467</v>
      </c>
      <c r="H87" s="32">
        <v>5845652.24151855</v>
      </c>
      <c r="I87" s="16"/>
    </row>
    <row r="88" spans="1:9" ht="15">
      <c r="A88">
        <f t="shared" si="6"/>
        <v>80</v>
      </c>
      <c r="B88" s="29">
        <v>6621973.199391933</v>
      </c>
      <c r="C88" s="32">
        <v>6415769.481549905</v>
      </c>
      <c r="D88" s="32">
        <v>6581840.400481138</v>
      </c>
      <c r="E88" s="32">
        <v>6503564.587122127</v>
      </c>
      <c r="F88" s="32">
        <v>6361299.14421301</v>
      </c>
      <c r="G88" s="32">
        <v>6147765.313521502</v>
      </c>
      <c r="H88" s="32">
        <v>5852938.916997879</v>
      </c>
      <c r="I88" s="16"/>
    </row>
    <row r="89" spans="1:9" ht="15">
      <c r="A89">
        <f t="shared" si="6"/>
        <v>81</v>
      </c>
      <c r="B89" s="29">
        <v>6634690.0169838015</v>
      </c>
      <c r="C89" s="32">
        <v>6448452.936883171</v>
      </c>
      <c r="D89" s="32">
        <v>6601802.116721398</v>
      </c>
      <c r="E89" s="32">
        <v>6511780.42087336</v>
      </c>
      <c r="F89" s="32">
        <v>6364241.9567281</v>
      </c>
      <c r="G89" s="32">
        <v>6175382.911400218</v>
      </c>
      <c r="H89" s="32">
        <v>5861569.956732745</v>
      </c>
      <c r="I89" s="16"/>
    </row>
    <row r="90" spans="1:9" ht="15">
      <c r="A90">
        <f t="shared" si="6"/>
        <v>82</v>
      </c>
      <c r="B90" s="29">
        <v>6660692.170098096</v>
      </c>
      <c r="C90" s="32">
        <v>6451517.489202725</v>
      </c>
      <c r="D90" s="32">
        <v>6611324.238226404</v>
      </c>
      <c r="E90" s="32">
        <v>6567863.739139627</v>
      </c>
      <c r="F90" s="32">
        <v>6390477.502868793</v>
      </c>
      <c r="G90" s="32">
        <v>6193672.701935469</v>
      </c>
      <c r="H90" s="32">
        <v>5863567.1943706265</v>
      </c>
      <c r="I90" s="16"/>
    </row>
    <row r="91" spans="1:9" ht="15">
      <c r="A91">
        <f t="shared" si="6"/>
        <v>83</v>
      </c>
      <c r="B91" s="29">
        <v>6682459.569052114</v>
      </c>
      <c r="C91" s="32">
        <v>6469023.930443397</v>
      </c>
      <c r="D91" s="32">
        <v>6659757.83367622</v>
      </c>
      <c r="E91" s="32">
        <v>6580174.390763945</v>
      </c>
      <c r="F91" s="32">
        <v>6436485.863201892</v>
      </c>
      <c r="G91" s="32">
        <v>6211697.073114633</v>
      </c>
      <c r="H91" s="32">
        <v>5876451.586988095</v>
      </c>
      <c r="I91" s="16"/>
    </row>
    <row r="92" spans="1:9" ht="15">
      <c r="A92">
        <f t="shared" si="6"/>
        <v>84</v>
      </c>
      <c r="B92" s="29">
        <v>6763116.557666865</v>
      </c>
      <c r="C92" s="32">
        <v>6489822.793624543</v>
      </c>
      <c r="D92" s="32">
        <v>6680175.1684537465</v>
      </c>
      <c r="E92" s="32">
        <v>6597690.446779866</v>
      </c>
      <c r="F92" s="32">
        <v>6461978.427799668</v>
      </c>
      <c r="G92" s="32">
        <v>6252780.165511467</v>
      </c>
      <c r="H92" s="32">
        <v>5901081.24883944</v>
      </c>
      <c r="I92" s="16"/>
    </row>
    <row r="93" spans="1:9" ht="15">
      <c r="A93">
        <f t="shared" si="6"/>
        <v>85</v>
      </c>
      <c r="B93" s="29">
        <v>6812105.257636166</v>
      </c>
      <c r="C93" s="32">
        <v>6541769.893783075</v>
      </c>
      <c r="D93" s="32">
        <v>6685374.130760227</v>
      </c>
      <c r="E93" s="32">
        <v>6637838.631506265</v>
      </c>
      <c r="F93" s="32">
        <v>6461986.515360278</v>
      </c>
      <c r="G93" s="32">
        <v>6252822.179853124</v>
      </c>
      <c r="H93" s="32">
        <v>5907386.247068647</v>
      </c>
      <c r="I93" s="16"/>
    </row>
    <row r="94" spans="1:9" ht="15">
      <c r="A94">
        <f t="shared" si="6"/>
        <v>86</v>
      </c>
      <c r="B94" s="29">
        <v>6815831.126597628</v>
      </c>
      <c r="C94" s="32">
        <v>6564678.768643697</v>
      </c>
      <c r="D94" s="32">
        <v>6747210.268288298</v>
      </c>
      <c r="E94" s="32">
        <v>6643063.977506718</v>
      </c>
      <c r="F94" s="32">
        <v>6470074.94479872</v>
      </c>
      <c r="G94" s="32">
        <v>6280577.198535206</v>
      </c>
      <c r="H94" s="32">
        <v>5919847.54411213</v>
      </c>
      <c r="I94" s="16"/>
    </row>
    <row r="95" spans="1:9" ht="15">
      <c r="A95">
        <f t="shared" si="6"/>
        <v>87</v>
      </c>
      <c r="B95" s="29">
        <v>6828249.399595289</v>
      </c>
      <c r="C95" s="32">
        <v>6567377.373099819</v>
      </c>
      <c r="D95" s="32">
        <v>6756681.501553837</v>
      </c>
      <c r="E95" s="32">
        <v>6670538.45480565</v>
      </c>
      <c r="F95" s="32">
        <v>6489631.476496177</v>
      </c>
      <c r="G95" s="32">
        <v>6297646.749088829</v>
      </c>
      <c r="H95" s="32">
        <v>5922106.241364021</v>
      </c>
      <c r="I95" s="16"/>
    </row>
    <row r="96" spans="1:9" ht="15">
      <c r="A96">
        <f t="shared" si="6"/>
        <v>88</v>
      </c>
      <c r="B96" s="29">
        <v>6835818.3515059585</v>
      </c>
      <c r="C96" s="32">
        <v>6587253.036735658</v>
      </c>
      <c r="D96" s="32">
        <v>6786268.250976168</v>
      </c>
      <c r="E96" s="32">
        <v>6673256.38953029</v>
      </c>
      <c r="F96" s="32">
        <v>6539153.0039342875</v>
      </c>
      <c r="G96" s="32">
        <v>6334780.31489173</v>
      </c>
      <c r="H96" s="32">
        <v>5929069.814345609</v>
      </c>
      <c r="I96" s="16"/>
    </row>
    <row r="97" spans="1:9" ht="15">
      <c r="A97">
        <f t="shared" si="6"/>
        <v>89</v>
      </c>
      <c r="B97" s="29">
        <v>6838824.240311376</v>
      </c>
      <c r="C97" s="32">
        <v>6611925.478007296</v>
      </c>
      <c r="D97" s="32">
        <v>6787320.941445627</v>
      </c>
      <c r="E97" s="32">
        <v>6747936.89354332</v>
      </c>
      <c r="F97" s="32">
        <v>6580463.690156857</v>
      </c>
      <c r="G97" s="32">
        <v>6339399.997644622</v>
      </c>
      <c r="H97" s="32">
        <v>5947252.908728265</v>
      </c>
      <c r="I97" s="16"/>
    </row>
    <row r="98" spans="1:9" ht="15">
      <c r="A98">
        <f t="shared" si="6"/>
        <v>90</v>
      </c>
      <c r="B98" s="29">
        <v>6846863.838283795</v>
      </c>
      <c r="C98" s="32">
        <v>6671465.670091869</v>
      </c>
      <c r="D98" s="32">
        <v>6826416.520309781</v>
      </c>
      <c r="E98" s="32">
        <v>6754832.0959565</v>
      </c>
      <c r="F98" s="32">
        <v>6608464.174040236</v>
      </c>
      <c r="G98" s="32">
        <v>6346896.263487766</v>
      </c>
      <c r="H98" s="32">
        <v>5999628.542757104</v>
      </c>
      <c r="I98" s="16"/>
    </row>
    <row r="99" spans="1:9" ht="15">
      <c r="A99">
        <f t="shared" si="6"/>
        <v>91</v>
      </c>
      <c r="B99" s="29">
        <v>6849659.311913777</v>
      </c>
      <c r="C99" s="32">
        <v>6674253.785881569</v>
      </c>
      <c r="D99" s="32">
        <v>6844550.509341119</v>
      </c>
      <c r="E99" s="32">
        <v>6783894.278378378</v>
      </c>
      <c r="F99" s="32">
        <v>6620690.9091321565</v>
      </c>
      <c r="G99" s="32">
        <v>6379734.684672032</v>
      </c>
      <c r="H99" s="32">
        <v>6008678.878983154</v>
      </c>
      <c r="I99" s="16"/>
    </row>
    <row r="100" spans="1:9" ht="15">
      <c r="A100">
        <f t="shared" si="6"/>
        <v>92</v>
      </c>
      <c r="B100" s="29">
        <v>6899828.228633433</v>
      </c>
      <c r="C100" s="32">
        <v>6687543.484097809</v>
      </c>
      <c r="D100" s="32">
        <v>6846908.8898085635</v>
      </c>
      <c r="E100" s="32">
        <v>6785505.703409737</v>
      </c>
      <c r="F100" s="32">
        <v>6635303.231351897</v>
      </c>
      <c r="G100" s="32">
        <v>6384371.03471355</v>
      </c>
      <c r="H100" s="32">
        <v>6013135.538066914</v>
      </c>
      <c r="I100" s="16"/>
    </row>
    <row r="101" spans="1:9" ht="15">
      <c r="A101">
        <f t="shared" si="6"/>
        <v>93</v>
      </c>
      <c r="B101" s="29">
        <v>6914861.214507666</v>
      </c>
      <c r="C101" s="32">
        <v>6729427.037564355</v>
      </c>
      <c r="D101" s="32">
        <v>6890343.079273922</v>
      </c>
      <c r="E101" s="32">
        <v>6852025.097867011</v>
      </c>
      <c r="F101" s="32">
        <v>6641995.562804105</v>
      </c>
      <c r="G101" s="32">
        <v>6424506.282462026</v>
      </c>
      <c r="H101" s="32">
        <v>6021600.959895832</v>
      </c>
      <c r="I101" s="16"/>
    </row>
    <row r="102" spans="1:9" ht="15">
      <c r="A102">
        <f t="shared" si="6"/>
        <v>94</v>
      </c>
      <c r="B102" s="29">
        <v>7030120.710593804</v>
      </c>
      <c r="C102" s="32">
        <v>6782691.488247072</v>
      </c>
      <c r="D102" s="32">
        <v>6923955.393378809</v>
      </c>
      <c r="E102" s="32">
        <v>6936254.182621386</v>
      </c>
      <c r="F102" s="32">
        <v>6745177.1083082</v>
      </c>
      <c r="G102" s="32">
        <v>6436915.868282414</v>
      </c>
      <c r="H102" s="32">
        <v>6073274.507200856</v>
      </c>
      <c r="I102" s="16"/>
    </row>
    <row r="103" spans="1:9" ht="15">
      <c r="A103">
        <f t="shared" si="6"/>
        <v>95</v>
      </c>
      <c r="B103" s="77">
        <v>7061125.481417217</v>
      </c>
      <c r="C103" s="39">
        <v>6794230.987382926</v>
      </c>
      <c r="D103" s="39">
        <v>6941965.845622851</v>
      </c>
      <c r="E103" s="39">
        <v>6966612.278086512</v>
      </c>
      <c r="F103" s="39">
        <v>6751098.47551536</v>
      </c>
      <c r="G103" s="39">
        <v>6503983.288963614</v>
      </c>
      <c r="H103" s="39">
        <v>6129392.3690372</v>
      </c>
      <c r="I103" s="16"/>
    </row>
    <row r="104" spans="1:9" ht="15">
      <c r="A104">
        <f t="shared" si="6"/>
        <v>96</v>
      </c>
      <c r="B104" s="29">
        <v>7099464.743743002</v>
      </c>
      <c r="C104" s="32">
        <v>6794736.136121785</v>
      </c>
      <c r="D104" s="32">
        <v>6962713.155442171</v>
      </c>
      <c r="E104" s="32">
        <v>6967108.221429784</v>
      </c>
      <c r="F104" s="32">
        <v>6788451.165788121</v>
      </c>
      <c r="G104" s="32">
        <v>6517995.746166902</v>
      </c>
      <c r="H104" s="32">
        <v>6143922.3006554125</v>
      </c>
      <c r="I104" s="16"/>
    </row>
    <row r="105" spans="1:9" ht="15">
      <c r="A105">
        <f t="shared" si="6"/>
        <v>97</v>
      </c>
      <c r="B105" s="29">
        <v>7145263.788959713</v>
      </c>
      <c r="C105" s="32">
        <v>6858208.15973626</v>
      </c>
      <c r="D105" s="32">
        <v>6986323.6906408435</v>
      </c>
      <c r="E105" s="32">
        <v>7037346.842320088</v>
      </c>
      <c r="F105" s="32">
        <v>6818500.362137232</v>
      </c>
      <c r="G105" s="32">
        <v>6566111.077032219</v>
      </c>
      <c r="H105" s="32">
        <v>6145942.725709921</v>
      </c>
      <c r="I105" s="16"/>
    </row>
    <row r="106" spans="1:9" ht="15">
      <c r="A106">
        <f t="shared" si="6"/>
        <v>98</v>
      </c>
      <c r="B106" s="29">
        <v>7215518.818211841</v>
      </c>
      <c r="C106" s="32">
        <v>6983959.551374418</v>
      </c>
      <c r="D106" s="32">
        <v>7117638.100755358</v>
      </c>
      <c r="E106" s="32">
        <v>7101354.495229851</v>
      </c>
      <c r="F106" s="32">
        <v>6825496.659236667</v>
      </c>
      <c r="G106" s="32">
        <v>6627155.133138339</v>
      </c>
      <c r="H106" s="32">
        <v>6156248.005495425</v>
      </c>
      <c r="I106" s="16"/>
    </row>
    <row r="107" spans="1:9" ht="15">
      <c r="A107">
        <f t="shared" si="6"/>
        <v>99</v>
      </c>
      <c r="B107" s="29">
        <v>7324679.755793418</v>
      </c>
      <c r="C107" s="32">
        <v>7062179.820007132</v>
      </c>
      <c r="D107" s="32">
        <v>7141836.029429961</v>
      </c>
      <c r="E107" s="32">
        <v>7108801.562104877</v>
      </c>
      <c r="F107" s="32">
        <v>6949919.668187437</v>
      </c>
      <c r="G107" s="32">
        <v>6690256.802667851</v>
      </c>
      <c r="H107" s="32">
        <v>6233800.970921858</v>
      </c>
      <c r="I107" s="16"/>
    </row>
    <row r="108" spans="1:9" ht="15">
      <c r="A108">
        <f t="shared" si="6"/>
        <v>100</v>
      </c>
      <c r="B108" s="29">
        <v>7538778.60747256</v>
      </c>
      <c r="C108" s="32">
        <v>7436219.37119119</v>
      </c>
      <c r="D108" s="32">
        <v>7367971.321040335</v>
      </c>
      <c r="E108" s="32">
        <v>7516305.556873945</v>
      </c>
      <c r="F108" s="32">
        <v>7381200.89547978</v>
      </c>
      <c r="G108" s="32">
        <v>7044712.126587139</v>
      </c>
      <c r="H108" s="32">
        <v>6433127.357140054</v>
      </c>
      <c r="I108" s="16"/>
    </row>
    <row r="109" spans="7:9" ht="15">
      <c r="G109" s="33"/>
      <c r="I109" s="16"/>
    </row>
    <row r="110" ht="15">
      <c r="G110" s="33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</sheetData>
  <sheetProtection/>
  <mergeCells count="8">
    <mergeCell ref="N35:O36"/>
    <mergeCell ref="P35:P36"/>
    <mergeCell ref="Q35:Q36"/>
    <mergeCell ref="T35:T36"/>
    <mergeCell ref="U35:U36"/>
    <mergeCell ref="V35:V36"/>
    <mergeCell ref="R35:R36"/>
    <mergeCell ref="S35:S36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 Wyant</dc:creator>
  <cp:keywords/>
  <dc:description/>
  <cp:lastModifiedBy>Scott- Resource Planning Weaver</cp:lastModifiedBy>
  <cp:lastPrinted>2012-12-12T14:18:36Z</cp:lastPrinted>
  <dcterms:created xsi:type="dcterms:W3CDTF">2012-12-04T19:16:03Z</dcterms:created>
  <dcterms:modified xsi:type="dcterms:W3CDTF">2013-02-13T22:35:09Z</dcterms:modified>
  <cp:category/>
  <cp:version/>
  <cp:contentType/>
  <cp:contentStatus/>
</cp:coreProperties>
</file>