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tabRatio="868" firstSheet="1" activeTab="1"/>
  </bookViews>
  <sheets>
    <sheet name="Exhibit SCW-4E" sheetId="1" r:id="rId1"/>
    <sheet name="Summary" sheetId="2" r:id="rId2"/>
    <sheet name="FT_CSAPR EarlyCarbon Retrofit" sheetId="3" r:id="rId3"/>
    <sheet name="FT_CSAPR EarlyCarbon Repower" sheetId="4" r:id="rId4"/>
    <sheet name="FT_CSAPR EarlyCarbon Brownfield" sheetId="5" r:id="rId5"/>
    <sheet name="FT_CSAPR EarlyCbn Mrkt to 2020" sheetId="6" r:id="rId6"/>
    <sheet name="FT_CSAPR EarlyCbn Mrkt to 2025" sheetId="7" r:id="rId7"/>
  </sheets>
  <externalReferences>
    <externalReference r:id="rId10"/>
    <externalReference r:id="rId11"/>
    <externalReference r:id="rId12"/>
    <externalReference r:id="rId13"/>
  </externalReferences>
  <definedNames>
    <definedName name="Base__1a_DataTable">#REF!</definedName>
    <definedName name="Base_1a_DataTable">#REF!</definedName>
    <definedName name="Base_2_A_DataTable">#REF!</definedName>
    <definedName name="Base_2A_DataTable">#REF!</definedName>
    <definedName name="Base_a__DataTable">#REF!</definedName>
    <definedName name="Base_A_DataTable">#REF!</definedName>
    <definedName name="Base_Test_DataTable">#REF!</definedName>
    <definedName name="Base1_DataTable">#REF!</definedName>
    <definedName name="Base2_A_DataTable">#REF!</definedName>
    <definedName name="Base2_DataTable">#REF!</definedName>
    <definedName name="Base2A__DataTable">#REF!</definedName>
    <definedName name="Base2A_DataTable">#REF!</definedName>
    <definedName name="BaseA_DataTable">#REF!</definedName>
    <definedName name="BaseX_DataTable">#REF!</definedName>
    <definedName name="Change_4_DataTable">#REF!</definedName>
    <definedName name="Change1_New_DataTable">#REF!</definedName>
    <definedName name="Change1_TEST_DataTable">#REF!</definedName>
    <definedName name="Change1A_DataTable">#REF!</definedName>
    <definedName name="Change1Test_DataTable">#REF!</definedName>
    <definedName name="Change2_DataTable">#REF!</definedName>
    <definedName name="Change3_A_DataTable">#REF!</definedName>
    <definedName name="Change3_TEST_DataTable">#REF!</definedName>
    <definedName name="Change3A_DataTable">#REF!</definedName>
    <definedName name="Change3TEST_DataTable">#REF!</definedName>
    <definedName name="Change4_DataTable">#REF!</definedName>
    <definedName name="Change4_test_DataTable">#REF!</definedName>
    <definedName name="Change4A_DataTable">#REF!</definedName>
    <definedName name="Charge1_DataTable">#REF!</definedName>
    <definedName name="Chnage4_DataTable">#REF!</definedName>
    <definedName name="East_Change4A_DataTable">#REF!</definedName>
    <definedName name="Gas_NOX_DataTable">#REF!</definedName>
    <definedName name="Gas_NOXA_DataTable">#REF!</definedName>
    <definedName name="NOX_TEST_DataTable">#REF!</definedName>
    <definedName name="NOXa_DataTable">#REF!</definedName>
    <definedName name="_xlnm.Print_Area" localSheetId="4">'FT_CSAPR EarlyCarbon Brownfield'!$A$1:$T$122</definedName>
    <definedName name="_xlnm.Print_Area" localSheetId="3">'FT_CSAPR EarlyCarbon Repower'!$A$1:$T$122</definedName>
    <definedName name="_xlnm.Print_Area" localSheetId="2">'FT_CSAPR EarlyCarbon Retrofit'!$A$1:$T$122</definedName>
    <definedName name="_xlnm.Print_Area" localSheetId="5">'FT_CSAPR EarlyCbn Mrkt to 2020'!$A$1:$T$122</definedName>
    <definedName name="_xlnm.Print_Area" localSheetId="6">'FT_CSAPR EarlyCbn Mrkt to 2025'!$A$1:$T$122</definedName>
    <definedName name="Sheet1_DataTable">#REF!</definedName>
    <definedName name="Sheet2_DataTable">#REF!</definedName>
    <definedName name="Sheet3_DataTable">#REF!</definedName>
    <definedName name="Temp_DataTable">#REF!</definedName>
  </definedNames>
  <calcPr fullCalcOnLoad="1"/>
</workbook>
</file>

<file path=xl/comments6.xml><?xml version="1.0" encoding="utf-8"?>
<comments xmlns="http://schemas.openxmlformats.org/spreadsheetml/2006/main">
  <authors>
    <author>A satisfied Microsoft Office user</author>
  </authors>
  <commentList>
    <comment ref="S10" authorId="0">
      <text>
        <r>
          <rPr>
            <sz val="8"/>
            <rFont val="Tahoma"/>
            <family val="2"/>
          </rPr>
          <t xml:space="preserve">      Includes DR + IVV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S10" authorId="0">
      <text>
        <r>
          <rPr>
            <sz val="8"/>
            <rFont val="Tahoma"/>
            <family val="2"/>
          </rPr>
          <t xml:space="preserve">      Includes DR + IVV
</t>
        </r>
      </text>
    </comment>
  </commentList>
</comments>
</file>

<file path=xl/sharedStrings.xml><?xml version="1.0" encoding="utf-8"?>
<sst xmlns="http://schemas.openxmlformats.org/spreadsheetml/2006/main" count="785" uniqueCount="163">
  <si>
    <t>KENTUCKY POWER COMPANY</t>
  </si>
  <si>
    <t>KPCo Capacity Resource Optimization</t>
  </si>
  <si>
    <t>Costs and Emissions Summary</t>
  </si>
  <si>
    <t>Optimal Plan Cost Summary ($000)</t>
  </si>
  <si>
    <t>Market</t>
  </si>
  <si>
    <t>Base Rate Impacts</t>
  </si>
  <si>
    <t>Value of</t>
  </si>
  <si>
    <t>Fuel</t>
  </si>
  <si>
    <t>Contract</t>
  </si>
  <si>
    <t>Fuel &amp;</t>
  </si>
  <si>
    <t>Carrying</t>
  </si>
  <si>
    <t>Incremental</t>
  </si>
  <si>
    <t>Total</t>
  </si>
  <si>
    <t>Allowances</t>
  </si>
  <si>
    <t>Grand</t>
  </si>
  <si>
    <t>Capital</t>
  </si>
  <si>
    <t>ICAP</t>
  </si>
  <si>
    <t>Cost</t>
  </si>
  <si>
    <t>Revenue</t>
  </si>
  <si>
    <t>Revenue/(Cost)</t>
  </si>
  <si>
    <t>Transactions</t>
  </si>
  <si>
    <t>Charges</t>
  </si>
  <si>
    <t>O&amp;M</t>
  </si>
  <si>
    <t>Consumed</t>
  </si>
  <si>
    <t>CPW</t>
  </si>
  <si>
    <t>Expenditures</t>
  </si>
  <si>
    <t>Surplus</t>
  </si>
  <si>
    <t>Value</t>
  </si>
  <si>
    <t>Annual Costs</t>
  </si>
  <si>
    <t>(A)</t>
  </si>
  <si>
    <t>(B)</t>
  </si>
  <si>
    <t>(C)</t>
  </si>
  <si>
    <t>(D)=(A)-(B)-(C)</t>
  </si>
  <si>
    <t>(E)</t>
  </si>
  <si>
    <t>(F)</t>
  </si>
  <si>
    <t>(G)=(E)+(F)</t>
  </si>
  <si>
    <t>(H)=(D)+(G)</t>
  </si>
  <si>
    <t>(I)</t>
  </si>
  <si>
    <t>(J)=(H)+(I)</t>
  </si>
  <si>
    <t>(K)</t>
  </si>
  <si>
    <t>(L)=(J)-(K)</t>
  </si>
  <si>
    <t>(M)</t>
  </si>
  <si>
    <t>(N)</t>
  </si>
  <si>
    <t>MW</t>
  </si>
  <si>
    <t>$/MW-Wk</t>
  </si>
  <si>
    <t>2011 Net Present Value</t>
  </si>
  <si>
    <t>Period of 2011-2040</t>
  </si>
  <si>
    <t xml:space="preserve">          Base Case O&amp;M 2011-2040</t>
  </si>
  <si>
    <t xml:space="preserve">          Utility Cost Present Value 2011-2040</t>
  </si>
  <si>
    <t>SO2</t>
  </si>
  <si>
    <t>CO2</t>
  </si>
  <si>
    <t>NOX</t>
  </si>
  <si>
    <t>HG</t>
  </si>
  <si>
    <t>Emissions</t>
  </si>
  <si>
    <t>(Tons)</t>
  </si>
  <si>
    <t>Summary of Energy Purchases and Sales (Gwh)</t>
  </si>
  <si>
    <t>Internal</t>
  </si>
  <si>
    <t>East Reserve Margin - MW</t>
  </si>
  <si>
    <t>Net</t>
  </si>
  <si>
    <t xml:space="preserve"> </t>
  </si>
  <si>
    <t>Requirement</t>
  </si>
  <si>
    <t>Case</t>
  </si>
  <si>
    <t>Existing</t>
  </si>
  <si>
    <t>Expansion</t>
  </si>
  <si>
    <t>Capacity</t>
  </si>
  <si>
    <t>Reserve</t>
  </si>
  <si>
    <t>Requirements</t>
  </si>
  <si>
    <t>Purchases</t>
  </si>
  <si>
    <t>Sales</t>
  </si>
  <si>
    <t>GWh</t>
  </si>
  <si>
    <t>Demand</t>
  </si>
  <si>
    <t>Plan</t>
  </si>
  <si>
    <t>Changes</t>
  </si>
  <si>
    <t>Margin - %</t>
  </si>
  <si>
    <t/>
  </si>
  <si>
    <t>1- 407 MW CC,</t>
  </si>
  <si>
    <t>1 -780 MW Repower,</t>
  </si>
  <si>
    <t>1 -904 MW NGCC,</t>
  </si>
  <si>
    <t>Capacity Resource Optimization</t>
  </si>
  <si>
    <t>Expansion Plan Summary</t>
  </si>
  <si>
    <t>Retrofit 15 yr book life</t>
  </si>
  <si>
    <t>BS1 Repower 20 yr book life</t>
  </si>
  <si>
    <t>NGCC Replacement</t>
  </si>
  <si>
    <t>30 Year Operating Life</t>
  </si>
  <si>
    <t>30 Book/30 Operating</t>
  </si>
  <si>
    <t>0 MW- ICAP</t>
  </si>
  <si>
    <t>45 MW- ICAP</t>
  </si>
  <si>
    <t>225 MW- ICAP</t>
  </si>
  <si>
    <t>Big Sandy 1 Retire            
   1 -780 MW Repower,</t>
  </si>
  <si>
    <t>938 MW- ICAP</t>
  </si>
  <si>
    <t>922 MW- ICAP</t>
  </si>
  <si>
    <t>930 MW- ICAP</t>
  </si>
  <si>
    <t>934 MW- ICAP</t>
  </si>
  <si>
    <t>939 MW- ICAP</t>
  </si>
  <si>
    <t>951 MW- ICAP</t>
  </si>
  <si>
    <t>957 MW- ICAP</t>
  </si>
  <si>
    <t>967 MW- ICAP</t>
  </si>
  <si>
    <t>ICAP Revenue</t>
  </si>
  <si>
    <t>FTCA_CSAPR</t>
  </si>
  <si>
    <t>Cost Over Retrofit</t>
  </si>
  <si>
    <t>Levelized FT CSAPR Early Carbon Commodity Pricing, Big Sandy 2 Retrofit</t>
  </si>
  <si>
    <t>Levelized FT_CSAPR Early Carbon Commodity Pricing, Big Sandy 1 Repower 20_30</t>
  </si>
  <si>
    <t>Levelized NGCC Replacement FT_CSAPR Early Carbon Commodity Pricing</t>
  </si>
  <si>
    <t>Early Carbon</t>
  </si>
  <si>
    <t>Big Sandy 2 UD Analysis Under FT_CSAPR Early Carbon Commodity Pricing</t>
  </si>
  <si>
    <t xml:space="preserve">Big Sandy 1 Retire  </t>
  </si>
  <si>
    <t xml:space="preserve">Big Sandy 1 Retire         </t>
  </si>
  <si>
    <t>Big Sandy 2 Retrofit</t>
  </si>
  <si>
    <t>1 -904 MW NGCC</t>
  </si>
  <si>
    <t>Kentucky CPCN Filing Economic Analysis</t>
  </si>
  <si>
    <t>Resource Plan Summary</t>
  </si>
  <si>
    <t>'BASE' Option #1</t>
  </si>
  <si>
    <t>Option #2</t>
  </si>
  <si>
    <t>Option #3</t>
  </si>
  <si>
    <t xml:space="preserve">BS2 DFGD </t>
  </si>
  <si>
    <t xml:space="preserve">(1) RK Retires 1/2016 </t>
  </si>
  <si>
    <t>Resource Plan Year</t>
  </si>
  <si>
    <t xml:space="preserve"> Retrofit 6/2016</t>
  </si>
  <si>
    <t xml:space="preserve">with (Brownfield) CC </t>
  </si>
  <si>
    <t>with BS2 CC Repwrng</t>
  </si>
  <si>
    <t>w/ PJM-Mkt Replacmnt</t>
  </si>
  <si>
    <t>Replacement</t>
  </si>
  <si>
    <t>2011-2013</t>
  </si>
  <si>
    <t xml:space="preserve">Big Sandy 1&amp;2  Retire         </t>
  </si>
  <si>
    <t xml:space="preserve">Big Sandy 2 Retire  </t>
  </si>
  <si>
    <t>Big Sandy 1             
   1 -780 MW Repower,</t>
  </si>
  <si>
    <t>~</t>
  </si>
  <si>
    <t>Life-Cycle Analysis Period (2011-2040)</t>
  </si>
  <si>
    <t>($000)</t>
  </si>
  <si>
    <t>CPW of Revenue Requirements</t>
  </si>
  <si>
    <t>Less: ICAP Revenue</t>
  </si>
  <si>
    <t>CPW of Revenue Requirements, Net</t>
  </si>
  <si>
    <r>
      <rPr>
        <b/>
        <sz val="10"/>
        <rFont val="Arial"/>
        <family val="2"/>
      </rPr>
      <t xml:space="preserve">A. </t>
    </r>
    <r>
      <rPr>
        <b/>
        <u val="single"/>
        <sz val="10"/>
        <rFont val="Arial"/>
        <family val="2"/>
      </rPr>
      <t>Cost/</t>
    </r>
    <r>
      <rPr>
        <b/>
        <u val="single"/>
        <sz val="10"/>
        <color indexed="10"/>
        <rFont val="Arial"/>
        <family val="2"/>
      </rPr>
      <t>(Savings</t>
    </r>
    <r>
      <rPr>
        <b/>
        <u val="single"/>
        <sz val="10"/>
        <rFont val="Arial"/>
        <family val="2"/>
      </rPr>
      <t>) Over 'BASE' Case</t>
    </r>
  </si>
  <si>
    <t>Less: ICAP / Pool  Revenue</t>
  </si>
  <si>
    <r>
      <t>B. Cost/</t>
    </r>
    <r>
      <rPr>
        <b/>
        <sz val="10"/>
        <color indexed="10"/>
        <rFont val="Arial"/>
        <family val="2"/>
      </rPr>
      <t>(Savings</t>
    </r>
    <r>
      <rPr>
        <b/>
        <sz val="10"/>
        <rFont val="Arial"/>
        <family val="2"/>
      </rPr>
      <t>) Over 'BASE' Case</t>
    </r>
  </si>
  <si>
    <t xml:space="preserve">Impact of 20-Year (vs. 15-Year ) </t>
  </si>
  <si>
    <t>RETROFIT Cost Recovery</t>
  </si>
  <si>
    <t>Note:</t>
  </si>
  <si>
    <r>
      <t xml:space="preserve">        3) FOM and Capital (carrying charges) on </t>
    </r>
    <r>
      <rPr>
        <i/>
        <sz val="10"/>
        <color indexed="8"/>
        <rFont val="Arial"/>
        <family val="2"/>
      </rPr>
      <t>incremental</t>
    </r>
    <r>
      <rPr>
        <sz val="10"/>
        <color indexed="8"/>
        <rFont val="Arial"/>
        <family val="2"/>
      </rPr>
      <t xml:space="preserve"> investments (e.g. environmental retrofits and/or new-build or repowered NG-CCs)</t>
    </r>
  </si>
  <si>
    <t>Market to 2020</t>
  </si>
  <si>
    <t>Market to 2025</t>
  </si>
  <si>
    <t>1 -904 MW NGCC,    1-407 MW CC</t>
  </si>
  <si>
    <t>Levelized Market Replacement to 2020 then BS2 Replacement CC Added FT_CSAPR Early Carbon Commodity Pricing</t>
  </si>
  <si>
    <t>Levelized Market Replacement to 2025 then BS2 Replacement CC Added FT_CSAPR Early Carbon Commodity Pricing</t>
  </si>
  <si>
    <t>Option #4A</t>
  </si>
  <si>
    <t>Option #4B</t>
  </si>
  <si>
    <r>
      <t xml:space="preserve">to </t>
    </r>
    <r>
      <rPr>
        <sz val="10"/>
        <color indexed="10"/>
        <rFont val="Arial"/>
        <family val="2"/>
      </rPr>
      <t>2020</t>
    </r>
  </si>
  <si>
    <r>
      <t xml:space="preserve">to </t>
    </r>
    <r>
      <rPr>
        <sz val="10"/>
        <color indexed="10"/>
        <rFont val="Arial"/>
        <family val="2"/>
      </rPr>
      <t>2025</t>
    </r>
  </si>
  <si>
    <t>1 -904 MW NGCC,          1-407 MW CC</t>
  </si>
  <si>
    <r>
      <t>Big Sandy Unit 2 under</t>
    </r>
    <r>
      <rPr>
        <b/>
        <sz val="16"/>
        <color indexed="10"/>
        <rFont val="Arial"/>
        <family val="2"/>
      </rPr>
      <t>:  "Fleet Transition-Early Carbon" Commodity Pricing</t>
    </r>
  </si>
  <si>
    <r>
      <t xml:space="preserve"> o The 'BASE' / Option 1 (Big Sandy 2 RETROFIT) analysis results assumes a </t>
    </r>
    <r>
      <rPr>
        <b/>
        <sz val="10"/>
        <rFont val="Arial"/>
        <family val="2"/>
      </rPr>
      <t>15-year recovery period</t>
    </r>
    <r>
      <rPr>
        <sz val="10"/>
        <color indexed="8"/>
        <rFont val="Arial"/>
        <family val="2"/>
      </rPr>
      <t xml:space="preserve"> for the incremental DFGD retrofit investment</t>
    </r>
  </si>
  <si>
    <t xml:space="preserve"> o Option #2 (Big Sandy 2 RETIRED &amp; REPLACED w/ a [BS-site 'Brownfield'] CC) assumes a 30-year recovery period for the new-build CCs in all analyses</t>
  </si>
  <si>
    <t xml:space="preserve"> o Option #3 (Big Sandy 2 RETIRED &amp; REPLACED w/ a CC-Repowered Big Sandy U1) assumes a 20-year recovery period in all analyses</t>
  </si>
  <si>
    <t xml:space="preserve"> o All cases (except Option #3) assume that Big Sandy 1 retired 1/2015</t>
  </si>
  <si>
    <t xml:space="preserve"> o In all cases, effectively assumes replacement capacity &amp; energy for BS1 would be 'delayed' until ~2025 in recognition of a) the (incremental) financing/cost burden to KPCo and its customers; </t>
  </si>
  <si>
    <r>
      <t xml:space="preserve">     and b) assumed </t>
    </r>
    <r>
      <rPr>
        <u val="single"/>
        <sz val="10"/>
        <rFont val="Arial"/>
        <family val="2"/>
      </rPr>
      <t>limited</t>
    </r>
    <r>
      <rPr>
        <sz val="10"/>
        <rFont val="Arial"/>
        <family val="2"/>
      </rPr>
      <t xml:space="preserve"> (PJM) market availability of reasonably-priced replacement capacity &amp; energy during the interim (~150-300 MW) </t>
    </r>
  </si>
  <si>
    <t xml:space="preserve"> o Evalution economics (all cases) reflect KPCo's 30% share (~195-MW) Purchase Entitlement from affiliate AEG Generating Cos.' 50% Ownership Share of both Rockport Units 1&amp;2</t>
  </si>
  <si>
    <r>
      <t xml:space="preserve"> o "Retirement" options EXCLUDE</t>
    </r>
    <r>
      <rPr>
        <sz val="10"/>
        <color indexed="8"/>
        <rFont val="Arial"/>
        <family val="2"/>
      </rPr>
      <t xml:space="preserve"> costs associated w/ socio-economic impacts to the plant staff, supply vendors, or to the overall easten-Kentucky region</t>
    </r>
  </si>
  <si>
    <t xml:space="preserve"> o "G" Revenue Requirements established on a KPCo "stand-alone" (basis and is reflective of a 'cost-optimized' resource plan necessary to achieve PJM minimum reserve margin criterion (summer peak)...  </t>
  </si>
  <si>
    <t xml:space="preserve">       Inclusive of: </t>
  </si>
  <si>
    <r>
      <t xml:space="preserve">        1) </t>
    </r>
    <r>
      <rPr>
        <u val="single"/>
        <sz val="10"/>
        <color indexed="8"/>
        <rFont val="Arial"/>
        <family val="2"/>
      </rPr>
      <t>All</t>
    </r>
    <r>
      <rPr>
        <sz val="10"/>
        <color indexed="8"/>
        <rFont val="Arial"/>
        <family val="2"/>
      </rPr>
      <t xml:space="preserve"> KPCo (company-dispatched) Fuel, VOM and Emission Costs (incl. CO2); 2) on-going plant FOM; and </t>
    </r>
  </si>
  <si>
    <t>ktons</t>
  </si>
  <si>
    <t>Retrofit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</si>
</sst>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#.#"/>
    <numFmt numFmtId="165" formatCode="0.0%"/>
    <numFmt numFmtId="166" formatCode="_(* #,##0.0000_);_(* \(#,##0.0000\);_(* &quot;-&quot;??_);_(@_)"/>
    <numFmt numFmtId="167" formatCode="_(* #,##0.000_);_(* \(#,##0.000\);_(* &quot;-&quot;??_);_(@_)"/>
    <numFmt numFmtId="168" formatCode="_(* #,##0_);_(* \(#,##0\);_(* &quot;-&quot;??_);_(@_)"/>
    <numFmt numFmtId="169" formatCode="#,##0.0000"/>
    <numFmt numFmtId="170" formatCode="#,##0.0_);[Red]\(#,##0.0\)"/>
    <numFmt numFmtId="171" formatCode="0.000"/>
    <numFmt numFmtId="172" formatCode="0.0000"/>
    <numFmt numFmtId="173" formatCode="#,##0.0"/>
    <numFmt numFmtId="174" formatCode="&quot;$&quot;#,##0.00"/>
    <numFmt numFmtId="175" formatCode="&quot;$&quot;#,##0"/>
    <numFmt numFmtId="176" formatCode="mmmm\ d\,\ yyyy"/>
    <numFmt numFmtId="177" formatCode="0.000000"/>
  </numFmts>
  <fonts count="58"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10"/>
      <name val="Helv"/>
      <family val="0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u val="single"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1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6" borderId="0" applyNumberFormat="0" applyBorder="0" applyAlignment="0" applyProtection="0"/>
    <xf numFmtId="0" fontId="17" fillId="6" borderId="0" applyNumberFormat="0" applyBorder="0" applyAlignment="0" applyProtection="0"/>
    <xf numFmtId="0" fontId="0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1" borderId="0" applyNumberFormat="0" applyBorder="0" applyAlignment="0" applyProtection="0"/>
    <xf numFmtId="0" fontId="41" fillId="12" borderId="0" applyNumberFormat="0" applyBorder="0" applyAlignment="0" applyProtection="0"/>
    <xf numFmtId="0" fontId="19" fillId="12" borderId="0" applyNumberFormat="0" applyBorder="0" applyAlignment="0" applyProtection="0"/>
    <xf numFmtId="0" fontId="41" fillId="9" borderId="0" applyNumberFormat="0" applyBorder="0" applyAlignment="0" applyProtection="0"/>
    <xf numFmtId="0" fontId="19" fillId="9" borderId="0" applyNumberFormat="0" applyBorder="0" applyAlignment="0" applyProtection="0"/>
    <xf numFmtId="0" fontId="41" fillId="10" borderId="0" applyNumberFormat="0" applyBorder="0" applyAlignment="0" applyProtection="0"/>
    <xf numFmtId="0" fontId="19" fillId="10" borderId="0" applyNumberFormat="0" applyBorder="0" applyAlignment="0" applyProtection="0"/>
    <xf numFmtId="0" fontId="41" fillId="13" borderId="0" applyNumberFormat="0" applyBorder="0" applyAlignment="0" applyProtection="0"/>
    <xf numFmtId="0" fontId="19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14" borderId="0" applyNumberFormat="0" applyBorder="0" applyAlignment="0" applyProtection="0"/>
    <xf numFmtId="0" fontId="41" fillId="15" borderId="0" applyNumberFormat="0" applyBorder="0" applyAlignment="0" applyProtection="0"/>
    <xf numFmtId="0" fontId="19" fillId="15" borderId="0" applyNumberFormat="0" applyBorder="0" applyAlignment="0" applyProtection="0"/>
    <xf numFmtId="0" fontId="41" fillId="16" borderId="0" applyNumberFormat="0" applyBorder="0" applyAlignment="0" applyProtection="0"/>
    <xf numFmtId="0" fontId="19" fillId="16" borderId="0" applyNumberFormat="0" applyBorder="0" applyAlignment="0" applyProtection="0"/>
    <xf numFmtId="0" fontId="41" fillId="17" borderId="0" applyNumberFormat="0" applyBorder="0" applyAlignment="0" applyProtection="0"/>
    <xf numFmtId="0" fontId="19" fillId="17" borderId="0" applyNumberFormat="0" applyBorder="0" applyAlignment="0" applyProtection="0"/>
    <xf numFmtId="0" fontId="41" fillId="18" borderId="0" applyNumberFormat="0" applyBorder="0" applyAlignment="0" applyProtection="0"/>
    <xf numFmtId="0" fontId="19" fillId="18" borderId="0" applyNumberFormat="0" applyBorder="0" applyAlignment="0" applyProtection="0"/>
    <xf numFmtId="0" fontId="41" fillId="13" borderId="0" applyNumberFormat="0" applyBorder="0" applyAlignment="0" applyProtection="0"/>
    <xf numFmtId="0" fontId="19" fillId="13" borderId="0" applyNumberFormat="0" applyBorder="0" applyAlignment="0" applyProtection="0"/>
    <xf numFmtId="0" fontId="41" fillId="14" borderId="0" applyNumberFormat="0" applyBorder="0" applyAlignment="0" applyProtection="0"/>
    <xf numFmtId="0" fontId="19" fillId="14" borderId="0" applyNumberFormat="0" applyBorder="0" applyAlignment="0" applyProtection="0"/>
    <xf numFmtId="0" fontId="41" fillId="19" borderId="0" applyNumberFormat="0" applyBorder="0" applyAlignment="0" applyProtection="0"/>
    <xf numFmtId="0" fontId="19" fillId="19" borderId="0" applyNumberFormat="0" applyBorder="0" applyAlignment="0" applyProtection="0"/>
    <xf numFmtId="0" fontId="42" fillId="3" borderId="0" applyNumberFormat="0" applyBorder="0" applyAlignment="0" applyProtection="0"/>
    <xf numFmtId="0" fontId="20" fillId="3" borderId="0" applyNumberFormat="0" applyBorder="0" applyAlignment="0" applyProtection="0"/>
    <xf numFmtId="0" fontId="43" fillId="20" borderId="1" applyNumberFormat="0" applyAlignment="0" applyProtection="0"/>
    <xf numFmtId="0" fontId="21" fillId="20" borderId="1" applyNumberFormat="0" applyAlignment="0" applyProtection="0"/>
    <xf numFmtId="0" fontId="44" fillId="21" borderId="2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1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11" fillId="0" borderId="0">
      <alignment/>
      <protection/>
    </xf>
    <xf numFmtId="0" fontId="46" fillId="4" borderId="0" applyNumberFormat="0" applyBorder="0" applyAlignment="0" applyProtection="0"/>
    <xf numFmtId="0" fontId="24" fillId="4" borderId="0" applyNumberFormat="0" applyBorder="0" applyAlignment="0" applyProtection="0"/>
    <xf numFmtId="0" fontId="4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27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7" borderId="1" applyNumberFormat="0" applyAlignment="0" applyProtection="0"/>
    <xf numFmtId="0" fontId="28" fillId="7" borderId="1" applyNumberFormat="0" applyAlignment="0" applyProtection="0"/>
    <xf numFmtId="0" fontId="51" fillId="0" borderId="6" applyNumberFormat="0" applyFill="0" applyAlignment="0" applyProtection="0"/>
    <xf numFmtId="0" fontId="29" fillId="0" borderId="6" applyNumberFormat="0" applyFill="0" applyAlignment="0" applyProtection="0"/>
    <xf numFmtId="0" fontId="52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53" fillId="20" borderId="8" applyNumberFormat="0" applyAlignment="0" applyProtection="0"/>
    <xf numFmtId="0" fontId="31" fillId="20" borderId="8" applyNumberFormat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9">
      <alignment horizontal="center"/>
      <protection/>
    </xf>
    <xf numFmtId="0" fontId="14" fillId="0" borderId="9">
      <alignment horizontal="center"/>
      <protection/>
    </xf>
    <xf numFmtId="0" fontId="14" fillId="0" borderId="9">
      <alignment horizontal="center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177" fontId="1" fillId="0" borderId="0">
      <alignment horizontal="left" wrapText="1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32" fillId="0" borderId="10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1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38" fontId="1" fillId="0" borderId="0" xfId="841" applyNumberFormat="1" applyAlignment="1">
      <alignment horizontal="center"/>
      <protection/>
    </xf>
    <xf numFmtId="0" fontId="1" fillId="0" borderId="0" xfId="950" applyAlignment="1">
      <alignment horizontal="right"/>
      <protection/>
    </xf>
    <xf numFmtId="0" fontId="1" fillId="0" borderId="0" xfId="950" applyFont="1" applyAlignment="1">
      <alignment horizontal="right"/>
      <protection/>
    </xf>
    <xf numFmtId="38" fontId="1" fillId="0" borderId="0" xfId="950" applyNumberFormat="1" applyFill="1" applyBorder="1" applyAlignment="1" quotePrefix="1">
      <alignment horizontal="center" wrapText="1"/>
      <protection/>
    </xf>
    <xf numFmtId="0" fontId="35" fillId="0" borderId="0" xfId="950" applyFont="1" applyFill="1" applyBorder="1" applyAlignment="1">
      <alignment horizontal="right"/>
      <protection/>
    </xf>
    <xf numFmtId="38" fontId="36" fillId="0" borderId="0" xfId="0" applyNumberFormat="1" applyFont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950" applyFont="1" applyBorder="1" applyAlignment="1">
      <alignment horizontal="right"/>
      <protection/>
    </xf>
    <xf numFmtId="0" fontId="16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0" fontId="3" fillId="0" borderId="12" xfId="950" applyFont="1" applyBorder="1" applyAlignment="1">
      <alignment horizontal="right"/>
      <protection/>
    </xf>
    <xf numFmtId="0" fontId="1" fillId="0" borderId="0" xfId="950" applyAlignment="1">
      <alignment horizontal="right" vertical="top"/>
      <protection/>
    </xf>
    <xf numFmtId="38" fontId="3" fillId="0" borderId="0" xfId="950" applyNumberFormat="1" applyFont="1" applyFill="1" applyBorder="1" applyAlignment="1" quotePrefix="1">
      <alignment horizontal="center" vertical="top" wrapText="1"/>
      <protection/>
    </xf>
    <xf numFmtId="38" fontId="3" fillId="0" borderId="0" xfId="950" applyNumberFormat="1" applyFont="1" applyFill="1" applyBorder="1" applyAlignment="1" quotePrefix="1">
      <alignment horizontal="center" wrapText="1"/>
      <protection/>
    </xf>
    <xf numFmtId="38" fontId="0" fillId="0" borderId="0" xfId="0" applyNumberFormat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" fillId="0" borderId="13" xfId="950" applyBorder="1" applyAlignment="1">
      <alignment horizontal="right"/>
      <protection/>
    </xf>
    <xf numFmtId="6" fontId="0" fillId="0" borderId="14" xfId="0" applyNumberFormat="1" applyBorder="1" applyAlignment="1">
      <alignment horizontal="center" vertical="center"/>
    </xf>
    <xf numFmtId="0" fontId="3" fillId="0" borderId="14" xfId="950" applyFont="1" applyBorder="1" applyAlignment="1">
      <alignment horizontal="right"/>
      <protection/>
    </xf>
    <xf numFmtId="3" fontId="16" fillId="0" borderId="1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" fillId="0" borderId="14" xfId="950" applyBorder="1" applyAlignment="1">
      <alignment horizontal="right"/>
      <protection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/>
    </xf>
    <xf numFmtId="0" fontId="1" fillId="0" borderId="0" xfId="851">
      <alignment/>
      <protection/>
    </xf>
    <xf numFmtId="0" fontId="2" fillId="0" borderId="0" xfId="851" applyFont="1" applyAlignment="1">
      <alignment horizontal="centerContinuous"/>
      <protection/>
    </xf>
    <xf numFmtId="0" fontId="1" fillId="0" borderId="0" xfId="851" applyAlignment="1">
      <alignment horizontal="center"/>
      <protection/>
    </xf>
    <xf numFmtId="0" fontId="3" fillId="0" borderId="13" xfId="851" applyFont="1" applyBorder="1" applyAlignment="1">
      <alignment horizontal="centerContinuous"/>
      <protection/>
    </xf>
    <xf numFmtId="0" fontId="1" fillId="0" borderId="13" xfId="851" applyBorder="1" applyAlignment="1">
      <alignment horizontal="centerContinuous"/>
      <protection/>
    </xf>
    <xf numFmtId="0" fontId="3" fillId="0" borderId="0" xfId="851" applyFont="1" applyBorder="1" applyAlignment="1">
      <alignment horizontal="centerContinuous"/>
      <protection/>
    </xf>
    <xf numFmtId="0" fontId="1" fillId="0" borderId="0" xfId="851" applyBorder="1" applyAlignment="1">
      <alignment/>
      <protection/>
    </xf>
    <xf numFmtId="0" fontId="1" fillId="0" borderId="0" xfId="851" applyBorder="1" applyAlignment="1">
      <alignment horizontal="center"/>
      <protection/>
    </xf>
    <xf numFmtId="3" fontId="4" fillId="0" borderId="0" xfId="851" applyNumberFormat="1" applyFont="1" applyAlignment="1">
      <alignment horizontal="center"/>
      <protection/>
    </xf>
    <xf numFmtId="0" fontId="4" fillId="0" borderId="0" xfId="851" applyFont="1" applyAlignment="1">
      <alignment horizontal="center"/>
      <protection/>
    </xf>
    <xf numFmtId="0" fontId="3" fillId="0" borderId="0" xfId="851" applyFont="1" applyAlignment="1">
      <alignment horizontal="right"/>
      <protection/>
    </xf>
    <xf numFmtId="0" fontId="1" fillId="0" borderId="0" xfId="851" applyAlignment="1">
      <alignment horizontal="right"/>
      <protection/>
    </xf>
    <xf numFmtId="38" fontId="1" fillId="0" borderId="0" xfId="851" applyNumberFormat="1" applyAlignment="1">
      <alignment horizontal="center"/>
      <protection/>
    </xf>
    <xf numFmtId="38" fontId="1" fillId="0" borderId="0" xfId="851" applyNumberFormat="1">
      <alignment/>
      <protection/>
    </xf>
    <xf numFmtId="164" fontId="1" fillId="0" borderId="0" xfId="851" applyNumberFormat="1" applyAlignment="1">
      <alignment horizontal="center"/>
      <protection/>
    </xf>
    <xf numFmtId="38" fontId="4" fillId="0" borderId="0" xfId="851" applyNumberFormat="1" applyFont="1" applyAlignment="1">
      <alignment horizontal="center"/>
      <protection/>
    </xf>
    <xf numFmtId="3" fontId="1" fillId="0" borderId="0" xfId="851" applyNumberFormat="1" applyAlignment="1">
      <alignment horizontal="center"/>
      <protection/>
    </xf>
    <xf numFmtId="3" fontId="1" fillId="0" borderId="0" xfId="851" applyNumberFormat="1">
      <alignment/>
      <protection/>
    </xf>
    <xf numFmtId="0" fontId="1" fillId="0" borderId="0" xfId="851" applyBorder="1" applyAlignment="1">
      <alignment horizontal="centerContinuous"/>
      <protection/>
    </xf>
    <xf numFmtId="0" fontId="1" fillId="0" borderId="0" xfId="851" applyFont="1" applyAlignment="1">
      <alignment horizontal="center"/>
      <protection/>
    </xf>
    <xf numFmtId="38" fontId="1" fillId="0" borderId="0" xfId="851" applyNumberFormat="1" applyAlignment="1">
      <alignment/>
      <protection/>
    </xf>
    <xf numFmtId="0" fontId="1" fillId="0" borderId="0" xfId="851" applyFont="1" applyFill="1" applyAlignment="1">
      <alignment horizontal="right"/>
      <protection/>
    </xf>
    <xf numFmtId="0" fontId="1" fillId="0" borderId="0" xfId="851" applyFont="1" applyFill="1" applyBorder="1" applyAlignment="1">
      <alignment horizontal="centerContinuous"/>
      <protection/>
    </xf>
    <xf numFmtId="0" fontId="3" fillId="0" borderId="0" xfId="851" applyFont="1" applyFill="1" applyBorder="1" applyAlignment="1">
      <alignment horizontal="centerContinuous"/>
      <protection/>
    </xf>
    <xf numFmtId="0" fontId="4" fillId="0" borderId="0" xfId="851" applyFont="1" applyFill="1" applyAlignment="1">
      <alignment horizontal="center"/>
      <protection/>
    </xf>
    <xf numFmtId="0" fontId="1" fillId="0" borderId="0" xfId="851" applyAlignment="1" quotePrefix="1">
      <alignment horizontal="center"/>
      <protection/>
    </xf>
    <xf numFmtId="0" fontId="3" fillId="0" borderId="0" xfId="851" applyFont="1" applyAlignment="1">
      <alignment horizontal="left"/>
      <protection/>
    </xf>
    <xf numFmtId="0" fontId="1" fillId="0" borderId="0" xfId="851" applyFill="1" applyAlignment="1">
      <alignment horizontal="center"/>
      <protection/>
    </xf>
    <xf numFmtId="0" fontId="1" fillId="0" borderId="0" xfId="851" applyFill="1" applyBorder="1" applyAlignment="1">
      <alignment horizontal="center"/>
      <protection/>
    </xf>
    <xf numFmtId="0" fontId="1" fillId="0" borderId="0" xfId="851" applyFont="1" applyAlignment="1">
      <alignment horizontal="right"/>
      <protection/>
    </xf>
    <xf numFmtId="0" fontId="1" fillId="0" borderId="0" xfId="851" applyAlignment="1">
      <alignment/>
      <protection/>
    </xf>
    <xf numFmtId="38" fontId="5" fillId="0" borderId="0" xfId="851" applyNumberFormat="1" applyFont="1" applyAlignment="1">
      <alignment horizontal="center"/>
      <protection/>
    </xf>
    <xf numFmtId="3" fontId="1" fillId="0" borderId="0" xfId="851" applyNumberFormat="1" applyFont="1" applyFill="1" applyBorder="1" applyAlignment="1">
      <alignment horizontal="center"/>
      <protection/>
    </xf>
    <xf numFmtId="0" fontId="1" fillId="0" borderId="0" xfId="851" applyBorder="1">
      <alignment/>
      <protection/>
    </xf>
    <xf numFmtId="0" fontId="3" fillId="0" borderId="0" xfId="851" applyFont="1" applyBorder="1" applyAlignment="1">
      <alignment horizontal="center"/>
      <protection/>
    </xf>
    <xf numFmtId="0" fontId="1" fillId="0" borderId="0" xfId="851" applyFont="1" applyAlignment="1" quotePrefix="1">
      <alignment horizontal="center"/>
      <protection/>
    </xf>
    <xf numFmtId="3" fontId="1" fillId="0" borderId="12" xfId="851" applyNumberFormat="1" applyFont="1" applyBorder="1" applyAlignment="1">
      <alignment horizontal="center"/>
      <protection/>
    </xf>
    <xf numFmtId="3" fontId="1" fillId="0" borderId="0" xfId="851" applyNumberFormat="1" applyBorder="1" applyAlignment="1">
      <alignment horizontal="center"/>
      <protection/>
    </xf>
    <xf numFmtId="3" fontId="1" fillId="0" borderId="0" xfId="851" applyNumberFormat="1" applyFill="1" applyBorder="1" applyAlignment="1">
      <alignment horizontal="center"/>
      <protection/>
    </xf>
    <xf numFmtId="38" fontId="1" fillId="0" borderId="0" xfId="851" applyNumberFormat="1" applyFill="1" applyBorder="1" applyAlignment="1">
      <alignment horizontal="center"/>
      <protection/>
    </xf>
    <xf numFmtId="0" fontId="1" fillId="0" borderId="12" xfId="851" applyBorder="1">
      <alignment/>
      <protection/>
    </xf>
    <xf numFmtId="0" fontId="1" fillId="0" borderId="15" xfId="851" applyBorder="1">
      <alignment/>
      <protection/>
    </xf>
    <xf numFmtId="2" fontId="1" fillId="0" borderId="16" xfId="851" applyNumberFormat="1" applyBorder="1" applyAlignment="1">
      <alignment horizontal="center"/>
      <protection/>
    </xf>
    <xf numFmtId="2" fontId="1" fillId="0" borderId="17" xfId="851" applyNumberFormat="1" applyBorder="1" applyAlignment="1">
      <alignment horizontal="center"/>
      <protection/>
    </xf>
    <xf numFmtId="3" fontId="1" fillId="0" borderId="12" xfId="851" applyNumberFormat="1" applyFill="1" applyBorder="1" applyAlignment="1">
      <alignment horizontal="center"/>
      <protection/>
    </xf>
    <xf numFmtId="0" fontId="1" fillId="0" borderId="12" xfId="851" applyBorder="1" applyAlignment="1">
      <alignment horizontal="center"/>
      <protection/>
    </xf>
    <xf numFmtId="0" fontId="9" fillId="0" borderId="0" xfId="851" applyFont="1" applyAlignment="1">
      <alignment horizontal="left"/>
      <protection/>
    </xf>
    <xf numFmtId="0" fontId="2" fillId="0" borderId="0" xfId="851" applyFont="1" applyAlignment="1">
      <alignment/>
      <protection/>
    </xf>
    <xf numFmtId="0" fontId="2" fillId="0" borderId="0" xfId="851" applyFont="1" applyAlignment="1" quotePrefix="1">
      <alignment/>
      <protection/>
    </xf>
    <xf numFmtId="3" fontId="3" fillId="0" borderId="0" xfId="851" applyNumberFormat="1" applyFont="1" applyFill="1" applyAlignment="1">
      <alignment/>
      <protection/>
    </xf>
    <xf numFmtId="0" fontId="4" fillId="0" borderId="0" xfId="851" applyFont="1" applyBorder="1" applyAlignment="1">
      <alignment horizontal="center"/>
      <protection/>
    </xf>
    <xf numFmtId="38" fontId="8" fillId="0" borderId="0" xfId="851" applyNumberFormat="1" applyFont="1" applyAlignment="1">
      <alignment horizontal="center"/>
      <protection/>
    </xf>
    <xf numFmtId="2" fontId="1" fillId="0" borderId="0" xfId="851" applyNumberFormat="1">
      <alignment/>
      <protection/>
    </xf>
    <xf numFmtId="38" fontId="6" fillId="0" borderId="0" xfId="851" applyNumberFormat="1" applyFont="1" applyAlignment="1">
      <alignment horizontal="center"/>
      <protection/>
    </xf>
    <xf numFmtId="3" fontId="1" fillId="0" borderId="18" xfId="851" applyNumberFormat="1" applyFill="1" applyBorder="1" applyAlignment="1">
      <alignment horizontal="center"/>
      <protection/>
    </xf>
    <xf numFmtId="3" fontId="1" fillId="0" borderId="18" xfId="851" applyNumberFormat="1" applyFont="1" applyBorder="1" applyAlignment="1">
      <alignment horizontal="center"/>
      <protection/>
    </xf>
    <xf numFmtId="3" fontId="4" fillId="0" borderId="12" xfId="851" applyNumberFormat="1" applyFont="1" applyFill="1" applyBorder="1" applyAlignment="1">
      <alignment horizontal="center"/>
      <protection/>
    </xf>
    <xf numFmtId="38" fontId="1" fillId="0" borderId="0" xfId="851" applyNumberFormat="1" applyFill="1" applyBorder="1" applyAlignment="1" quotePrefix="1">
      <alignment horizontal="center"/>
      <protection/>
    </xf>
    <xf numFmtId="38" fontId="1" fillId="0" borderId="19" xfId="851" applyNumberFormat="1" applyBorder="1" applyAlignment="1">
      <alignment horizontal="center"/>
      <protection/>
    </xf>
    <xf numFmtId="0" fontId="4" fillId="0" borderId="15" xfId="851" applyFont="1" applyFill="1" applyBorder="1" applyAlignment="1">
      <alignment horizontal="center"/>
      <protection/>
    </xf>
    <xf numFmtId="0" fontId="3" fillId="0" borderId="20" xfId="851" applyFont="1" applyFill="1" applyBorder="1" applyAlignment="1">
      <alignment horizontal="centerContinuous"/>
      <protection/>
    </xf>
    <xf numFmtId="0" fontId="1" fillId="0" borderId="12" xfId="851" applyFont="1" applyFill="1" applyBorder="1" applyAlignment="1">
      <alignment horizontal="center"/>
      <protection/>
    </xf>
    <xf numFmtId="0" fontId="1" fillId="0" borderId="0" xfId="851" applyFont="1" applyFill="1" applyBorder="1" applyAlignment="1">
      <alignment horizontal="center"/>
      <protection/>
    </xf>
    <xf numFmtId="0" fontId="4" fillId="0" borderId="12" xfId="851" applyFont="1" applyFill="1" applyBorder="1" applyAlignment="1">
      <alignment horizontal="center"/>
      <protection/>
    </xf>
    <xf numFmtId="0" fontId="4" fillId="0" borderId="0" xfId="851" applyFont="1" applyFill="1" applyBorder="1" applyAlignment="1">
      <alignment horizontal="center"/>
      <protection/>
    </xf>
    <xf numFmtId="38" fontId="1" fillId="0" borderId="0" xfId="851" applyNumberFormat="1" applyFont="1" applyFill="1" applyBorder="1" applyAlignment="1" quotePrefix="1">
      <alignment horizontal="center"/>
      <protection/>
    </xf>
    <xf numFmtId="38" fontId="1" fillId="0" borderId="0" xfId="851" applyNumberFormat="1" applyBorder="1" applyAlignment="1">
      <alignment horizontal="center"/>
      <protection/>
    </xf>
    <xf numFmtId="3" fontId="1" fillId="0" borderId="0" xfId="851" applyNumberFormat="1" applyFont="1" applyBorder="1" applyAlignment="1">
      <alignment horizontal="center"/>
      <protection/>
    </xf>
    <xf numFmtId="2" fontId="1" fillId="0" borderId="0" xfId="851" applyNumberFormat="1" applyBorder="1" applyAlignment="1">
      <alignment horizontal="center"/>
      <protection/>
    </xf>
    <xf numFmtId="164" fontId="1" fillId="0" borderId="0" xfId="851" applyNumberFormat="1" applyBorder="1" applyAlignment="1">
      <alignment horizontal="center"/>
      <protection/>
    </xf>
    <xf numFmtId="164" fontId="1" fillId="0" borderId="13" xfId="851" applyNumberFormat="1" applyBorder="1" applyAlignment="1">
      <alignment horizontal="center"/>
      <protection/>
    </xf>
    <xf numFmtId="38" fontId="1" fillId="0" borderId="13" xfId="851" applyNumberFormat="1" applyBorder="1" applyAlignment="1">
      <alignment horizontal="center"/>
      <protection/>
    </xf>
    <xf numFmtId="0" fontId="3" fillId="0" borderId="12" xfId="851" applyFont="1" applyBorder="1" applyAlignment="1">
      <alignment horizontal="center"/>
      <protection/>
    </xf>
    <xf numFmtId="0" fontId="1" fillId="0" borderId="21" xfId="851" applyBorder="1" applyAlignment="1">
      <alignment/>
      <protection/>
    </xf>
    <xf numFmtId="0" fontId="4" fillId="0" borderId="12" xfId="851" applyFont="1" applyBorder="1" applyAlignment="1">
      <alignment horizontal="center"/>
      <protection/>
    </xf>
    <xf numFmtId="0" fontId="1" fillId="0" borderId="12" xfId="851" applyBorder="1" applyAlignment="1">
      <alignment/>
      <protection/>
    </xf>
    <xf numFmtId="164" fontId="1" fillId="0" borderId="12" xfId="851" applyNumberFormat="1" applyBorder="1" applyAlignment="1">
      <alignment horizontal="center"/>
      <protection/>
    </xf>
    <xf numFmtId="164" fontId="1" fillId="0" borderId="18" xfId="851" applyNumberFormat="1" applyBorder="1" applyAlignment="1">
      <alignment horizontal="center"/>
      <protection/>
    </xf>
    <xf numFmtId="0" fontId="3" fillId="0" borderId="22" xfId="851" applyFont="1" applyBorder="1" applyAlignment="1">
      <alignment horizontal="center"/>
      <protection/>
    </xf>
    <xf numFmtId="0" fontId="3" fillId="0" borderId="16" xfId="851" applyFont="1" applyBorder="1" applyAlignment="1">
      <alignment horizontal="center"/>
      <protection/>
    </xf>
    <xf numFmtId="1" fontId="1" fillId="0" borderId="0" xfId="851" applyNumberFormat="1" applyBorder="1" applyAlignment="1">
      <alignment horizontal="center"/>
      <protection/>
    </xf>
    <xf numFmtId="164" fontId="1" fillId="0" borderId="0" xfId="851" applyNumberFormat="1" applyFont="1" applyFill="1" applyBorder="1" applyAlignment="1">
      <alignment horizontal="center"/>
      <protection/>
    </xf>
    <xf numFmtId="0" fontId="1" fillId="0" borderId="0" xfId="851" applyFont="1" applyFill="1" applyBorder="1" applyAlignment="1">
      <alignment/>
      <protection/>
    </xf>
    <xf numFmtId="165" fontId="1" fillId="0" borderId="0" xfId="967" applyNumberFormat="1" applyFont="1" applyFill="1" applyBorder="1" applyAlignment="1">
      <alignment horizontal="center"/>
    </xf>
    <xf numFmtId="0" fontId="1" fillId="0" borderId="0" xfId="851" applyFont="1" applyFill="1" applyBorder="1" applyAlignment="1">
      <alignment horizontal="left"/>
      <protection/>
    </xf>
    <xf numFmtId="0" fontId="1" fillId="0" borderId="20" xfId="851" applyBorder="1" applyAlignment="1">
      <alignment/>
      <protection/>
    </xf>
    <xf numFmtId="0" fontId="1" fillId="0" borderId="20" xfId="851" applyBorder="1" applyAlignment="1">
      <alignment horizontal="centerContinuous"/>
      <protection/>
    </xf>
    <xf numFmtId="0" fontId="1" fillId="0" borderId="20" xfId="851" applyBorder="1" applyAlignment="1">
      <alignment horizontal="center"/>
      <protection/>
    </xf>
    <xf numFmtId="0" fontId="3" fillId="0" borderId="21" xfId="851" applyFont="1" applyFill="1" applyBorder="1" applyAlignment="1">
      <alignment horizontal="centerContinuous"/>
      <protection/>
    </xf>
    <xf numFmtId="0" fontId="1" fillId="0" borderId="20" xfId="851" applyFont="1" applyFill="1" applyBorder="1" applyAlignment="1">
      <alignment horizontal="centerContinuous"/>
      <protection/>
    </xf>
    <xf numFmtId="0" fontId="1" fillId="0" borderId="23" xfId="851" applyFont="1" applyFill="1" applyBorder="1" applyAlignment="1">
      <alignment horizontal="centerContinuous"/>
      <protection/>
    </xf>
    <xf numFmtId="0" fontId="3" fillId="0" borderId="12" xfId="851" applyFont="1" applyFill="1" applyBorder="1" applyAlignment="1">
      <alignment horizontal="centerContinuous"/>
      <protection/>
    </xf>
    <xf numFmtId="0" fontId="1" fillId="0" borderId="15" xfId="851" applyFont="1" applyFill="1" applyBorder="1" applyAlignment="1">
      <alignment/>
      <protection/>
    </xf>
    <xf numFmtId="0" fontId="3" fillId="0" borderId="21" xfId="851" applyFont="1" applyBorder="1" applyAlignment="1">
      <alignment/>
      <protection/>
    </xf>
    <xf numFmtId="0" fontId="1" fillId="0" borderId="16" xfId="851" applyBorder="1" applyAlignment="1">
      <alignment horizontal="center"/>
      <protection/>
    </xf>
    <xf numFmtId="3" fontId="4" fillId="0" borderId="16" xfId="851" applyNumberFormat="1" applyFont="1" applyFill="1" applyBorder="1" applyAlignment="1">
      <alignment horizontal="center"/>
      <protection/>
    </xf>
    <xf numFmtId="3" fontId="1" fillId="0" borderId="16" xfId="851" applyNumberFormat="1" applyFill="1" applyBorder="1" applyAlignment="1">
      <alignment horizontal="center"/>
      <protection/>
    </xf>
    <xf numFmtId="3" fontId="1" fillId="0" borderId="17" xfId="851" applyNumberFormat="1" applyFill="1" applyBorder="1" applyAlignment="1">
      <alignment horizontal="center"/>
      <protection/>
    </xf>
    <xf numFmtId="38" fontId="1" fillId="0" borderId="0" xfId="851" applyNumberFormat="1" applyFont="1" applyFill="1" applyBorder="1" applyAlignment="1">
      <alignment horizontal="center"/>
      <protection/>
    </xf>
    <xf numFmtId="38" fontId="1" fillId="0" borderId="12" xfId="851" applyNumberFormat="1" applyFont="1" applyFill="1" applyBorder="1" applyAlignment="1">
      <alignment horizontal="center"/>
      <protection/>
    </xf>
    <xf numFmtId="38" fontId="1" fillId="0" borderId="18" xfId="851" applyNumberFormat="1" applyFont="1" applyFill="1" applyBorder="1" applyAlignment="1">
      <alignment horizontal="center"/>
      <protection/>
    </xf>
    <xf numFmtId="38" fontId="1" fillId="0" borderId="13" xfId="851" applyNumberFormat="1" applyFont="1" applyFill="1" applyBorder="1" applyAlignment="1">
      <alignment horizontal="center"/>
      <protection/>
    </xf>
    <xf numFmtId="0" fontId="1" fillId="0" borderId="15" xfId="851" applyFont="1" applyFill="1" applyBorder="1" applyAlignment="1">
      <alignment horizontal="center"/>
      <protection/>
    </xf>
    <xf numFmtId="165" fontId="1" fillId="0" borderId="15" xfId="967" applyNumberFormat="1" applyFont="1" applyFill="1" applyBorder="1" applyAlignment="1">
      <alignment horizontal="center"/>
    </xf>
    <xf numFmtId="165" fontId="1" fillId="0" borderId="19" xfId="967" applyNumberFormat="1" applyFont="1" applyFill="1" applyBorder="1" applyAlignment="1">
      <alignment horizontal="center"/>
    </xf>
    <xf numFmtId="0" fontId="3" fillId="0" borderId="21" xfId="851" applyFont="1" applyBorder="1" applyAlignment="1">
      <alignment horizontal="centerContinuous"/>
      <protection/>
    </xf>
    <xf numFmtId="0" fontId="2" fillId="0" borderId="0" xfId="851" applyFont="1" applyAlignment="1" quotePrefix="1">
      <alignment horizontal="centerContinuous"/>
      <protection/>
    </xf>
    <xf numFmtId="3" fontId="3" fillId="0" borderId="0" xfId="851" applyNumberFormat="1" applyFont="1" applyFill="1" applyAlignment="1">
      <alignment horizontal="centerContinuous"/>
      <protection/>
    </xf>
    <xf numFmtId="0" fontId="3" fillId="0" borderId="24" xfId="851" applyFont="1" applyBorder="1" applyAlignment="1">
      <alignment horizontal="centerContinuous"/>
      <protection/>
    </xf>
    <xf numFmtId="0" fontId="3" fillId="0" borderId="14" xfId="851" applyFont="1" applyBorder="1" applyAlignment="1">
      <alignment horizontal="centerContinuous"/>
      <protection/>
    </xf>
    <xf numFmtId="0" fontId="3" fillId="0" borderId="25" xfId="851" applyFont="1" applyBorder="1" applyAlignment="1">
      <alignment horizontal="centerContinuous"/>
      <protection/>
    </xf>
    <xf numFmtId="38" fontId="1" fillId="0" borderId="13" xfId="843" applyNumberFormat="1" applyFont="1" applyFill="1" applyBorder="1" applyAlignment="1" quotePrefix="1">
      <alignment horizontal="center" wrapText="1"/>
      <protection/>
    </xf>
    <xf numFmtId="38" fontId="1" fillId="0" borderId="0" xfId="843" applyNumberFormat="1" applyFont="1" applyFill="1" applyBorder="1" applyAlignment="1" quotePrefix="1">
      <alignment horizontal="center" wrapText="1"/>
      <protection/>
    </xf>
    <xf numFmtId="0" fontId="1" fillId="0" borderId="0" xfId="843">
      <alignment/>
      <protection/>
    </xf>
    <xf numFmtId="0" fontId="1" fillId="0" borderId="0" xfId="843" applyFill="1" applyBorder="1" applyAlignment="1">
      <alignment horizontal="right"/>
      <protection/>
    </xf>
    <xf numFmtId="0" fontId="10" fillId="0" borderId="0" xfId="843" applyFont="1" applyFill="1" applyBorder="1" applyAlignment="1" quotePrefix="1">
      <alignment horizontal="center"/>
      <protection/>
    </xf>
    <xf numFmtId="0" fontId="10" fillId="0" borderId="0" xfId="843" applyFont="1" applyFill="1" applyBorder="1" applyAlignment="1">
      <alignment horizontal="center"/>
      <protection/>
    </xf>
    <xf numFmtId="0" fontId="1" fillId="0" borderId="0" xfId="843" applyFill="1">
      <alignment/>
      <protection/>
    </xf>
    <xf numFmtId="38" fontId="35" fillId="0" borderId="0" xfId="843" applyNumberFormat="1" applyFont="1" applyFill="1" applyAlignment="1">
      <alignment horizontal="center"/>
      <protection/>
    </xf>
    <xf numFmtId="38" fontId="3" fillId="0" borderId="0" xfId="843" applyNumberFormat="1" applyFont="1" applyFill="1" applyAlignment="1">
      <alignment horizontal="center"/>
      <protection/>
    </xf>
    <xf numFmtId="0" fontId="5" fillId="0" borderId="0" xfId="843" applyFont="1" applyFill="1" applyAlignment="1">
      <alignment horizontal="center"/>
      <protection/>
    </xf>
    <xf numFmtId="38" fontId="39" fillId="0" borderId="0" xfId="843" applyNumberFormat="1" applyFont="1" applyFill="1" applyAlignment="1">
      <alignment horizontal="center"/>
      <protection/>
    </xf>
    <xf numFmtId="0" fontId="1" fillId="0" borderId="0" xfId="843" applyFont="1" applyFill="1" applyAlignment="1">
      <alignment horizontal="center" vertical="top"/>
      <protection/>
    </xf>
    <xf numFmtId="38" fontId="1" fillId="0" borderId="0" xfId="843" applyNumberFormat="1" applyFill="1" applyAlignment="1">
      <alignment horizontal="center" vertical="top"/>
      <protection/>
    </xf>
    <xf numFmtId="0" fontId="1" fillId="0" borderId="0" xfId="843" applyFont="1" applyFill="1" applyBorder="1">
      <alignment/>
      <protection/>
    </xf>
    <xf numFmtId="38" fontId="1" fillId="0" borderId="0" xfId="843" applyNumberFormat="1" applyFont="1" applyFill="1" applyBorder="1" applyAlignment="1">
      <alignment horizontal="center"/>
      <protection/>
    </xf>
    <xf numFmtId="0" fontId="1" fillId="0" borderId="0" xfId="843" applyFill="1" applyAlignment="1">
      <alignment horizontal="center" vertical="top"/>
      <protection/>
    </xf>
    <xf numFmtId="38" fontId="1" fillId="0" borderId="0" xfId="953" applyNumberFormat="1" applyFill="1" applyBorder="1" applyAlignment="1" quotePrefix="1">
      <alignment horizontal="center" wrapText="1"/>
      <protection/>
    </xf>
    <xf numFmtId="38" fontId="3" fillId="0" borderId="0" xfId="953" applyNumberFormat="1" applyFont="1" applyFill="1" applyBorder="1" applyAlignment="1" quotePrefix="1">
      <alignment horizontal="center" vertical="center" wrapText="1"/>
      <protection/>
    </xf>
    <xf numFmtId="38" fontId="3" fillId="0" borderId="0" xfId="953" applyNumberFormat="1" applyFont="1" applyFill="1" applyBorder="1" applyAlignment="1" quotePrefix="1">
      <alignment horizontal="center" vertical="top" wrapText="1"/>
      <protection/>
    </xf>
    <xf numFmtId="0" fontId="1" fillId="0" borderId="0" xfId="843" applyFill="1" applyAlignment="1">
      <alignment horizontal="center" vertical="center"/>
      <protection/>
    </xf>
    <xf numFmtId="38" fontId="3" fillId="0" borderId="0" xfId="953" applyNumberFormat="1" applyFont="1" applyFill="1" applyBorder="1" applyAlignment="1" quotePrefix="1">
      <alignment horizontal="center" wrapText="1"/>
      <protection/>
    </xf>
    <xf numFmtId="3" fontId="1" fillId="0" borderId="0" xfId="843" applyNumberFormat="1" applyFill="1">
      <alignment/>
      <protection/>
    </xf>
    <xf numFmtId="38" fontId="55" fillId="0" borderId="0" xfId="843" applyNumberFormat="1" applyFont="1" applyFill="1" applyBorder="1" applyAlignment="1">
      <alignment horizontal="center" vertical="top"/>
      <protection/>
    </xf>
    <xf numFmtId="0" fontId="5" fillId="0" borderId="0" xfId="843" applyFont="1" applyFill="1" applyAlignment="1">
      <alignment horizontal="center" vertical="top"/>
      <protection/>
    </xf>
    <xf numFmtId="0" fontId="1" fillId="0" borderId="0" xfId="843" applyFont="1" applyFill="1" applyAlignment="1" quotePrefix="1">
      <alignment horizontal="center"/>
      <protection/>
    </xf>
    <xf numFmtId="0" fontId="3" fillId="0" borderId="0" xfId="843" applyFont="1" applyFill="1" applyAlignment="1">
      <alignment horizontal="right"/>
      <protection/>
    </xf>
    <xf numFmtId="0" fontId="3" fillId="0" borderId="0" xfId="843" applyFont="1" applyAlignment="1">
      <alignment horizontal="right"/>
      <protection/>
    </xf>
    <xf numFmtId="3" fontId="1" fillId="23" borderId="26" xfId="843" applyNumberFormat="1" applyFont="1" applyFill="1" applyBorder="1" applyAlignment="1">
      <alignment horizontal="center"/>
      <protection/>
    </xf>
    <xf numFmtId="175" fontId="1" fillId="0" borderId="0" xfId="843" applyNumberFormat="1" applyFont="1" applyFill="1" applyAlignment="1">
      <alignment horizontal="center"/>
      <protection/>
    </xf>
    <xf numFmtId="38" fontId="1" fillId="0" borderId="0" xfId="843" applyNumberFormat="1" applyFill="1" applyBorder="1" applyAlignment="1">
      <alignment horizontal="center"/>
      <protection/>
    </xf>
    <xf numFmtId="175" fontId="1" fillId="0" borderId="0" xfId="843" applyNumberFormat="1" applyFill="1" applyAlignment="1">
      <alignment horizontal="center"/>
      <protection/>
    </xf>
    <xf numFmtId="0" fontId="10" fillId="0" borderId="0" xfId="843" applyFont="1" applyFill="1" applyAlignment="1">
      <alignment horizontal="left"/>
      <protection/>
    </xf>
    <xf numFmtId="0" fontId="1" fillId="0" borderId="0" xfId="843" applyFont="1" applyFill="1" applyAlignment="1">
      <alignment horizontal="center"/>
      <protection/>
    </xf>
    <xf numFmtId="3" fontId="1" fillId="0" borderId="0" xfId="843" applyNumberFormat="1" applyFont="1" applyFill="1" applyBorder="1" applyAlignment="1">
      <alignment horizontal="center"/>
      <protection/>
    </xf>
    <xf numFmtId="38" fontId="3" fillId="23" borderId="26" xfId="843" applyNumberFormat="1" applyFont="1" applyFill="1" applyBorder="1" applyAlignment="1">
      <alignment horizontal="center"/>
      <protection/>
    </xf>
    <xf numFmtId="0" fontId="3" fillId="21" borderId="0" xfId="843" applyFont="1" applyFill="1" applyAlignment="1">
      <alignment horizontal="right"/>
      <protection/>
    </xf>
    <xf numFmtId="0" fontId="1" fillId="21" borderId="0" xfId="843" applyFont="1" applyFill="1" applyAlignment="1">
      <alignment horizontal="center"/>
      <protection/>
    </xf>
    <xf numFmtId="38" fontId="1" fillId="21" borderId="0" xfId="843" applyNumberFormat="1" applyFont="1" applyFill="1" applyBorder="1" applyAlignment="1">
      <alignment horizontal="center"/>
      <protection/>
    </xf>
    <xf numFmtId="0" fontId="3" fillId="0" borderId="0" xfId="843" applyFont="1" applyFill="1" applyAlignment="1">
      <alignment horizontal="left"/>
      <protection/>
    </xf>
    <xf numFmtId="0" fontId="5" fillId="0" borderId="0" xfId="843" applyFont="1" applyFill="1" applyBorder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centerContinuous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3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38" fontId="4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8" fontId="0" fillId="0" borderId="0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8" fontId="0" fillId="0" borderId="13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ill="1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24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Continuous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38" fontId="0" fillId="0" borderId="19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853" applyAlignment="1">
      <alignment/>
      <protection/>
    </xf>
    <xf numFmtId="0" fontId="2" fillId="0" borderId="0" xfId="853" applyFont="1" applyAlignment="1">
      <alignment horizontal="centerContinuous"/>
      <protection/>
    </xf>
    <xf numFmtId="0" fontId="1" fillId="0" borderId="0" xfId="853">
      <alignment/>
      <protection/>
    </xf>
    <xf numFmtId="0" fontId="2" fillId="0" borderId="0" xfId="853" applyFont="1" applyAlignment="1" quotePrefix="1">
      <alignment/>
      <protection/>
    </xf>
    <xf numFmtId="0" fontId="2" fillId="0" borderId="0" xfId="853" applyFont="1" applyAlignment="1" quotePrefix="1">
      <alignment horizontal="centerContinuous"/>
      <protection/>
    </xf>
    <xf numFmtId="0" fontId="2" fillId="0" borderId="0" xfId="853" applyFont="1" applyAlignment="1">
      <alignment/>
      <protection/>
    </xf>
    <xf numFmtId="0" fontId="3" fillId="0" borderId="13" xfId="853" applyFont="1" applyBorder="1" applyAlignment="1">
      <alignment horizontal="centerContinuous"/>
      <protection/>
    </xf>
    <xf numFmtId="0" fontId="1" fillId="0" borderId="0" xfId="853" applyAlignment="1">
      <alignment horizontal="center"/>
      <protection/>
    </xf>
    <xf numFmtId="0" fontId="3" fillId="0" borderId="0" xfId="853" applyFont="1" applyBorder="1" applyAlignment="1">
      <alignment horizontal="centerContinuous"/>
      <protection/>
    </xf>
    <xf numFmtId="0" fontId="1" fillId="0" borderId="0" xfId="853" applyBorder="1" applyAlignment="1">
      <alignment horizontal="centerContinuous"/>
      <protection/>
    </xf>
    <xf numFmtId="0" fontId="1" fillId="0" borderId="13" xfId="853" applyBorder="1" applyAlignment="1">
      <alignment horizontal="centerContinuous"/>
      <protection/>
    </xf>
    <xf numFmtId="0" fontId="1" fillId="0" borderId="0" xfId="853" applyBorder="1" applyAlignment="1">
      <alignment/>
      <protection/>
    </xf>
    <xf numFmtId="0" fontId="1" fillId="0" borderId="0" xfId="853" applyBorder="1" applyAlignment="1">
      <alignment horizontal="center"/>
      <protection/>
    </xf>
    <xf numFmtId="0" fontId="1" fillId="0" borderId="0" xfId="853" applyFont="1" applyAlignment="1" quotePrefix="1">
      <alignment horizontal="center"/>
      <protection/>
    </xf>
    <xf numFmtId="0" fontId="1" fillId="0" borderId="0" xfId="853" applyFill="1" applyAlignment="1">
      <alignment horizontal="center"/>
      <protection/>
    </xf>
    <xf numFmtId="0" fontId="4" fillId="0" borderId="0" xfId="853" applyFont="1" applyAlignment="1">
      <alignment horizontal="center"/>
      <protection/>
    </xf>
    <xf numFmtId="3" fontId="4" fillId="0" borderId="0" xfId="853" applyNumberFormat="1" applyFont="1" applyAlignment="1">
      <alignment horizontal="center"/>
      <protection/>
    </xf>
    <xf numFmtId="0" fontId="4" fillId="0" borderId="0" xfId="853" applyFont="1" applyFill="1" applyAlignment="1">
      <alignment horizontal="center"/>
      <protection/>
    </xf>
    <xf numFmtId="0" fontId="3" fillId="0" borderId="0" xfId="853" applyFont="1" applyAlignment="1">
      <alignment horizontal="right"/>
      <protection/>
    </xf>
    <xf numFmtId="0" fontId="1" fillId="0" borderId="0" xfId="853" applyFont="1" applyAlignment="1">
      <alignment horizontal="center"/>
      <protection/>
    </xf>
    <xf numFmtId="0" fontId="1" fillId="0" borderId="0" xfId="853" applyAlignment="1" quotePrefix="1">
      <alignment horizontal="center"/>
      <protection/>
    </xf>
    <xf numFmtId="38" fontId="1" fillId="0" borderId="0" xfId="853" applyNumberFormat="1" applyAlignment="1">
      <alignment horizontal="center"/>
      <protection/>
    </xf>
    <xf numFmtId="38" fontId="1" fillId="0" borderId="0" xfId="853" applyNumberFormat="1" applyAlignment="1">
      <alignment/>
      <protection/>
    </xf>
    <xf numFmtId="0" fontId="1" fillId="0" borderId="0" xfId="853" applyFont="1" applyAlignment="1">
      <alignment horizontal="right"/>
      <protection/>
    </xf>
    <xf numFmtId="3" fontId="1" fillId="0" borderId="0" xfId="853" applyNumberFormat="1" applyAlignment="1">
      <alignment horizontal="center"/>
      <protection/>
    </xf>
    <xf numFmtId="2" fontId="1" fillId="0" borderId="0" xfId="853" applyNumberFormat="1">
      <alignment/>
      <protection/>
    </xf>
    <xf numFmtId="38" fontId="1" fillId="0" borderId="0" xfId="853" applyNumberFormat="1">
      <alignment/>
      <protection/>
    </xf>
    <xf numFmtId="3" fontId="1" fillId="0" borderId="0" xfId="853" applyNumberFormat="1">
      <alignment/>
      <protection/>
    </xf>
    <xf numFmtId="0" fontId="3" fillId="0" borderId="0" xfId="853" applyFont="1" applyAlignment="1">
      <alignment horizontal="left"/>
      <protection/>
    </xf>
    <xf numFmtId="0" fontId="1" fillId="0" borderId="0" xfId="853" applyAlignment="1">
      <alignment horizontal="right"/>
      <protection/>
    </xf>
    <xf numFmtId="38" fontId="4" fillId="0" borderId="0" xfId="853" applyNumberFormat="1" applyFont="1" applyAlignment="1">
      <alignment horizontal="center"/>
      <protection/>
    </xf>
    <xf numFmtId="38" fontId="5" fillId="0" borderId="0" xfId="853" applyNumberFormat="1" applyFont="1" applyAlignment="1">
      <alignment horizontal="center"/>
      <protection/>
    </xf>
    <xf numFmtId="38" fontId="6" fillId="0" borderId="0" xfId="853" applyNumberFormat="1" applyFont="1" applyAlignment="1">
      <alignment horizontal="center"/>
      <protection/>
    </xf>
    <xf numFmtId="38" fontId="8" fillId="0" borderId="0" xfId="853" applyNumberFormat="1" applyFont="1" applyAlignment="1">
      <alignment horizontal="center"/>
      <protection/>
    </xf>
    <xf numFmtId="3" fontId="3" fillId="0" borderId="0" xfId="853" applyNumberFormat="1" applyFont="1" applyFill="1" applyAlignment="1">
      <alignment horizontal="centerContinuous"/>
      <protection/>
    </xf>
    <xf numFmtId="3" fontId="3" fillId="0" borderId="0" xfId="853" applyNumberFormat="1" applyFont="1" applyFill="1" applyAlignment="1">
      <alignment/>
      <protection/>
    </xf>
    <xf numFmtId="0" fontId="1" fillId="0" borderId="0" xfId="853" applyBorder="1">
      <alignment/>
      <protection/>
    </xf>
    <xf numFmtId="0" fontId="3" fillId="0" borderId="0" xfId="853" applyFont="1" applyBorder="1" applyAlignment="1">
      <alignment horizontal="center"/>
      <protection/>
    </xf>
    <xf numFmtId="0" fontId="1" fillId="0" borderId="12" xfId="853" applyBorder="1" applyAlignment="1">
      <alignment horizontal="center"/>
      <protection/>
    </xf>
    <xf numFmtId="0" fontId="1" fillId="0" borderId="16" xfId="853" applyBorder="1" applyAlignment="1">
      <alignment horizontal="center"/>
      <protection/>
    </xf>
    <xf numFmtId="0" fontId="1" fillId="0" borderId="0" xfId="853" applyFill="1" applyBorder="1" applyAlignment="1">
      <alignment horizontal="center"/>
      <protection/>
    </xf>
    <xf numFmtId="3" fontId="1" fillId="0" borderId="12" xfId="853" applyNumberFormat="1" applyFill="1" applyBorder="1" applyAlignment="1">
      <alignment horizontal="center"/>
      <protection/>
    </xf>
    <xf numFmtId="3" fontId="1" fillId="0" borderId="0" xfId="853" applyNumberFormat="1" applyBorder="1" applyAlignment="1">
      <alignment horizontal="center"/>
      <protection/>
    </xf>
    <xf numFmtId="38" fontId="1" fillId="0" borderId="0" xfId="853" applyNumberFormat="1" applyBorder="1" applyAlignment="1">
      <alignment horizontal="center"/>
      <protection/>
    </xf>
    <xf numFmtId="3" fontId="1" fillId="0" borderId="16" xfId="853" applyNumberFormat="1" applyFill="1" applyBorder="1" applyAlignment="1">
      <alignment horizontal="center"/>
      <protection/>
    </xf>
    <xf numFmtId="3" fontId="1" fillId="0" borderId="12" xfId="853" applyNumberFormat="1" applyFont="1" applyBorder="1" applyAlignment="1">
      <alignment horizontal="center"/>
      <protection/>
    </xf>
    <xf numFmtId="2" fontId="1" fillId="0" borderId="16" xfId="853" applyNumberFormat="1" applyBorder="1" applyAlignment="1">
      <alignment horizontal="center"/>
      <protection/>
    </xf>
    <xf numFmtId="1" fontId="1" fillId="0" borderId="0" xfId="853" applyNumberFormat="1" applyBorder="1" applyAlignment="1">
      <alignment horizontal="center"/>
      <protection/>
    </xf>
    <xf numFmtId="3" fontId="1" fillId="0" borderId="18" xfId="853" applyNumberFormat="1" applyFill="1" applyBorder="1" applyAlignment="1">
      <alignment horizontal="center"/>
      <protection/>
    </xf>
    <xf numFmtId="38" fontId="1" fillId="0" borderId="13" xfId="853" applyNumberFormat="1" applyBorder="1" applyAlignment="1">
      <alignment horizontal="center"/>
      <protection/>
    </xf>
    <xf numFmtId="3" fontId="1" fillId="0" borderId="17" xfId="853" applyNumberFormat="1" applyFill="1" applyBorder="1" applyAlignment="1">
      <alignment horizontal="center"/>
      <protection/>
    </xf>
    <xf numFmtId="3" fontId="1" fillId="0" borderId="18" xfId="853" applyNumberFormat="1" applyFont="1" applyBorder="1" applyAlignment="1">
      <alignment horizontal="center"/>
      <protection/>
    </xf>
    <xf numFmtId="2" fontId="1" fillId="0" borderId="17" xfId="853" applyNumberFormat="1" applyBorder="1" applyAlignment="1">
      <alignment horizontal="center"/>
      <protection/>
    </xf>
    <xf numFmtId="3" fontId="1" fillId="0" borderId="0" xfId="853" applyNumberFormat="1" applyFill="1" applyBorder="1" applyAlignment="1">
      <alignment horizontal="center"/>
      <protection/>
    </xf>
    <xf numFmtId="38" fontId="1" fillId="0" borderId="0" xfId="853" applyNumberFormat="1" applyFill="1" applyBorder="1" applyAlignment="1">
      <alignment horizontal="center"/>
      <protection/>
    </xf>
    <xf numFmtId="38" fontId="1" fillId="0" borderId="0" xfId="853" applyNumberFormat="1" applyFont="1" applyFill="1" applyBorder="1" applyAlignment="1" quotePrefix="1">
      <alignment horizontal="center"/>
      <protection/>
    </xf>
    <xf numFmtId="38" fontId="1" fillId="0" borderId="0" xfId="853" applyNumberFormat="1" applyFill="1" applyBorder="1" applyAlignment="1" quotePrefix="1">
      <alignment horizontal="center"/>
      <protection/>
    </xf>
    <xf numFmtId="2" fontId="1" fillId="0" borderId="0" xfId="853" applyNumberFormat="1" applyBorder="1" applyAlignment="1">
      <alignment horizontal="center"/>
      <protection/>
    </xf>
    <xf numFmtId="0" fontId="9" fillId="0" borderId="0" xfId="853" applyFont="1" applyAlignment="1">
      <alignment horizontal="left"/>
      <protection/>
    </xf>
    <xf numFmtId="0" fontId="3" fillId="0" borderId="24" xfId="853" applyFont="1" applyBorder="1" applyAlignment="1">
      <alignment horizontal="centerContinuous"/>
      <protection/>
    </xf>
    <xf numFmtId="0" fontId="3" fillId="0" borderId="14" xfId="853" applyFont="1" applyBorder="1" applyAlignment="1">
      <alignment horizontal="centerContinuous"/>
      <protection/>
    </xf>
    <xf numFmtId="0" fontId="3" fillId="0" borderId="25" xfId="853" applyFont="1" applyBorder="1" applyAlignment="1">
      <alignment horizontal="centerContinuous"/>
      <protection/>
    </xf>
    <xf numFmtId="0" fontId="1" fillId="0" borderId="0" xfId="853" applyFont="1" applyFill="1" applyBorder="1" applyAlignment="1">
      <alignment horizontal="centerContinuous"/>
      <protection/>
    </xf>
    <xf numFmtId="0" fontId="1" fillId="0" borderId="21" xfId="853" applyBorder="1" applyAlignment="1">
      <alignment/>
      <protection/>
    </xf>
    <xf numFmtId="0" fontId="1" fillId="0" borderId="20" xfId="853" applyBorder="1" applyAlignment="1">
      <alignment/>
      <protection/>
    </xf>
    <xf numFmtId="0" fontId="1" fillId="0" borderId="20" xfId="853" applyBorder="1" applyAlignment="1">
      <alignment horizontal="centerContinuous"/>
      <protection/>
    </xf>
    <xf numFmtId="0" fontId="1" fillId="0" borderId="20" xfId="853" applyBorder="1" applyAlignment="1">
      <alignment horizontal="center"/>
      <protection/>
    </xf>
    <xf numFmtId="0" fontId="1" fillId="0" borderId="0" xfId="853" applyFont="1" applyFill="1" applyBorder="1" applyAlignment="1">
      <alignment/>
      <protection/>
    </xf>
    <xf numFmtId="0" fontId="4" fillId="0" borderId="12" xfId="853" applyFont="1" applyBorder="1" applyAlignment="1">
      <alignment horizontal="center"/>
      <protection/>
    </xf>
    <xf numFmtId="0" fontId="4" fillId="0" borderId="0" xfId="853" applyFont="1" applyBorder="1" applyAlignment="1">
      <alignment horizontal="center"/>
      <protection/>
    </xf>
    <xf numFmtId="0" fontId="1" fillId="0" borderId="12" xfId="853" applyBorder="1" applyAlignment="1">
      <alignment/>
      <protection/>
    </xf>
    <xf numFmtId="164" fontId="1" fillId="0" borderId="12" xfId="853" applyNumberFormat="1" applyBorder="1" applyAlignment="1">
      <alignment horizontal="center"/>
      <protection/>
    </xf>
    <xf numFmtId="164" fontId="1" fillId="0" borderId="0" xfId="853" applyNumberFormat="1" applyBorder="1" applyAlignment="1">
      <alignment horizontal="center"/>
      <protection/>
    </xf>
    <xf numFmtId="3" fontId="1" fillId="0" borderId="0" xfId="853" applyNumberFormat="1" applyFont="1" applyFill="1" applyBorder="1" applyAlignment="1">
      <alignment horizontal="center"/>
      <protection/>
    </xf>
    <xf numFmtId="170" fontId="3" fillId="0" borderId="0" xfId="853" applyNumberFormat="1" applyFont="1" applyFill="1" applyBorder="1" applyAlignment="1" quotePrefix="1">
      <alignment horizontal="center"/>
      <protection/>
    </xf>
    <xf numFmtId="164" fontId="1" fillId="0" borderId="18" xfId="853" applyNumberFormat="1" applyBorder="1" applyAlignment="1">
      <alignment horizontal="center"/>
      <protection/>
    </xf>
    <xf numFmtId="164" fontId="1" fillId="0" borderId="13" xfId="853" applyNumberFormat="1" applyBorder="1" applyAlignment="1">
      <alignment horizontal="center"/>
      <protection/>
    </xf>
    <xf numFmtId="38" fontId="1" fillId="0" borderId="19" xfId="853" applyNumberFormat="1" applyBorder="1" applyAlignment="1">
      <alignment horizontal="center"/>
      <protection/>
    </xf>
    <xf numFmtId="164" fontId="1" fillId="0" borderId="0" xfId="853" applyNumberFormat="1" applyAlignment="1">
      <alignment horizontal="center"/>
      <protection/>
    </xf>
    <xf numFmtId="164" fontId="1" fillId="0" borderId="0" xfId="853" applyNumberFormat="1" applyFont="1" applyFill="1" applyBorder="1" applyAlignment="1">
      <alignment horizontal="center"/>
      <protection/>
    </xf>
    <xf numFmtId="165" fontId="1" fillId="0" borderId="0" xfId="853" applyNumberFormat="1" applyFont="1" applyFill="1" applyBorder="1" applyAlignment="1" quotePrefix="1">
      <alignment horizontal="center"/>
      <protection/>
    </xf>
    <xf numFmtId="0" fontId="1" fillId="0" borderId="0" xfId="853" applyFont="1" applyFill="1" applyBorder="1" applyAlignment="1">
      <alignment horizontal="left"/>
      <protection/>
    </xf>
    <xf numFmtId="38" fontId="1" fillId="0" borderId="0" xfId="843" applyNumberFormat="1" applyAlignment="1">
      <alignment horizontal="center"/>
      <protection/>
    </xf>
    <xf numFmtId="0" fontId="3" fillId="24" borderId="0" xfId="843" applyFont="1" applyFill="1" applyAlignment="1">
      <alignment horizontal="left"/>
      <protection/>
    </xf>
    <xf numFmtId="0" fontId="1" fillId="24" borderId="0" xfId="843" applyFont="1" applyFill="1" applyAlignment="1" quotePrefix="1">
      <alignment horizontal="left"/>
      <protection/>
    </xf>
    <xf numFmtId="0" fontId="1" fillId="24" borderId="0" xfId="843" applyFont="1" applyFill="1">
      <alignment/>
      <protection/>
    </xf>
    <xf numFmtId="0" fontId="0" fillId="24" borderId="0" xfId="855" applyFont="1" applyFill="1">
      <alignment/>
      <protection/>
    </xf>
    <xf numFmtId="0" fontId="16" fillId="24" borderId="0" xfId="855" applyFont="1" applyFill="1">
      <alignment/>
      <protection/>
    </xf>
    <xf numFmtId="0" fontId="3" fillId="24" borderId="0" xfId="843" applyFont="1" applyFill="1" applyAlignment="1">
      <alignment horizontal="right"/>
      <protection/>
    </xf>
    <xf numFmtId="0" fontId="1" fillId="24" borderId="0" xfId="843" applyFont="1" applyFill="1" applyAlignment="1">
      <alignment horizontal="center"/>
      <protection/>
    </xf>
    <xf numFmtId="0" fontId="1" fillId="24" borderId="0" xfId="843" applyFill="1">
      <alignment/>
      <protection/>
    </xf>
    <xf numFmtId="6" fontId="1" fillId="24" borderId="0" xfId="843" applyNumberFormat="1" applyFont="1" applyFill="1" applyAlignment="1">
      <alignment horizontal="center"/>
      <protection/>
    </xf>
    <xf numFmtId="38" fontId="1" fillId="24" borderId="0" xfId="843" applyNumberFormat="1" applyFont="1" applyFill="1" applyBorder="1" applyAlignment="1">
      <alignment horizontal="center"/>
      <protection/>
    </xf>
    <xf numFmtId="0" fontId="5" fillId="24" borderId="0" xfId="843" applyFont="1" applyFill="1" applyBorder="1" applyAlignment="1">
      <alignment horizontal="center"/>
      <protection/>
    </xf>
    <xf numFmtId="0" fontId="3" fillId="0" borderId="22" xfId="851" applyFont="1" applyFill="1" applyBorder="1" applyAlignment="1">
      <alignment/>
      <protection/>
    </xf>
    <xf numFmtId="0" fontId="1" fillId="0" borderId="22" xfId="851" applyFont="1" applyFill="1" applyBorder="1" applyAlignment="1">
      <alignment horizontal="center"/>
      <protection/>
    </xf>
    <xf numFmtId="0" fontId="1" fillId="0" borderId="16" xfId="851" applyFont="1" applyFill="1" applyBorder="1" applyAlignment="1">
      <alignment horizontal="center"/>
      <protection/>
    </xf>
    <xf numFmtId="0" fontId="4" fillId="0" borderId="16" xfId="851" applyFont="1" applyFill="1" applyBorder="1" applyAlignment="1">
      <alignment horizontal="center"/>
      <protection/>
    </xf>
    <xf numFmtId="0" fontId="1" fillId="0" borderId="16" xfId="851" applyBorder="1">
      <alignment/>
      <protection/>
    </xf>
    <xf numFmtId="164" fontId="1" fillId="0" borderId="16" xfId="851" applyNumberFormat="1" applyFont="1" applyFill="1" applyBorder="1" applyAlignment="1">
      <alignment horizontal="center"/>
      <protection/>
    </xf>
    <xf numFmtId="164" fontId="1" fillId="0" borderId="17" xfId="851" applyNumberFormat="1" applyFont="1" applyFill="1" applyBorder="1" applyAlignment="1">
      <alignment horizontal="center"/>
      <protection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164" fontId="1" fillId="0" borderId="16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1" fillId="0" borderId="22" xfId="853" applyFont="1" applyFill="1" applyBorder="1" applyAlignment="1">
      <alignment horizontal="center"/>
      <protection/>
    </xf>
    <xf numFmtId="0" fontId="1" fillId="0" borderId="16" xfId="853" applyFont="1" applyFill="1" applyBorder="1" applyAlignment="1">
      <alignment horizontal="center"/>
      <protection/>
    </xf>
    <xf numFmtId="0" fontId="4" fillId="0" borderId="16" xfId="853" applyFont="1" applyFill="1" applyBorder="1" applyAlignment="1">
      <alignment horizontal="center"/>
      <protection/>
    </xf>
    <xf numFmtId="0" fontId="1" fillId="0" borderId="16" xfId="853" applyBorder="1">
      <alignment/>
      <protection/>
    </xf>
    <xf numFmtId="164" fontId="1" fillId="0" borderId="16" xfId="853" applyNumberFormat="1" applyFont="1" applyFill="1" applyBorder="1" applyAlignment="1">
      <alignment horizontal="center"/>
      <protection/>
    </xf>
    <xf numFmtId="164" fontId="1" fillId="0" borderId="17" xfId="853" applyNumberFormat="1" applyFont="1" applyFill="1" applyBorder="1" applyAlignment="1">
      <alignment horizontal="center"/>
      <protection/>
    </xf>
    <xf numFmtId="0" fontId="1" fillId="0" borderId="0" xfId="852" applyFont="1" applyFill="1" applyAlignment="1">
      <alignment horizontal="right"/>
      <protection/>
    </xf>
    <xf numFmtId="0" fontId="3" fillId="0" borderId="21" xfId="852" applyFont="1" applyFill="1" applyBorder="1" applyAlignment="1">
      <alignment horizontal="centerContinuous"/>
      <protection/>
    </xf>
    <xf numFmtId="0" fontId="3" fillId="0" borderId="20" xfId="852" applyFont="1" applyFill="1" applyBorder="1" applyAlignment="1">
      <alignment horizontal="centerContinuous"/>
      <protection/>
    </xf>
    <xf numFmtId="0" fontId="1" fillId="0" borderId="20" xfId="852" applyFont="1" applyFill="1" applyBorder="1" applyAlignment="1">
      <alignment horizontal="centerContinuous"/>
      <protection/>
    </xf>
    <xf numFmtId="0" fontId="1" fillId="0" borderId="23" xfId="852" applyFont="1" applyFill="1" applyBorder="1" applyAlignment="1">
      <alignment horizontal="centerContinuous"/>
      <protection/>
    </xf>
    <xf numFmtId="0" fontId="3" fillId="0" borderId="12" xfId="852" applyFont="1" applyFill="1" applyBorder="1" applyAlignment="1">
      <alignment horizontal="centerContinuous"/>
      <protection/>
    </xf>
    <xf numFmtId="0" fontId="1" fillId="0" borderId="0" xfId="852" applyFont="1" applyFill="1" applyBorder="1" applyAlignment="1">
      <alignment/>
      <protection/>
    </xf>
    <xf numFmtId="0" fontId="3" fillId="0" borderId="0" xfId="852" applyFont="1" applyFill="1" applyBorder="1" applyAlignment="1">
      <alignment horizontal="centerContinuous"/>
      <protection/>
    </xf>
    <xf numFmtId="0" fontId="1" fillId="0" borderId="0" xfId="852" applyFont="1" applyFill="1" applyBorder="1" applyAlignment="1">
      <alignment horizontal="centerContinuous"/>
      <protection/>
    </xf>
    <xf numFmtId="0" fontId="1" fillId="0" borderId="15" xfId="852" applyFont="1" applyFill="1" applyBorder="1" applyAlignment="1">
      <alignment/>
      <protection/>
    </xf>
    <xf numFmtId="0" fontId="1" fillId="0" borderId="12" xfId="852" applyFont="1" applyFill="1" applyBorder="1" applyAlignment="1">
      <alignment horizontal="center"/>
      <protection/>
    </xf>
    <xf numFmtId="0" fontId="1" fillId="0" borderId="0" xfId="852" applyFont="1" applyFill="1" applyBorder="1" applyAlignment="1">
      <alignment horizontal="center"/>
      <protection/>
    </xf>
    <xf numFmtId="0" fontId="1" fillId="0" borderId="15" xfId="852" applyFont="1" applyFill="1" applyBorder="1" applyAlignment="1">
      <alignment horizontal="center"/>
      <protection/>
    </xf>
    <xf numFmtId="0" fontId="4" fillId="0" borderId="12" xfId="852" applyFont="1" applyFill="1" applyBorder="1" applyAlignment="1">
      <alignment horizontal="center"/>
      <protection/>
    </xf>
    <xf numFmtId="0" fontId="4" fillId="0" borderId="0" xfId="852" applyFont="1" applyFill="1" applyBorder="1" applyAlignment="1">
      <alignment horizontal="center"/>
      <protection/>
    </xf>
    <xf numFmtId="0" fontId="4" fillId="0" borderId="15" xfId="852" applyFont="1" applyFill="1" applyBorder="1" applyAlignment="1">
      <alignment horizontal="center"/>
      <protection/>
    </xf>
    <xf numFmtId="0" fontId="1" fillId="0" borderId="0" xfId="852">
      <alignment/>
      <protection/>
    </xf>
    <xf numFmtId="0" fontId="1" fillId="0" borderId="12" xfId="852" applyBorder="1">
      <alignment/>
      <protection/>
    </xf>
    <xf numFmtId="0" fontId="1" fillId="0" borderId="0" xfId="852" applyBorder="1">
      <alignment/>
      <protection/>
    </xf>
    <xf numFmtId="0" fontId="1" fillId="0" borderId="15" xfId="852" applyBorder="1">
      <alignment/>
      <protection/>
    </xf>
    <xf numFmtId="0" fontId="1" fillId="0" borderId="0" xfId="852" applyAlignment="1">
      <alignment horizontal="center"/>
      <protection/>
    </xf>
    <xf numFmtId="38" fontId="1" fillId="0" borderId="12" xfId="852" applyNumberFormat="1" applyFont="1" applyFill="1" applyBorder="1" applyAlignment="1">
      <alignment horizontal="center"/>
      <protection/>
    </xf>
    <xf numFmtId="38" fontId="1" fillId="0" borderId="0" xfId="852" applyNumberFormat="1" applyFont="1" applyFill="1" applyBorder="1" applyAlignment="1">
      <alignment horizontal="center"/>
      <protection/>
    </xf>
    <xf numFmtId="165" fontId="1" fillId="0" borderId="15" xfId="971" applyNumberFormat="1" applyFont="1" applyFill="1" applyBorder="1" applyAlignment="1">
      <alignment horizontal="center"/>
    </xf>
    <xf numFmtId="38" fontId="1" fillId="0" borderId="18" xfId="852" applyNumberFormat="1" applyFont="1" applyFill="1" applyBorder="1" applyAlignment="1">
      <alignment horizontal="center"/>
      <protection/>
    </xf>
    <xf numFmtId="38" fontId="1" fillId="0" borderId="13" xfId="852" applyNumberFormat="1" applyFont="1" applyFill="1" applyBorder="1" applyAlignment="1">
      <alignment horizontal="center"/>
      <protection/>
    </xf>
    <xf numFmtId="165" fontId="1" fillId="0" borderId="19" xfId="971" applyNumberFormat="1" applyFont="1" applyFill="1" applyBorder="1" applyAlignment="1">
      <alignment horizontal="center"/>
    </xf>
    <xf numFmtId="0" fontId="37" fillId="24" borderId="0" xfId="843" applyFont="1" applyFill="1" applyBorder="1" applyAlignment="1">
      <alignment horizontal="center"/>
      <protection/>
    </xf>
    <xf numFmtId="0" fontId="5" fillId="24" borderId="0" xfId="843" applyFont="1" applyFill="1" applyBorder="1" applyAlignment="1">
      <alignment horizontal="center"/>
      <protection/>
    </xf>
    <xf numFmtId="0" fontId="1" fillId="24" borderId="0" xfId="843" applyFont="1" applyFill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3" fillId="0" borderId="21" xfId="852" applyFont="1" applyFill="1" applyBorder="1" applyAlignment="1">
      <alignment horizontal="center"/>
      <protection/>
    </xf>
    <xf numFmtId="0" fontId="3" fillId="0" borderId="20" xfId="852" applyFont="1" applyFill="1" applyBorder="1" applyAlignment="1">
      <alignment horizontal="center"/>
      <protection/>
    </xf>
    <xf numFmtId="0" fontId="3" fillId="0" borderId="23" xfId="852" applyFont="1" applyFill="1" applyBorder="1" applyAlignment="1">
      <alignment horizontal="center"/>
      <protection/>
    </xf>
  </cellXfs>
  <cellStyles count="10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1" xfId="72"/>
    <cellStyle name="Comma 2" xfId="73"/>
    <cellStyle name="Comma 2 2" xfId="74"/>
    <cellStyle name="Comma 2 2 2" xfId="75"/>
    <cellStyle name="Comma 2 2 2 2" xfId="76"/>
    <cellStyle name="Comma 2 2 3" xfId="77"/>
    <cellStyle name="Comma 2 3" xfId="78"/>
    <cellStyle name="Comma 2 3 2" xfId="79"/>
    <cellStyle name="Comma 2 3 2 2" xfId="80"/>
    <cellStyle name="Comma 2 3 3" xfId="81"/>
    <cellStyle name="Comma 2 4" xfId="82"/>
    <cellStyle name="Comma 2 4 2" xfId="83"/>
    <cellStyle name="Comma 2 4 2 2" xfId="84"/>
    <cellStyle name="Comma 2 4 3" xfId="85"/>
    <cellStyle name="Comma 2 5" xfId="86"/>
    <cellStyle name="Comma 2 5 2" xfId="87"/>
    <cellStyle name="Comma 2 6" xfId="88"/>
    <cellStyle name="Comma 3" xfId="89"/>
    <cellStyle name="Comma 3 2" xfId="90"/>
    <cellStyle name="Comma 3 2 2" xfId="91"/>
    <cellStyle name="Comma 3 2 2 2" xfId="92"/>
    <cellStyle name="Comma 3 2 2 2 2" xfId="93"/>
    <cellStyle name="Comma 3 2 2 3" xfId="94"/>
    <cellStyle name="Comma 3 2 3" xfId="95"/>
    <cellStyle name="Comma 3 2 3 2" xfId="96"/>
    <cellStyle name="Comma 3 2 4" xfId="97"/>
    <cellStyle name="Comma 3 3" xfId="98"/>
    <cellStyle name="Comma 3 3 2" xfId="99"/>
    <cellStyle name="Comma 3 3 2 2" xfId="100"/>
    <cellStyle name="Comma 3 3 3" xfId="101"/>
    <cellStyle name="Comma 3 4" xfId="102"/>
    <cellStyle name="Comma 3 4 2" xfId="103"/>
    <cellStyle name="Comma 3 4 2 2" xfId="104"/>
    <cellStyle name="Comma 3 4 3" xfId="105"/>
    <cellStyle name="Comma 3 5" xfId="106"/>
    <cellStyle name="Comma 3 5 2" xfId="107"/>
    <cellStyle name="Comma 3 6" xfId="108"/>
    <cellStyle name="Comma 4" xfId="109"/>
    <cellStyle name="Comma 4 2" xfId="110"/>
    <cellStyle name="Comma 4 2 2" xfId="111"/>
    <cellStyle name="Comma 4 3" xfId="112"/>
    <cellStyle name="Comma 5" xfId="113"/>
    <cellStyle name="Comma 5 2" xfId="114"/>
    <cellStyle name="Comma 5 2 2" xfId="115"/>
    <cellStyle name="Comma 5 3" xfId="116"/>
    <cellStyle name="Comma 6" xfId="117"/>
    <cellStyle name="Comma 6 2" xfId="118"/>
    <cellStyle name="Comma 6 2 2" xfId="119"/>
    <cellStyle name="Comma 6 3" xfId="120"/>
    <cellStyle name="Comma 7" xfId="121"/>
    <cellStyle name="Comma 7 2" xfId="122"/>
    <cellStyle name="Comma 7 2 2" xfId="123"/>
    <cellStyle name="Comma 7 3" xfId="124"/>
    <cellStyle name="Comma 8" xfId="125"/>
    <cellStyle name="Comma 8 2" xfId="126"/>
    <cellStyle name="Comma 9" xfId="127"/>
    <cellStyle name="Comma 9 2" xfId="128"/>
    <cellStyle name="Comma 9 3" xfId="129"/>
    <cellStyle name="Comma0" xfId="130"/>
    <cellStyle name="Comma0 - Style3" xfId="131"/>
    <cellStyle name="Comma0 10" xfId="132"/>
    <cellStyle name="Comma0 10 2" xfId="133"/>
    <cellStyle name="Comma0 10 2 2" xfId="134"/>
    <cellStyle name="Comma0 10 2 2 2" xfId="135"/>
    <cellStyle name="Comma0 10 2 3" xfId="136"/>
    <cellStyle name="Comma0 10 3" xfId="137"/>
    <cellStyle name="Comma0 10 3 2" xfId="138"/>
    <cellStyle name="Comma0 10 4" xfId="139"/>
    <cellStyle name="Comma0 11" xfId="140"/>
    <cellStyle name="Comma0 11 2" xfId="141"/>
    <cellStyle name="Comma0 11 2 2" xfId="142"/>
    <cellStyle name="Comma0 11 2 2 2" xfId="143"/>
    <cellStyle name="Comma0 11 2 3" xfId="144"/>
    <cellStyle name="Comma0 11 3" xfId="145"/>
    <cellStyle name="Comma0 11 3 2" xfId="146"/>
    <cellStyle name="Comma0 11 4" xfId="147"/>
    <cellStyle name="Comma0 12" xfId="148"/>
    <cellStyle name="Comma0 12 2" xfId="149"/>
    <cellStyle name="Comma0 12 2 2" xfId="150"/>
    <cellStyle name="Comma0 12 2 2 2" xfId="151"/>
    <cellStyle name="Comma0 12 2 3" xfId="152"/>
    <cellStyle name="Comma0 12 3" xfId="153"/>
    <cellStyle name="Comma0 12 3 2" xfId="154"/>
    <cellStyle name="Comma0 12 4" xfId="155"/>
    <cellStyle name="Comma0 13" xfId="156"/>
    <cellStyle name="Comma0 13 2" xfId="157"/>
    <cellStyle name="Comma0 13 2 2" xfId="158"/>
    <cellStyle name="Comma0 13 2 2 2" xfId="159"/>
    <cellStyle name="Comma0 13 2 3" xfId="160"/>
    <cellStyle name="Comma0 13 3" xfId="161"/>
    <cellStyle name="Comma0 13 3 2" xfId="162"/>
    <cellStyle name="Comma0 13 4" xfId="163"/>
    <cellStyle name="Comma0 14" xfId="164"/>
    <cellStyle name="Comma0 14 2" xfId="165"/>
    <cellStyle name="Comma0 14 2 2" xfId="166"/>
    <cellStyle name="Comma0 14 2 2 2" xfId="167"/>
    <cellStyle name="Comma0 14 2 3" xfId="168"/>
    <cellStyle name="Comma0 14 3" xfId="169"/>
    <cellStyle name="Comma0 14 3 2" xfId="170"/>
    <cellStyle name="Comma0 14 4" xfId="171"/>
    <cellStyle name="Comma0 15" xfId="172"/>
    <cellStyle name="Comma0 15 2" xfId="173"/>
    <cellStyle name="Comma0 15 2 2" xfId="174"/>
    <cellStyle name="Comma0 15 2 2 2" xfId="175"/>
    <cellStyle name="Comma0 15 2 3" xfId="176"/>
    <cellStyle name="Comma0 15 3" xfId="177"/>
    <cellStyle name="Comma0 15 3 2" xfId="178"/>
    <cellStyle name="Comma0 15 4" xfId="179"/>
    <cellStyle name="Comma0 16" xfId="180"/>
    <cellStyle name="Comma0 16 2" xfId="181"/>
    <cellStyle name="Comma0 16 2 2" xfId="182"/>
    <cellStyle name="Comma0 16 2 2 2" xfId="183"/>
    <cellStyle name="Comma0 16 2 3" xfId="184"/>
    <cellStyle name="Comma0 16 3" xfId="185"/>
    <cellStyle name="Comma0 16 3 2" xfId="186"/>
    <cellStyle name="Comma0 16 4" xfId="187"/>
    <cellStyle name="Comma0 17" xfId="188"/>
    <cellStyle name="Comma0 17 2" xfId="189"/>
    <cellStyle name="Comma0 17 2 2" xfId="190"/>
    <cellStyle name="Comma0 17 2 2 2" xfId="191"/>
    <cellStyle name="Comma0 17 2 3" xfId="192"/>
    <cellStyle name="Comma0 17 3" xfId="193"/>
    <cellStyle name="Comma0 17 3 2" xfId="194"/>
    <cellStyle name="Comma0 17 4" xfId="195"/>
    <cellStyle name="Comma0 18" xfId="196"/>
    <cellStyle name="Comma0 18 2" xfId="197"/>
    <cellStyle name="Comma0 18 2 2" xfId="198"/>
    <cellStyle name="Comma0 18 2 2 2" xfId="199"/>
    <cellStyle name="Comma0 18 2 3" xfId="200"/>
    <cellStyle name="Comma0 18 3" xfId="201"/>
    <cellStyle name="Comma0 18 3 2" xfId="202"/>
    <cellStyle name="Comma0 18 4" xfId="203"/>
    <cellStyle name="Comma0 19" xfId="204"/>
    <cellStyle name="Comma0 19 2" xfId="205"/>
    <cellStyle name="Comma0 19 2 2" xfId="206"/>
    <cellStyle name="Comma0 19 2 2 2" xfId="207"/>
    <cellStyle name="Comma0 19 2 3" xfId="208"/>
    <cellStyle name="Comma0 19 3" xfId="209"/>
    <cellStyle name="Comma0 19 3 2" xfId="210"/>
    <cellStyle name="Comma0 19 4" xfId="211"/>
    <cellStyle name="Comma0 2" xfId="212"/>
    <cellStyle name="Comma0 2 2" xfId="213"/>
    <cellStyle name="Comma0 2 2 2" xfId="214"/>
    <cellStyle name="Comma0 2 2 2 2" xfId="215"/>
    <cellStyle name="Comma0 2 2 3" xfId="216"/>
    <cellStyle name="Comma0 2 3" xfId="217"/>
    <cellStyle name="Comma0 2 3 2" xfId="218"/>
    <cellStyle name="Comma0 2 3 2 2" xfId="219"/>
    <cellStyle name="Comma0 2 3 3" xfId="220"/>
    <cellStyle name="Comma0 2 4" xfId="221"/>
    <cellStyle name="Comma0 2 4 2" xfId="222"/>
    <cellStyle name="Comma0 2 4 2 2" xfId="223"/>
    <cellStyle name="Comma0 2 4 3" xfId="224"/>
    <cellStyle name="Comma0 2 5" xfId="225"/>
    <cellStyle name="Comma0 2 5 2" xfId="226"/>
    <cellStyle name="Comma0 2 6" xfId="227"/>
    <cellStyle name="Comma0 20" xfId="228"/>
    <cellStyle name="Comma0 20 2" xfId="229"/>
    <cellStyle name="Comma0 20 2 2" xfId="230"/>
    <cellStyle name="Comma0 20 2 2 2" xfId="231"/>
    <cellStyle name="Comma0 20 2 3" xfId="232"/>
    <cellStyle name="Comma0 20 3" xfId="233"/>
    <cellStyle name="Comma0 20 3 2" xfId="234"/>
    <cellStyle name="Comma0 20 4" xfId="235"/>
    <cellStyle name="Comma0 21" xfId="236"/>
    <cellStyle name="Comma0 21 2" xfId="237"/>
    <cellStyle name="Comma0 21 2 2" xfId="238"/>
    <cellStyle name="Comma0 21 2 2 2" xfId="239"/>
    <cellStyle name="Comma0 21 2 3" xfId="240"/>
    <cellStyle name="Comma0 21 3" xfId="241"/>
    <cellStyle name="Comma0 21 3 2" xfId="242"/>
    <cellStyle name="Comma0 21 4" xfId="243"/>
    <cellStyle name="Comma0 22" xfId="244"/>
    <cellStyle name="Comma0 22 2" xfId="245"/>
    <cellStyle name="Comma0 22 2 2" xfId="246"/>
    <cellStyle name="Comma0 22 2 2 2" xfId="247"/>
    <cellStyle name="Comma0 22 2 3" xfId="248"/>
    <cellStyle name="Comma0 22 3" xfId="249"/>
    <cellStyle name="Comma0 22 3 2" xfId="250"/>
    <cellStyle name="Comma0 22 4" xfId="251"/>
    <cellStyle name="Comma0 23" xfId="252"/>
    <cellStyle name="Comma0 23 2" xfId="253"/>
    <cellStyle name="Comma0 23 2 2" xfId="254"/>
    <cellStyle name="Comma0 23 2 2 2" xfId="255"/>
    <cellStyle name="Comma0 23 2 3" xfId="256"/>
    <cellStyle name="Comma0 23 3" xfId="257"/>
    <cellStyle name="Comma0 23 3 2" xfId="258"/>
    <cellStyle name="Comma0 23 4" xfId="259"/>
    <cellStyle name="Comma0 24" xfId="260"/>
    <cellStyle name="Comma0 24 2" xfId="261"/>
    <cellStyle name="Comma0 24 2 2" xfId="262"/>
    <cellStyle name="Comma0 24 2 2 2" xfId="263"/>
    <cellStyle name="Comma0 24 2 3" xfId="264"/>
    <cellStyle name="Comma0 24 3" xfId="265"/>
    <cellStyle name="Comma0 24 3 2" xfId="266"/>
    <cellStyle name="Comma0 24 4" xfId="267"/>
    <cellStyle name="Comma0 25" xfId="268"/>
    <cellStyle name="Comma0 25 2" xfId="269"/>
    <cellStyle name="Comma0 25 2 2" xfId="270"/>
    <cellStyle name="Comma0 25 2 2 2" xfId="271"/>
    <cellStyle name="Comma0 25 2 3" xfId="272"/>
    <cellStyle name="Comma0 25 3" xfId="273"/>
    <cellStyle name="Comma0 25 3 2" xfId="274"/>
    <cellStyle name="Comma0 25 4" xfId="275"/>
    <cellStyle name="Comma0 26" xfId="276"/>
    <cellStyle name="Comma0 26 2" xfId="277"/>
    <cellStyle name="Comma0 26 2 2" xfId="278"/>
    <cellStyle name="Comma0 26 2 2 2" xfId="279"/>
    <cellStyle name="Comma0 26 2 3" xfId="280"/>
    <cellStyle name="Comma0 26 3" xfId="281"/>
    <cellStyle name="Comma0 26 3 2" xfId="282"/>
    <cellStyle name="Comma0 26 4" xfId="283"/>
    <cellStyle name="Comma0 27" xfId="284"/>
    <cellStyle name="Comma0 27 2" xfId="285"/>
    <cellStyle name="Comma0 27 2 2" xfId="286"/>
    <cellStyle name="Comma0 27 3" xfId="287"/>
    <cellStyle name="Comma0 28" xfId="288"/>
    <cellStyle name="Comma0 28 2" xfId="289"/>
    <cellStyle name="Comma0 28 2 2" xfId="290"/>
    <cellStyle name="Comma0 28 3" xfId="291"/>
    <cellStyle name="Comma0 29" xfId="292"/>
    <cellStyle name="Comma0 29 2" xfId="293"/>
    <cellStyle name="Comma0 29 2 2" xfId="294"/>
    <cellStyle name="Comma0 29 3" xfId="295"/>
    <cellStyle name="Comma0 3" xfId="296"/>
    <cellStyle name="Comma0 3 2" xfId="297"/>
    <cellStyle name="Comma0 3 2 2" xfId="298"/>
    <cellStyle name="Comma0 3 2 2 2" xfId="299"/>
    <cellStyle name="Comma0 3 2 3" xfId="300"/>
    <cellStyle name="Comma0 3 3" xfId="301"/>
    <cellStyle name="Comma0 3 3 2" xfId="302"/>
    <cellStyle name="Comma0 3 3 2 2" xfId="303"/>
    <cellStyle name="Comma0 3 3 3" xfId="304"/>
    <cellStyle name="Comma0 3 4" xfId="305"/>
    <cellStyle name="Comma0 3 4 2" xfId="306"/>
    <cellStyle name="Comma0 3 4 2 2" xfId="307"/>
    <cellStyle name="Comma0 3 4 3" xfId="308"/>
    <cellStyle name="Comma0 3 5" xfId="309"/>
    <cellStyle name="Comma0 3 5 2" xfId="310"/>
    <cellStyle name="Comma0 3 6" xfId="311"/>
    <cellStyle name="Comma0 30" xfId="312"/>
    <cellStyle name="Comma0 30 2" xfId="313"/>
    <cellStyle name="Comma0 30 2 2" xfId="314"/>
    <cellStyle name="Comma0 30 3" xfId="315"/>
    <cellStyle name="Comma0 31" xfId="316"/>
    <cellStyle name="Comma0 31 2" xfId="317"/>
    <cellStyle name="Comma0 31 2 2" xfId="318"/>
    <cellStyle name="Comma0 31 3" xfId="319"/>
    <cellStyle name="Comma0 32" xfId="320"/>
    <cellStyle name="Comma0 32 2" xfId="321"/>
    <cellStyle name="Comma0 32 2 2" xfId="322"/>
    <cellStyle name="Comma0 32 3" xfId="323"/>
    <cellStyle name="Comma0 33" xfId="324"/>
    <cellStyle name="Comma0 33 2" xfId="325"/>
    <cellStyle name="Comma0 33 2 2" xfId="326"/>
    <cellStyle name="Comma0 33 3" xfId="327"/>
    <cellStyle name="Comma0 34" xfId="328"/>
    <cellStyle name="Comma0 34 2" xfId="329"/>
    <cellStyle name="Comma0 34 2 2" xfId="330"/>
    <cellStyle name="Comma0 34 3" xfId="331"/>
    <cellStyle name="Comma0 35" xfId="332"/>
    <cellStyle name="Comma0 35 2" xfId="333"/>
    <cellStyle name="Comma0 35 2 2" xfId="334"/>
    <cellStyle name="Comma0 35 3" xfId="335"/>
    <cellStyle name="Comma0 36" xfId="336"/>
    <cellStyle name="Comma0 36 2" xfId="337"/>
    <cellStyle name="Comma0 36 2 2" xfId="338"/>
    <cellStyle name="Comma0 36 3" xfId="339"/>
    <cellStyle name="Comma0 37" xfId="340"/>
    <cellStyle name="Comma0 37 2" xfId="341"/>
    <cellStyle name="Comma0 37 2 2" xfId="342"/>
    <cellStyle name="Comma0 37 3" xfId="343"/>
    <cellStyle name="Comma0 38" xfId="344"/>
    <cellStyle name="Comma0 38 2" xfId="345"/>
    <cellStyle name="Comma0 38 2 2" xfId="346"/>
    <cellStyle name="Comma0 38 3" xfId="347"/>
    <cellStyle name="Comma0 39" xfId="348"/>
    <cellStyle name="Comma0 39 2" xfId="349"/>
    <cellStyle name="Comma0 39 2 2" xfId="350"/>
    <cellStyle name="Comma0 39 3" xfId="351"/>
    <cellStyle name="Comma0 4" xfId="352"/>
    <cellStyle name="Comma0 4 2" xfId="353"/>
    <cellStyle name="Comma0 4 2 2" xfId="354"/>
    <cellStyle name="Comma0 4 2 2 2" xfId="355"/>
    <cellStyle name="Comma0 4 2 3" xfId="356"/>
    <cellStyle name="Comma0 4 3" xfId="357"/>
    <cellStyle name="Comma0 4 3 2" xfId="358"/>
    <cellStyle name="Comma0 4 3 2 2" xfId="359"/>
    <cellStyle name="Comma0 4 3 3" xfId="360"/>
    <cellStyle name="Comma0 4 4" xfId="361"/>
    <cellStyle name="Comma0 4 4 2" xfId="362"/>
    <cellStyle name="Comma0 4 4 2 2" xfId="363"/>
    <cellStyle name="Comma0 4 4 3" xfId="364"/>
    <cellStyle name="Comma0 4 5" xfId="365"/>
    <cellStyle name="Comma0 4 5 2" xfId="366"/>
    <cellStyle name="Comma0 4 6" xfId="367"/>
    <cellStyle name="Comma0 40" xfId="368"/>
    <cellStyle name="Comma0 40 2" xfId="369"/>
    <cellStyle name="Comma0 40 2 2" xfId="370"/>
    <cellStyle name="Comma0 40 3" xfId="371"/>
    <cellStyle name="Comma0 41" xfId="372"/>
    <cellStyle name="Comma0 41 2" xfId="373"/>
    <cellStyle name="Comma0 41 2 2" xfId="374"/>
    <cellStyle name="Comma0 41 3" xfId="375"/>
    <cellStyle name="Comma0 42" xfId="376"/>
    <cellStyle name="Comma0 42 2" xfId="377"/>
    <cellStyle name="Comma0 43" xfId="378"/>
    <cellStyle name="Comma0 43 2" xfId="379"/>
    <cellStyle name="Comma0 44" xfId="380"/>
    <cellStyle name="Comma0 44 2" xfId="381"/>
    <cellStyle name="Comma0 45" xfId="382"/>
    <cellStyle name="Comma0 45 2" xfId="383"/>
    <cellStyle name="Comma0 46" xfId="384"/>
    <cellStyle name="Comma0 46 2" xfId="385"/>
    <cellStyle name="Comma0 47" xfId="386"/>
    <cellStyle name="Comma0 47 2" xfId="387"/>
    <cellStyle name="Comma0 48" xfId="388"/>
    <cellStyle name="Comma0 48 2" xfId="389"/>
    <cellStyle name="Comma0 49" xfId="390"/>
    <cellStyle name="Comma0 49 2" xfId="391"/>
    <cellStyle name="Comma0 5" xfId="392"/>
    <cellStyle name="Comma0 5 2" xfId="393"/>
    <cellStyle name="Comma0 5 2 2" xfId="394"/>
    <cellStyle name="Comma0 5 2 2 2" xfId="395"/>
    <cellStyle name="Comma0 5 2 3" xfId="396"/>
    <cellStyle name="Comma0 5 3" xfId="397"/>
    <cellStyle name="Comma0 5 3 2" xfId="398"/>
    <cellStyle name="Comma0 5 3 2 2" xfId="399"/>
    <cellStyle name="Comma0 5 3 3" xfId="400"/>
    <cellStyle name="Comma0 5 4" xfId="401"/>
    <cellStyle name="Comma0 5 4 2" xfId="402"/>
    <cellStyle name="Comma0 5 4 2 2" xfId="403"/>
    <cellStyle name="Comma0 5 4 3" xfId="404"/>
    <cellStyle name="Comma0 5 5" xfId="405"/>
    <cellStyle name="Comma0 5 5 2" xfId="406"/>
    <cellStyle name="Comma0 5 6" xfId="407"/>
    <cellStyle name="Comma0 50" xfId="408"/>
    <cellStyle name="Comma0 50 2" xfId="409"/>
    <cellStyle name="Comma0 51" xfId="410"/>
    <cellStyle name="Comma0 51 2" xfId="411"/>
    <cellStyle name="Comma0 52" xfId="412"/>
    <cellStyle name="Comma0 52 2" xfId="413"/>
    <cellStyle name="Comma0 53" xfId="414"/>
    <cellStyle name="Comma0 53 2" xfId="415"/>
    <cellStyle name="Comma0 54" xfId="416"/>
    <cellStyle name="Comma0 54 2" xfId="417"/>
    <cellStyle name="Comma0 55" xfId="418"/>
    <cellStyle name="Comma0 55 2" xfId="419"/>
    <cellStyle name="Comma0 56" xfId="420"/>
    <cellStyle name="Comma0 56 2" xfId="421"/>
    <cellStyle name="Comma0 57" xfId="422"/>
    <cellStyle name="Comma0 57 2" xfId="423"/>
    <cellStyle name="Comma0 58" xfId="424"/>
    <cellStyle name="Comma0 58 2" xfId="425"/>
    <cellStyle name="Comma0 59" xfId="426"/>
    <cellStyle name="Comma0 59 2" xfId="427"/>
    <cellStyle name="Comma0 6" xfId="428"/>
    <cellStyle name="Comma0 6 2" xfId="429"/>
    <cellStyle name="Comma0 6 2 2" xfId="430"/>
    <cellStyle name="Comma0 6 2 2 2" xfId="431"/>
    <cellStyle name="Comma0 6 2 3" xfId="432"/>
    <cellStyle name="Comma0 6 3" xfId="433"/>
    <cellStyle name="Comma0 6 3 2" xfId="434"/>
    <cellStyle name="Comma0 6 3 2 2" xfId="435"/>
    <cellStyle name="Comma0 6 3 3" xfId="436"/>
    <cellStyle name="Comma0 6 4" xfId="437"/>
    <cellStyle name="Comma0 6 4 2" xfId="438"/>
    <cellStyle name="Comma0 6 4 2 2" xfId="439"/>
    <cellStyle name="Comma0 6 4 3" xfId="440"/>
    <cellStyle name="Comma0 6 5" xfId="441"/>
    <cellStyle name="Comma0 6 5 2" xfId="442"/>
    <cellStyle name="Comma0 6 6" xfId="443"/>
    <cellStyle name="Comma0 60" xfId="444"/>
    <cellStyle name="Comma0 60 2" xfId="445"/>
    <cellStyle name="Comma0 61" xfId="446"/>
    <cellStyle name="Comma0 61 2" xfId="447"/>
    <cellStyle name="Comma0 62" xfId="448"/>
    <cellStyle name="Comma0 62 2" xfId="449"/>
    <cellStyle name="Comma0 63" xfId="450"/>
    <cellStyle name="Comma0 63 2" xfId="451"/>
    <cellStyle name="Comma0 64" xfId="452"/>
    <cellStyle name="Comma0 64 2" xfId="453"/>
    <cellStyle name="Comma0 65" xfId="454"/>
    <cellStyle name="Comma0 65 2" xfId="455"/>
    <cellStyle name="Comma0 66" xfId="456"/>
    <cellStyle name="Comma0 66 2" xfId="457"/>
    <cellStyle name="Comma0 67" xfId="458"/>
    <cellStyle name="Comma0 67 2" xfId="459"/>
    <cellStyle name="Comma0 68" xfId="460"/>
    <cellStyle name="Comma0 68 2" xfId="461"/>
    <cellStyle name="Comma0 69" xfId="462"/>
    <cellStyle name="Comma0 69 2" xfId="463"/>
    <cellStyle name="Comma0 7" xfId="464"/>
    <cellStyle name="Comma0 7 2" xfId="465"/>
    <cellStyle name="Comma0 7 2 2" xfId="466"/>
    <cellStyle name="Comma0 7 2 2 2" xfId="467"/>
    <cellStyle name="Comma0 7 2 2 2 2" xfId="468"/>
    <cellStyle name="Comma0 7 2 2 3" xfId="469"/>
    <cellStyle name="Comma0 7 2 3" xfId="470"/>
    <cellStyle name="Comma0 7 2 3 2" xfId="471"/>
    <cellStyle name="Comma0 7 2 4" xfId="472"/>
    <cellStyle name="Comma0 7 3" xfId="473"/>
    <cellStyle name="Comma0 7 3 2" xfId="474"/>
    <cellStyle name="Comma0 7 3 2 2" xfId="475"/>
    <cellStyle name="Comma0 7 3 3" xfId="476"/>
    <cellStyle name="Comma0 7 4" xfId="477"/>
    <cellStyle name="Comma0 7 4 2" xfId="478"/>
    <cellStyle name="Comma0 7 4 2 2" xfId="479"/>
    <cellStyle name="Comma0 7 4 3" xfId="480"/>
    <cellStyle name="Comma0 7 5" xfId="481"/>
    <cellStyle name="Comma0 7 5 2" xfId="482"/>
    <cellStyle name="Comma0 7 6" xfId="483"/>
    <cellStyle name="Comma0 70" xfId="484"/>
    <cellStyle name="Comma0 70 2" xfId="485"/>
    <cellStyle name="Comma0 71" xfId="486"/>
    <cellStyle name="Comma0 71 2" xfId="487"/>
    <cellStyle name="Comma0 72" xfId="488"/>
    <cellStyle name="Comma0 72 2" xfId="489"/>
    <cellStyle name="Comma0 73" xfId="490"/>
    <cellStyle name="Comma0 73 2" xfId="491"/>
    <cellStyle name="Comma0 74" xfId="492"/>
    <cellStyle name="Comma0 74 2" xfId="493"/>
    <cellStyle name="Comma0 75" xfId="494"/>
    <cellStyle name="Comma0 75 2" xfId="495"/>
    <cellStyle name="Comma0 76" xfId="496"/>
    <cellStyle name="Comma0 76 2" xfId="497"/>
    <cellStyle name="Comma0 77" xfId="498"/>
    <cellStyle name="Comma0 77 2" xfId="499"/>
    <cellStyle name="Comma0 78" xfId="500"/>
    <cellStyle name="Comma0 78 2" xfId="501"/>
    <cellStyle name="Comma0 79" xfId="502"/>
    <cellStyle name="Comma0 79 2" xfId="503"/>
    <cellStyle name="Comma0 8" xfId="504"/>
    <cellStyle name="Comma0 8 2" xfId="505"/>
    <cellStyle name="Comma0 8 2 2" xfId="506"/>
    <cellStyle name="Comma0 8 2 2 2" xfId="507"/>
    <cellStyle name="Comma0 8 2 2 2 2" xfId="508"/>
    <cellStyle name="Comma0 8 2 2 3" xfId="509"/>
    <cellStyle name="Comma0 8 2 3" xfId="510"/>
    <cellStyle name="Comma0 8 2 3 2" xfId="511"/>
    <cellStyle name="Comma0 8 2 4" xfId="512"/>
    <cellStyle name="Comma0 8 3" xfId="513"/>
    <cellStyle name="Comma0 8 3 2" xfId="514"/>
    <cellStyle name="Comma0 8 3 2 2" xfId="515"/>
    <cellStyle name="Comma0 8 3 3" xfId="516"/>
    <cellStyle name="Comma0 8 4" xfId="517"/>
    <cellStyle name="Comma0 8 4 2" xfId="518"/>
    <cellStyle name="Comma0 8 4 2 2" xfId="519"/>
    <cellStyle name="Comma0 8 4 3" xfId="520"/>
    <cellStyle name="Comma0 8 5" xfId="521"/>
    <cellStyle name="Comma0 8 5 2" xfId="522"/>
    <cellStyle name="Comma0 8 6" xfId="523"/>
    <cellStyle name="Comma0 80" xfId="524"/>
    <cellStyle name="Comma0 80 2" xfId="525"/>
    <cellStyle name="Comma0 81" xfId="526"/>
    <cellStyle name="Comma0 81 2" xfId="527"/>
    <cellStyle name="Comma0 82" xfId="528"/>
    <cellStyle name="Comma0 82 2" xfId="529"/>
    <cellStyle name="Comma0 83" xfId="530"/>
    <cellStyle name="Comma0 83 2" xfId="531"/>
    <cellStyle name="Comma0 84" xfId="532"/>
    <cellStyle name="Comma0 84 2" xfId="533"/>
    <cellStyle name="Comma0 85" xfId="534"/>
    <cellStyle name="Comma0 85 2" xfId="535"/>
    <cellStyle name="Comma0 86" xfId="536"/>
    <cellStyle name="Comma0 86 2" xfId="537"/>
    <cellStyle name="Comma0 87" xfId="538"/>
    <cellStyle name="Comma0 87 2" xfId="539"/>
    <cellStyle name="Comma0 88" xfId="540"/>
    <cellStyle name="Comma0 88 2" xfId="541"/>
    <cellStyle name="Comma0 89" xfId="542"/>
    <cellStyle name="Comma0 89 2" xfId="543"/>
    <cellStyle name="Comma0 9" xfId="544"/>
    <cellStyle name="Comma0 9 2" xfId="545"/>
    <cellStyle name="Comma0 9 2 2" xfId="546"/>
    <cellStyle name="Comma0 9 2 2 2" xfId="547"/>
    <cellStyle name="Comma0 9 2 3" xfId="548"/>
    <cellStyle name="Comma0 9 3" xfId="549"/>
    <cellStyle name="Comma0 9 3 2" xfId="550"/>
    <cellStyle name="Comma0 9 4" xfId="551"/>
    <cellStyle name="Comma0 90" xfId="552"/>
    <cellStyle name="Comma0 90 2" xfId="553"/>
    <cellStyle name="Comma0 91" xfId="554"/>
    <cellStyle name="Comma0 91 2" xfId="555"/>
    <cellStyle name="Comma0 92" xfId="556"/>
    <cellStyle name="Comma0 92 2" xfId="557"/>
    <cellStyle name="Comma0 93" xfId="558"/>
    <cellStyle name="Comma0 93 2" xfId="559"/>
    <cellStyle name="Comma0 94" xfId="560"/>
    <cellStyle name="Comma0 94 2" xfId="561"/>
    <cellStyle name="Comma0 95" xfId="562"/>
    <cellStyle name="Comma0 96" xfId="563"/>
    <cellStyle name="Comma0 97" xfId="564"/>
    <cellStyle name="Comma0 98" xfId="565"/>
    <cellStyle name="Comma0_I&amp;M RP1 Retire" xfId="566"/>
    <cellStyle name="Currency" xfId="567"/>
    <cellStyle name="Currency [0]" xfId="568"/>
    <cellStyle name="Currency 2" xfId="569"/>
    <cellStyle name="Currency 2 2" xfId="570"/>
    <cellStyle name="Currency 2 2 2" xfId="571"/>
    <cellStyle name="Currency 2 3" xfId="572"/>
    <cellStyle name="Currency 3" xfId="573"/>
    <cellStyle name="Currency 3 2" xfId="574"/>
    <cellStyle name="Currency 3 2 2" xfId="575"/>
    <cellStyle name="Currency 3 3" xfId="576"/>
    <cellStyle name="Currency 4" xfId="577"/>
    <cellStyle name="Currency 4 2" xfId="578"/>
    <cellStyle name="Currency 4 2 2" xfId="579"/>
    <cellStyle name="Currency 4 3" xfId="580"/>
    <cellStyle name="Currency0" xfId="581"/>
    <cellStyle name="Currency0 2" xfId="582"/>
    <cellStyle name="Currency0 2 2" xfId="583"/>
    <cellStyle name="Currency0 2 2 2" xfId="584"/>
    <cellStyle name="Currency0 2 2 2 2" xfId="585"/>
    <cellStyle name="Currency0 2 2 3" xfId="586"/>
    <cellStyle name="Currency0 2 3" xfId="587"/>
    <cellStyle name="Currency0 2 3 2" xfId="588"/>
    <cellStyle name="Currency0 2 3 2 2" xfId="589"/>
    <cellStyle name="Currency0 2 3 3" xfId="590"/>
    <cellStyle name="Currency0 2 4" xfId="591"/>
    <cellStyle name="Currency0 2 4 2" xfId="592"/>
    <cellStyle name="Currency0 2 4 2 2" xfId="593"/>
    <cellStyle name="Currency0 2 4 3" xfId="594"/>
    <cellStyle name="Currency0 2 5" xfId="595"/>
    <cellStyle name="Currency0 2 5 2" xfId="596"/>
    <cellStyle name="Currency0 2 6" xfId="597"/>
    <cellStyle name="Currency0 3" xfId="598"/>
    <cellStyle name="Currency0 3 2" xfId="599"/>
    <cellStyle name="Currency0 3 2 2" xfId="600"/>
    <cellStyle name="Currency0 3 2 2 2" xfId="601"/>
    <cellStyle name="Currency0 3 2 2 2 2" xfId="602"/>
    <cellStyle name="Currency0 3 2 2 3" xfId="603"/>
    <cellStyle name="Currency0 3 2 3" xfId="604"/>
    <cellStyle name="Currency0 3 2 3 2" xfId="605"/>
    <cellStyle name="Currency0 3 2 4" xfId="606"/>
    <cellStyle name="Currency0 3 3" xfId="607"/>
    <cellStyle name="Currency0 3 3 2" xfId="608"/>
    <cellStyle name="Currency0 3 3 2 2" xfId="609"/>
    <cellStyle name="Currency0 3 3 3" xfId="610"/>
    <cellStyle name="Currency0 3 4" xfId="611"/>
    <cellStyle name="Currency0 3 4 2" xfId="612"/>
    <cellStyle name="Currency0 3 4 2 2" xfId="613"/>
    <cellStyle name="Currency0 3 4 3" xfId="614"/>
    <cellStyle name="Currency0 3 5" xfId="615"/>
    <cellStyle name="Currency0 3 5 2" xfId="616"/>
    <cellStyle name="Currency0 3 6" xfId="617"/>
    <cellStyle name="Currency0 4" xfId="618"/>
    <cellStyle name="Currency0 4 2" xfId="619"/>
    <cellStyle name="Currency0 4 2 2" xfId="620"/>
    <cellStyle name="Currency0 4 3" xfId="621"/>
    <cellStyle name="Currency0 5" xfId="622"/>
    <cellStyle name="Currency0 5 2" xfId="623"/>
    <cellStyle name="Currency0 5 2 2" xfId="624"/>
    <cellStyle name="Currency0 5 2 2 2" xfId="625"/>
    <cellStyle name="Currency0 5 2 3" xfId="626"/>
    <cellStyle name="Currency0 5 3" xfId="627"/>
    <cellStyle name="Currency0 5 3 2" xfId="628"/>
    <cellStyle name="Currency0 5 4" xfId="629"/>
    <cellStyle name="Currency0 6" xfId="630"/>
    <cellStyle name="Currency0 6 2" xfId="631"/>
    <cellStyle name="Currency0 6 2 2" xfId="632"/>
    <cellStyle name="Currency0 6 3" xfId="633"/>
    <cellStyle name="Currency0 7" xfId="634"/>
    <cellStyle name="Currency0 7 2" xfId="635"/>
    <cellStyle name="Currency0 8" xfId="636"/>
    <cellStyle name="Date" xfId="637"/>
    <cellStyle name="Date 2" xfId="638"/>
    <cellStyle name="Date 2 2" xfId="639"/>
    <cellStyle name="Date 2 2 2" xfId="640"/>
    <cellStyle name="Date 2 2 2 2" xfId="641"/>
    <cellStyle name="Date 2 2 3" xfId="642"/>
    <cellStyle name="Date 2 3" xfId="643"/>
    <cellStyle name="Date 2 3 2" xfId="644"/>
    <cellStyle name="Date 2 3 2 2" xfId="645"/>
    <cellStyle name="Date 2 3 3" xfId="646"/>
    <cellStyle name="Date 2 4" xfId="647"/>
    <cellStyle name="Date 2 4 2" xfId="648"/>
    <cellStyle name="Date 2 4 2 2" xfId="649"/>
    <cellStyle name="Date 2 4 3" xfId="650"/>
    <cellStyle name="Date 2 5" xfId="651"/>
    <cellStyle name="Date 2 5 2" xfId="652"/>
    <cellStyle name="Date 2 6" xfId="653"/>
    <cellStyle name="Date 3" xfId="654"/>
    <cellStyle name="Date 3 2" xfId="655"/>
    <cellStyle name="Date 3 2 2" xfId="656"/>
    <cellStyle name="Date 3 2 2 2" xfId="657"/>
    <cellStyle name="Date 3 2 2 2 2" xfId="658"/>
    <cellStyle name="Date 3 2 2 3" xfId="659"/>
    <cellStyle name="Date 3 2 3" xfId="660"/>
    <cellStyle name="Date 3 2 3 2" xfId="661"/>
    <cellStyle name="Date 3 2 4" xfId="662"/>
    <cellStyle name="Date 3 3" xfId="663"/>
    <cellStyle name="Date 3 3 2" xfId="664"/>
    <cellStyle name="Date 3 3 2 2" xfId="665"/>
    <cellStyle name="Date 3 3 3" xfId="666"/>
    <cellStyle name="Date 3 4" xfId="667"/>
    <cellStyle name="Date 3 4 2" xfId="668"/>
    <cellStyle name="Date 3 4 2 2" xfId="669"/>
    <cellStyle name="Date 3 4 3" xfId="670"/>
    <cellStyle name="Date 3 5" xfId="671"/>
    <cellStyle name="Date 3 5 2" xfId="672"/>
    <cellStyle name="Date 3 6" xfId="673"/>
    <cellStyle name="Date 4" xfId="674"/>
    <cellStyle name="Date 4 2" xfId="675"/>
    <cellStyle name="Date 4 2 2" xfId="676"/>
    <cellStyle name="Date 4 3" xfId="677"/>
    <cellStyle name="Date 5" xfId="678"/>
    <cellStyle name="Date 5 2" xfId="679"/>
    <cellStyle name="Date 5 2 2" xfId="680"/>
    <cellStyle name="Date 5 2 2 2" xfId="681"/>
    <cellStyle name="Date 5 2 3" xfId="682"/>
    <cellStyle name="Date 5 3" xfId="683"/>
    <cellStyle name="Date 5 3 2" xfId="684"/>
    <cellStyle name="Date 5 4" xfId="685"/>
    <cellStyle name="Date 6" xfId="686"/>
    <cellStyle name="Date 6 2" xfId="687"/>
    <cellStyle name="Date 6 2 2" xfId="688"/>
    <cellStyle name="Date 6 3" xfId="689"/>
    <cellStyle name="Date 7" xfId="690"/>
    <cellStyle name="Date 7 2" xfId="691"/>
    <cellStyle name="Date 8" xfId="692"/>
    <cellStyle name="Explanatory Text" xfId="693"/>
    <cellStyle name="Explanatory Text 2" xfId="694"/>
    <cellStyle name="Fixed" xfId="695"/>
    <cellStyle name="Fixed 2" xfId="696"/>
    <cellStyle name="Fixed 2 2" xfId="697"/>
    <cellStyle name="Fixed 2 2 2" xfId="698"/>
    <cellStyle name="Fixed 2 2 2 2" xfId="699"/>
    <cellStyle name="Fixed 2 2 3" xfId="700"/>
    <cellStyle name="Fixed 2 3" xfId="701"/>
    <cellStyle name="Fixed 2 3 2" xfId="702"/>
    <cellStyle name="Fixed 2 3 2 2" xfId="703"/>
    <cellStyle name="Fixed 2 3 3" xfId="704"/>
    <cellStyle name="Fixed 2 4" xfId="705"/>
    <cellStyle name="Fixed 2 4 2" xfId="706"/>
    <cellStyle name="Fixed 2 4 2 2" xfId="707"/>
    <cellStyle name="Fixed 2 4 3" xfId="708"/>
    <cellStyle name="Fixed 2 5" xfId="709"/>
    <cellStyle name="Fixed 2 5 2" xfId="710"/>
    <cellStyle name="Fixed 2 6" xfId="711"/>
    <cellStyle name="Fixed 3" xfId="712"/>
    <cellStyle name="Fixed 3 2" xfId="713"/>
    <cellStyle name="Fixed 3 2 2" xfId="714"/>
    <cellStyle name="Fixed 3 2 2 2" xfId="715"/>
    <cellStyle name="Fixed 3 2 2 2 2" xfId="716"/>
    <cellStyle name="Fixed 3 2 2 3" xfId="717"/>
    <cellStyle name="Fixed 3 2 3" xfId="718"/>
    <cellStyle name="Fixed 3 2 3 2" xfId="719"/>
    <cellStyle name="Fixed 3 2 4" xfId="720"/>
    <cellStyle name="Fixed 3 3" xfId="721"/>
    <cellStyle name="Fixed 3 3 2" xfId="722"/>
    <cellStyle name="Fixed 3 3 2 2" xfId="723"/>
    <cellStyle name="Fixed 3 3 3" xfId="724"/>
    <cellStyle name="Fixed 3 4" xfId="725"/>
    <cellStyle name="Fixed 3 4 2" xfId="726"/>
    <cellStyle name="Fixed 3 4 2 2" xfId="727"/>
    <cellStyle name="Fixed 3 4 3" xfId="728"/>
    <cellStyle name="Fixed 3 5" xfId="729"/>
    <cellStyle name="Fixed 3 5 2" xfId="730"/>
    <cellStyle name="Fixed 3 6" xfId="731"/>
    <cellStyle name="Fixed 4" xfId="732"/>
    <cellStyle name="Fixed 4 2" xfId="733"/>
    <cellStyle name="Fixed 4 2 2" xfId="734"/>
    <cellStyle name="Fixed 4 3" xfId="735"/>
    <cellStyle name="Fixed 5" xfId="736"/>
    <cellStyle name="Fixed 5 2" xfId="737"/>
    <cellStyle name="Fixed 5 2 2" xfId="738"/>
    <cellStyle name="Fixed 5 2 2 2" xfId="739"/>
    <cellStyle name="Fixed 5 2 3" xfId="740"/>
    <cellStyle name="Fixed 5 3" xfId="741"/>
    <cellStyle name="Fixed 5 3 2" xfId="742"/>
    <cellStyle name="Fixed 5 4" xfId="743"/>
    <cellStyle name="Fixed 6" xfId="744"/>
    <cellStyle name="Fixed 6 2" xfId="745"/>
    <cellStyle name="Fixed 6 2 2" xfId="746"/>
    <cellStyle name="Fixed 6 3" xfId="747"/>
    <cellStyle name="Fixed 7" xfId="748"/>
    <cellStyle name="Fixed 7 2" xfId="749"/>
    <cellStyle name="Fixed 8" xfId="750"/>
    <cellStyle name="Fixed2 - Style2" xfId="751"/>
    <cellStyle name="Good" xfId="752"/>
    <cellStyle name="Good 2" xfId="753"/>
    <cellStyle name="Heading 1" xfId="754"/>
    <cellStyle name="Heading 1 2" xfId="755"/>
    <cellStyle name="Heading 1 2 2" xfId="756"/>
    <cellStyle name="Heading 1 2 3" xfId="757"/>
    <cellStyle name="Heading 1 3" xfId="758"/>
    <cellStyle name="Heading 1 4" xfId="759"/>
    <cellStyle name="Heading 1 5" xfId="760"/>
    <cellStyle name="Heading 1 6" xfId="761"/>
    <cellStyle name="Heading 2" xfId="762"/>
    <cellStyle name="Heading 2 2" xfId="763"/>
    <cellStyle name="Heading 2 2 2" xfId="764"/>
    <cellStyle name="Heading 2 2 3" xfId="765"/>
    <cellStyle name="Heading 2 3" xfId="766"/>
    <cellStyle name="Heading 2 3 2" xfId="767"/>
    <cellStyle name="Heading 2 4" xfId="768"/>
    <cellStyle name="Heading 2 5" xfId="769"/>
    <cellStyle name="Heading 2 6" xfId="770"/>
    <cellStyle name="Heading 2 7" xfId="771"/>
    <cellStyle name="Heading 3" xfId="772"/>
    <cellStyle name="Heading 3 2" xfId="773"/>
    <cellStyle name="Heading 4" xfId="774"/>
    <cellStyle name="Heading 4 2" xfId="775"/>
    <cellStyle name="HEADING1" xfId="776"/>
    <cellStyle name="HEADING1 2" xfId="777"/>
    <cellStyle name="HEADING1 2 2" xfId="778"/>
    <cellStyle name="HEADING1 2 2 2" xfId="779"/>
    <cellStyle name="HEADING1 2 2 2 2" xfId="780"/>
    <cellStyle name="HEADING1 2 2 3" xfId="781"/>
    <cellStyle name="HEADING1 2 3" xfId="782"/>
    <cellStyle name="HEADING1 2 3 2" xfId="783"/>
    <cellStyle name="HEADING1 2 3 2 2" xfId="784"/>
    <cellStyle name="HEADING1 2 3 3" xfId="785"/>
    <cellStyle name="HEADING1 2 4" xfId="786"/>
    <cellStyle name="HEADING1 2 4 2" xfId="787"/>
    <cellStyle name="HEADING1 2 4 2 2" xfId="788"/>
    <cellStyle name="HEADING1 2 4 3" xfId="789"/>
    <cellStyle name="HEADING1 2 5" xfId="790"/>
    <cellStyle name="HEADING1 2 5 2" xfId="791"/>
    <cellStyle name="HEADING1 2 6" xfId="792"/>
    <cellStyle name="HEADING1 3" xfId="793"/>
    <cellStyle name="HEADING1 3 2" xfId="794"/>
    <cellStyle name="HEADING1 3 2 2" xfId="795"/>
    <cellStyle name="HEADING1 3 2 2 2" xfId="796"/>
    <cellStyle name="HEADING1 3 2 2 2 2" xfId="797"/>
    <cellStyle name="HEADING1 3 2 2 3" xfId="798"/>
    <cellStyle name="HEADING1 3 2 3" xfId="799"/>
    <cellStyle name="HEADING1 3 2 3 2" xfId="800"/>
    <cellStyle name="HEADING1 3 2 4" xfId="801"/>
    <cellStyle name="HEADING1 3 3" xfId="802"/>
    <cellStyle name="HEADING1 3 3 2" xfId="803"/>
    <cellStyle name="HEADING1 3 3 2 2" xfId="804"/>
    <cellStyle name="HEADING1 3 3 3" xfId="805"/>
    <cellStyle name="HEADING1 3 4" xfId="806"/>
    <cellStyle name="HEADING1 3 4 2" xfId="807"/>
    <cellStyle name="HEADING1 3 4 2 2" xfId="808"/>
    <cellStyle name="HEADING1 3 4 3" xfId="809"/>
    <cellStyle name="HEADING1 3 5" xfId="810"/>
    <cellStyle name="HEADING1 3 5 2" xfId="811"/>
    <cellStyle name="HEADING1 3 6" xfId="812"/>
    <cellStyle name="HEADING1 4" xfId="813"/>
    <cellStyle name="HEADING1 4 2" xfId="814"/>
    <cellStyle name="HEADING1 4 2 2" xfId="815"/>
    <cellStyle name="HEADING1 4 3" xfId="816"/>
    <cellStyle name="HEADING1 5" xfId="817"/>
    <cellStyle name="HEADING1 5 2" xfId="818"/>
    <cellStyle name="HEADING1 5 2 2" xfId="819"/>
    <cellStyle name="HEADING1 5 2 2 2" xfId="820"/>
    <cellStyle name="HEADING1 5 2 3" xfId="821"/>
    <cellStyle name="HEADING1 5 3" xfId="822"/>
    <cellStyle name="HEADING1 5 3 2" xfId="823"/>
    <cellStyle name="HEADING1 5 4" xfId="824"/>
    <cellStyle name="HEADING1 6" xfId="825"/>
    <cellStyle name="HEADING1 6 2" xfId="826"/>
    <cellStyle name="HEADING1 6 2 2" xfId="827"/>
    <cellStyle name="HEADING1 6 3" xfId="828"/>
    <cellStyle name="HEADING1 7" xfId="829"/>
    <cellStyle name="HEADING1 7 2" xfId="830"/>
    <cellStyle name="HEADING1 8" xfId="831"/>
    <cellStyle name="HEADING2" xfId="832"/>
    <cellStyle name="HEADING2 2" xfId="833"/>
    <cellStyle name="HEADING2 2 2" xfId="834"/>
    <cellStyle name="Input" xfId="835"/>
    <cellStyle name="Input 2" xfId="836"/>
    <cellStyle name="Linked Cell" xfId="837"/>
    <cellStyle name="Linked Cell 2" xfId="838"/>
    <cellStyle name="Neutral" xfId="839"/>
    <cellStyle name="Neutral 2" xfId="840"/>
    <cellStyle name="Normal 10" xfId="841"/>
    <cellStyle name="Normal 10 2" xfId="842"/>
    <cellStyle name="Normal 10 3" xfId="843"/>
    <cellStyle name="Normal 11" xfId="844"/>
    <cellStyle name="Normal 11 2" xfId="845"/>
    <cellStyle name="Normal 11 2 2" xfId="846"/>
    <cellStyle name="Normal 11 3" xfId="847"/>
    <cellStyle name="Normal 11 4" xfId="848"/>
    <cellStyle name="Normal 12" xfId="849"/>
    <cellStyle name="Normal 12 2" xfId="850"/>
    <cellStyle name="Normal 13" xfId="851"/>
    <cellStyle name="Normal 13 3" xfId="852"/>
    <cellStyle name="Normal 14" xfId="853"/>
    <cellStyle name="Normal 2" xfId="854"/>
    <cellStyle name="Normal 2 10" xfId="855"/>
    <cellStyle name="Normal 2 11" xfId="856"/>
    <cellStyle name="Normal 2 12" xfId="857"/>
    <cellStyle name="Normal 2 13" xfId="858"/>
    <cellStyle name="Normal 2 14" xfId="859"/>
    <cellStyle name="Normal 2 15" xfId="860"/>
    <cellStyle name="Normal 2 16" xfId="861"/>
    <cellStyle name="Normal 2 17" xfId="862"/>
    <cellStyle name="Normal 2 18" xfId="863"/>
    <cellStyle name="Normal 2 19" xfId="864"/>
    <cellStyle name="Normal 2 2" xfId="865"/>
    <cellStyle name="Normal 2 2 2" xfId="866"/>
    <cellStyle name="Normal 2 2 2 2" xfId="867"/>
    <cellStyle name="Normal 2 2 2 2 2" xfId="868"/>
    <cellStyle name="Normal 2 2 2 2 2 2" xfId="869"/>
    <cellStyle name="Normal 2 2 2 2 3" xfId="870"/>
    <cellStyle name="Normal 2 2 3" xfId="871"/>
    <cellStyle name="Normal 2 2 3 2" xfId="872"/>
    <cellStyle name="Normal 2 2 3 2 2" xfId="873"/>
    <cellStyle name="Normal 2 2 3 3" xfId="874"/>
    <cellStyle name="Normal 2 2 4" xfId="875"/>
    <cellStyle name="Normal 2 2 5" xfId="876"/>
    <cellStyle name="Normal 2 20" xfId="877"/>
    <cellStyle name="Normal 2 21" xfId="878"/>
    <cellStyle name="Normal 2 3" xfId="879"/>
    <cellStyle name="Normal 2 3 2" xfId="880"/>
    <cellStyle name="Normal 2 3 3" xfId="881"/>
    <cellStyle name="Normal 2 3 4" xfId="882"/>
    <cellStyle name="Normal 2 3 5" xfId="883"/>
    <cellStyle name="Normal 2 4" xfId="884"/>
    <cellStyle name="Normal 2 4 2" xfId="885"/>
    <cellStyle name="Normal 2 4 3" xfId="886"/>
    <cellStyle name="Normal 2 4 4" xfId="887"/>
    <cellStyle name="Normal 2 5" xfId="888"/>
    <cellStyle name="Normal 2 5 2" xfId="889"/>
    <cellStyle name="Normal 2 5 3" xfId="890"/>
    <cellStyle name="Normal 2 5 4" xfId="891"/>
    <cellStyle name="Normal 2 6" xfId="892"/>
    <cellStyle name="Normal 2 6 2" xfId="893"/>
    <cellStyle name="Normal 2 6 2 2" xfId="894"/>
    <cellStyle name="Normal 2 6 2 2 2" xfId="895"/>
    <cellStyle name="Normal 2 6 2 3" xfId="896"/>
    <cellStyle name="Normal 2 6 3" xfId="897"/>
    <cellStyle name="Normal 2 6 4" xfId="898"/>
    <cellStyle name="Normal 2 6 4 2" xfId="899"/>
    <cellStyle name="Normal 2 6 5" xfId="900"/>
    <cellStyle name="Normal 2 7" xfId="901"/>
    <cellStyle name="Normal 2 8" xfId="902"/>
    <cellStyle name="Normal 2 9" xfId="903"/>
    <cellStyle name="Normal 3" xfId="904"/>
    <cellStyle name="Normal 3 2" xfId="905"/>
    <cellStyle name="Normal 3 2 2" xfId="906"/>
    <cellStyle name="Normal 3 2 2 2" xfId="907"/>
    <cellStyle name="Normal 3 2 3" xfId="908"/>
    <cellStyle name="Normal 3 2 4" xfId="909"/>
    <cellStyle name="Normal 3 3" xfId="910"/>
    <cellStyle name="Normal 3 3 2" xfId="911"/>
    <cellStyle name="Normal 3 3 2 2" xfId="912"/>
    <cellStyle name="Normal 3 3 3" xfId="913"/>
    <cellStyle name="Normal 3 4" xfId="914"/>
    <cellStyle name="Normal 3 4 2" xfId="915"/>
    <cellStyle name="Normal 3 4 2 2" xfId="916"/>
    <cellStyle name="Normal 3 4 3" xfId="917"/>
    <cellStyle name="Normal 3 5" xfId="918"/>
    <cellStyle name="Normal 3 5 2" xfId="919"/>
    <cellStyle name="Normal 3 6" xfId="920"/>
    <cellStyle name="Normal 4" xfId="921"/>
    <cellStyle name="Normal 4 2" xfId="922"/>
    <cellStyle name="Normal 4 2 2" xfId="923"/>
    <cellStyle name="Normal 4 3" xfId="924"/>
    <cellStyle name="Normal 4 3 2" xfId="925"/>
    <cellStyle name="Normal 4 3 2 2" xfId="926"/>
    <cellStyle name="Normal 4 3 3" xfId="927"/>
    <cellStyle name="Normal 4 3 4" xfId="928"/>
    <cellStyle name="Normal 4 4" xfId="929"/>
    <cellStyle name="Normal 4 4 2" xfId="930"/>
    <cellStyle name="Normal 4 5" xfId="931"/>
    <cellStyle name="Normal 4 6" xfId="932"/>
    <cellStyle name="Normal 5" xfId="933"/>
    <cellStyle name="Normal 5 2" xfId="934"/>
    <cellStyle name="Normal 5 2 2" xfId="935"/>
    <cellStyle name="Normal 5 2 3" xfId="936"/>
    <cellStyle name="Normal 5 2 4" xfId="937"/>
    <cellStyle name="Normal 5 3" xfId="938"/>
    <cellStyle name="Normal 5 4" xfId="939"/>
    <cellStyle name="Normal 5 5" xfId="940"/>
    <cellStyle name="Normal 6" xfId="941"/>
    <cellStyle name="Normal 6 2" xfId="942"/>
    <cellStyle name="Normal 6 2 2" xfId="943"/>
    <cellStyle name="Normal 6 3" xfId="944"/>
    <cellStyle name="Normal 6 3 2" xfId="945"/>
    <cellStyle name="Normal 7" xfId="946"/>
    <cellStyle name="Normal 7 2" xfId="947"/>
    <cellStyle name="Normal 7 2 2" xfId="948"/>
    <cellStyle name="Normal 7 3" xfId="949"/>
    <cellStyle name="Normal 8" xfId="950"/>
    <cellStyle name="Normal 8 2" xfId="951"/>
    <cellStyle name="Normal 8 2 2" xfId="952"/>
    <cellStyle name="Normal 8 2 2 2" xfId="953"/>
    <cellStyle name="Normal 8 2 3" xfId="954"/>
    <cellStyle name="Normal 8 3" xfId="955"/>
    <cellStyle name="Normal 8 4" xfId="956"/>
    <cellStyle name="Normal 8 5" xfId="957"/>
    <cellStyle name="Normal 9" xfId="958"/>
    <cellStyle name="Normal 9 2" xfId="959"/>
    <cellStyle name="Normal 9 3" xfId="960"/>
    <cellStyle name="Note" xfId="961"/>
    <cellStyle name="Note 2" xfId="962"/>
    <cellStyle name="Output" xfId="963"/>
    <cellStyle name="Output 2" xfId="964"/>
    <cellStyle name="Percen - Style1" xfId="965"/>
    <cellStyle name="Percent" xfId="966"/>
    <cellStyle name="Percent 10" xfId="967"/>
    <cellStyle name="Percent 2" xfId="968"/>
    <cellStyle name="Percent 2 2" xfId="969"/>
    <cellStyle name="Percent 2 2 2" xfId="970"/>
    <cellStyle name="Percent 2 2 2 2" xfId="971"/>
    <cellStyle name="Percent 2 2 3" xfId="972"/>
    <cellStyle name="Percent 2 3" xfId="973"/>
    <cellStyle name="Percent 2 3 2" xfId="974"/>
    <cellStyle name="Percent 2 3 2 2" xfId="975"/>
    <cellStyle name="Percent 2 3 3" xfId="976"/>
    <cellStyle name="Percent 2 4" xfId="977"/>
    <cellStyle name="Percent 2 4 2" xfId="978"/>
    <cellStyle name="Percent 2 4 2 2" xfId="979"/>
    <cellStyle name="Percent 2 4 3" xfId="980"/>
    <cellStyle name="Percent 2 5" xfId="981"/>
    <cellStyle name="Percent 2 5 2" xfId="982"/>
    <cellStyle name="Percent 2 6" xfId="983"/>
    <cellStyle name="Percent 3" xfId="984"/>
    <cellStyle name="Percent 3 2" xfId="985"/>
    <cellStyle name="Percent 3 2 2" xfId="986"/>
    <cellStyle name="Percent 3 2 2 2" xfId="987"/>
    <cellStyle name="Percent 3 2 2 2 2" xfId="988"/>
    <cellStyle name="Percent 3 2 2 3" xfId="989"/>
    <cellStyle name="Percent 3 2 3" xfId="990"/>
    <cellStyle name="Percent 3 2 3 2" xfId="991"/>
    <cellStyle name="Percent 3 2 4" xfId="992"/>
    <cellStyle name="Percent 3 3" xfId="993"/>
    <cellStyle name="Percent 3 3 2" xfId="994"/>
    <cellStyle name="Percent 3 3 2 2" xfId="995"/>
    <cellStyle name="Percent 3 3 3" xfId="996"/>
    <cellStyle name="Percent 3 3 4" xfId="997"/>
    <cellStyle name="Percent 3 4" xfId="998"/>
    <cellStyle name="Percent 3 4 2" xfId="999"/>
    <cellStyle name="Percent 3 4 2 2" xfId="1000"/>
    <cellStyle name="Percent 3 4 3" xfId="1001"/>
    <cellStyle name="Percent 3 5" xfId="1002"/>
    <cellStyle name="Percent 3 5 2" xfId="1003"/>
    <cellStyle name="Percent 3 6" xfId="1004"/>
    <cellStyle name="Percent 4" xfId="1005"/>
    <cellStyle name="Percent 4 2" xfId="1006"/>
    <cellStyle name="Percent 4 2 2" xfId="1007"/>
    <cellStyle name="Percent 4 3" xfId="1008"/>
    <cellStyle name="Percent 5" xfId="1009"/>
    <cellStyle name="Percent 5 2" xfId="1010"/>
    <cellStyle name="Percent 5 2 2" xfId="1011"/>
    <cellStyle name="Percent 5 2 2 2" xfId="1012"/>
    <cellStyle name="Percent 5 2 3" xfId="1013"/>
    <cellStyle name="Percent 5 3" xfId="1014"/>
    <cellStyle name="Percent 5 3 2" xfId="1015"/>
    <cellStyle name="Percent 5 4" xfId="1016"/>
    <cellStyle name="Percent 6" xfId="1017"/>
    <cellStyle name="Percent 6 2" xfId="1018"/>
    <cellStyle name="Percent 6 2 2" xfId="1019"/>
    <cellStyle name="Percent 6 3" xfId="1020"/>
    <cellStyle name="Percent 7" xfId="1021"/>
    <cellStyle name="Percent 7 2" xfId="1022"/>
    <cellStyle name="Percent 7 2 2" xfId="1023"/>
    <cellStyle name="Percent 7 3" xfId="1024"/>
    <cellStyle name="Percent 8" xfId="1025"/>
    <cellStyle name="Percent 8 2" xfId="1026"/>
    <cellStyle name="Percent 9" xfId="1027"/>
    <cellStyle name="PSChar" xfId="1028"/>
    <cellStyle name="PSChar 2" xfId="1029"/>
    <cellStyle name="PSChar 2 2" xfId="1030"/>
    <cellStyle name="PSDec" xfId="1031"/>
    <cellStyle name="PSDec 2" xfId="1032"/>
    <cellStyle name="PSDec 2 2" xfId="1033"/>
    <cellStyle name="PSHeading" xfId="1034"/>
    <cellStyle name="PSHeading 2" xfId="1035"/>
    <cellStyle name="PSHeading 2 2" xfId="1036"/>
    <cellStyle name="Style 1" xfId="1037"/>
    <cellStyle name="Style 1 2" xfId="1038"/>
    <cellStyle name="Style 1 2 2" xfId="1039"/>
    <cellStyle name="Style 1 2 2 2" xfId="1040"/>
    <cellStyle name="Style 1 2 3" xfId="1041"/>
    <cellStyle name="Style 1 3" xfId="1042"/>
    <cellStyle name="Style 1 3 2" xfId="1043"/>
    <cellStyle name="Style 1 4" xfId="1044"/>
    <cellStyle name="Title" xfId="1045"/>
    <cellStyle name="Title 2" xfId="1046"/>
    <cellStyle name="Total" xfId="1047"/>
    <cellStyle name="Total 10" xfId="1048"/>
    <cellStyle name="Total 2" xfId="1049"/>
    <cellStyle name="Total 2 2" xfId="1050"/>
    <cellStyle name="Total 2 2 2" xfId="1051"/>
    <cellStyle name="Total 2 2 2 2" xfId="1052"/>
    <cellStyle name="Total 2 2 3" xfId="1053"/>
    <cellStyle name="Total 2 3" xfId="1054"/>
    <cellStyle name="Total 2 3 2" xfId="1055"/>
    <cellStyle name="Total 2 3 2 2" xfId="1056"/>
    <cellStyle name="Total 2 3 3" xfId="1057"/>
    <cellStyle name="Total 2 4" xfId="1058"/>
    <cellStyle name="Total 2 4 2" xfId="1059"/>
    <cellStyle name="Total 2 4 2 2" xfId="1060"/>
    <cellStyle name="Total 2 4 3" xfId="1061"/>
    <cellStyle name="Total 2 5" xfId="1062"/>
    <cellStyle name="Total 2 5 2" xfId="1063"/>
    <cellStyle name="Total 2 6" xfId="1064"/>
    <cellStyle name="Total 2 7" xfId="1065"/>
    <cellStyle name="Total 3" xfId="1066"/>
    <cellStyle name="Total 3 2" xfId="1067"/>
    <cellStyle name="Total 3 2 2" xfId="1068"/>
    <cellStyle name="Total 3 2 2 2" xfId="1069"/>
    <cellStyle name="Total 3 2 2 2 2" xfId="1070"/>
    <cellStyle name="Total 3 2 2 3" xfId="1071"/>
    <cellStyle name="Total 3 2 3" xfId="1072"/>
    <cellStyle name="Total 3 2 3 2" xfId="1073"/>
    <cellStyle name="Total 3 2 4" xfId="1074"/>
    <cellStyle name="Total 3 3" xfId="1075"/>
    <cellStyle name="Total 3 3 2" xfId="1076"/>
    <cellStyle name="Total 3 3 2 2" xfId="1077"/>
    <cellStyle name="Total 3 3 3" xfId="1078"/>
    <cellStyle name="Total 3 4" xfId="1079"/>
    <cellStyle name="Total 3 4 2" xfId="1080"/>
    <cellStyle name="Total 3 4 2 2" xfId="1081"/>
    <cellStyle name="Total 3 4 3" xfId="1082"/>
    <cellStyle name="Total 3 5" xfId="1083"/>
    <cellStyle name="Total 3 5 2" xfId="1084"/>
    <cellStyle name="Total 3 6" xfId="1085"/>
    <cellStyle name="Total 4" xfId="1086"/>
    <cellStyle name="Total 4 2" xfId="1087"/>
    <cellStyle name="Total 4 2 2" xfId="1088"/>
    <cellStyle name="Total 4 3" xfId="1089"/>
    <cellStyle name="Total 5" xfId="1090"/>
    <cellStyle name="Total 5 2" xfId="1091"/>
    <cellStyle name="Total 5 2 2" xfId="1092"/>
    <cellStyle name="Total 5 2 2 2" xfId="1093"/>
    <cellStyle name="Total 5 2 3" xfId="1094"/>
    <cellStyle name="Total 5 3" xfId="1095"/>
    <cellStyle name="Total 5 3 2" xfId="1096"/>
    <cellStyle name="Total 5 4" xfId="1097"/>
    <cellStyle name="Total 6" xfId="1098"/>
    <cellStyle name="Total 6 2" xfId="1099"/>
    <cellStyle name="Total 6 2 2" xfId="1100"/>
    <cellStyle name="Total 6 3" xfId="1101"/>
    <cellStyle name="Total 7" xfId="1102"/>
    <cellStyle name="Total 7 2" xfId="1103"/>
    <cellStyle name="Total 7 2 2" xfId="1104"/>
    <cellStyle name="Total 7 3" xfId="1105"/>
    <cellStyle name="Total 8" xfId="1106"/>
    <cellStyle name="Total 8 2" xfId="1107"/>
    <cellStyle name="Total 9" xfId="1108"/>
    <cellStyle name="Warning Text" xfId="1109"/>
    <cellStyle name="Warning Text 2" xfId="1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PLN\Q1%202011%20IRP%20Development\East\UD%20Analysis\UD%20Analysis%20Under%20Fleet%20Transition%20Commodity%20Pricing\Rockport%201&amp;2\Results%20Summary%20Rockport1&amp;2%20Retrofit,%20Retire%20and%20Replace%203_31_11%20FLEET%20TRAN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kup\DPart\Work\IRP_2011%20Review\Regulatory\KY\CCN%20Update%20('CSAPR%20pricing'%2010-11)\Levelized%20BS2%20_30%20Op%20Life%20Summary%2010_27_11%20Advanced%20Carb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78D6CE\FT_CSAPR_Early%20Carbon\Levelized%20Market%20Replacement%20to%202025%20Under%20FT_EarlyCarbon_CSAP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78D6CE\BASE_Fleet%20Transition-CSAPR\Levelized%20Market%20Replacement%20to%202025%20Under%20FT_CSA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&amp;M Summary"/>
      <sheetName val="I&amp;M RP1&amp;2 FGD"/>
      <sheetName val="I&amp;M RP1 Retire - RP1 Retrofit"/>
      <sheetName val="I&amp;M RP1 Retire"/>
      <sheetName val="I&amp;M RP2 Retire"/>
      <sheetName val="I&amp;M RP1 Retire - Retrofit"/>
      <sheetName val="I&amp;M RP2 Retire - Retrofit"/>
      <sheetName val="I&amp;M 1&amp;2 FGD ICAP ONLY"/>
      <sheetName val="I&amp;M 1 FGD ICAP ONLY"/>
      <sheetName val="I&amp;M 2 FGD ICAP ONLY"/>
      <sheetName val="KPCo Summary"/>
      <sheetName val="KPCo RP1&amp;2 FGD"/>
      <sheetName val="KPCo RP1 Retire "/>
      <sheetName val="KPCo RP2 Retire"/>
      <sheetName val="KPCO RP1 Retire - Retrofit"/>
      <sheetName val="KPCO RP2 Retire - Retrofit"/>
      <sheetName val="KPCo 1&amp;2 FGD ICAP ONLY"/>
      <sheetName val="KPCo 1 FGD ICAP ONLY"/>
      <sheetName val="KPCo 2 FGD ICAP ONLY"/>
      <sheetName val="KPCo RP1 FGD 15 YR"/>
      <sheetName val="I&amp;M RP1 FGD 15 Year Life"/>
      <sheetName val="Summary"/>
    </sheetNames>
    <sheetDataSet>
      <sheetData sheetId="3">
        <row r="92">
          <cell r="Q9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T_CSAPR EarlyCarbon Retrofit"/>
      <sheetName val="FT_CSAPR EarlyCarbon Repower"/>
      <sheetName val="FT_CSAPR EarlyCarbon Brownfield"/>
      <sheetName val="FT_CSAPR EarlyCbn Mrkt to 2020"/>
      <sheetName val="FT_CSAPR EarlyCbn Mrkt to 2025"/>
      <sheetName val="FT_CSAPR EarlyCarbon Mkt Only"/>
      <sheetName val="Repower-Retrofit"/>
      <sheetName val="CC-Retrofit"/>
      <sheetName val="CC- Repower"/>
      <sheetName val="CC- MRKT to 202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Pager Mod for CCS Bonus Allow"/>
      <sheetName val="Format"/>
      <sheetName val="PJM"/>
      <sheetName val="APCo"/>
      <sheetName val="I&amp;M"/>
      <sheetName val="KPCo"/>
      <sheetName val="OPCo+CSP"/>
      <sheetName val="Emissions"/>
      <sheetName val="New Additions"/>
      <sheetName val="KPCO New Additions"/>
      <sheetName val="O&amp;M"/>
      <sheetName val="Fuel &amp; Purchases"/>
      <sheetName val="Base"/>
      <sheetName val="Base2"/>
      <sheetName val="Change1"/>
      <sheetName val="Change3"/>
      <sheetName val="East Change4"/>
      <sheetName val="Allowance Bank"/>
      <sheetName val="Gas NOX"/>
      <sheetName val="Chart Data"/>
      <sheetName val="Fuel Cost Chart"/>
      <sheetName val="Fuel Cost Chart $ per MWh"/>
      <sheetName val="Market Revenue and Cost Chart"/>
      <sheetName val="Fuel and Transaction Cost Chart"/>
      <sheetName val="Carrying Charge Chart"/>
      <sheetName val="Emission Cost Chart"/>
      <sheetName val="Market Purchase Energy Chart"/>
      <sheetName val="Market Sales Energy Chart"/>
      <sheetName val="Net Market Energy Chart"/>
    </sheetNames>
    <sheetDataSet>
      <sheetData sheetId="1">
        <row r="3">
          <cell r="C3">
            <v>2011</v>
          </cell>
          <cell r="E3">
            <v>2040</v>
          </cell>
        </row>
        <row r="5">
          <cell r="C5">
            <v>2011</v>
          </cell>
          <cell r="E5">
            <v>2040</v>
          </cell>
        </row>
        <row r="9">
          <cell r="G9">
            <v>0.0864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</sheetData>
      <sheetData sheetId="9">
        <row r="5">
          <cell r="Q5">
            <v>0</v>
          </cell>
        </row>
        <row r="6">
          <cell r="Q6">
            <v>0</v>
          </cell>
        </row>
        <row r="7">
          <cell r="Q7">
            <v>0</v>
          </cell>
        </row>
        <row r="8">
          <cell r="Q8">
            <v>607</v>
          </cell>
        </row>
        <row r="9">
          <cell r="Q9">
            <v>607</v>
          </cell>
        </row>
        <row r="10">
          <cell r="Q10">
            <v>36583</v>
          </cell>
        </row>
        <row r="11">
          <cell r="Q11">
            <v>36583</v>
          </cell>
        </row>
        <row r="12">
          <cell r="Q12">
            <v>36583</v>
          </cell>
        </row>
        <row r="13">
          <cell r="Q13">
            <v>36583</v>
          </cell>
        </row>
        <row r="14">
          <cell r="Q14">
            <v>43914</v>
          </cell>
        </row>
        <row r="15">
          <cell r="Q15">
            <v>43914</v>
          </cell>
        </row>
        <row r="16">
          <cell r="Q16">
            <v>43914</v>
          </cell>
        </row>
        <row r="17">
          <cell r="Q17">
            <v>43914</v>
          </cell>
        </row>
        <row r="18">
          <cell r="Q18">
            <v>43914</v>
          </cell>
        </row>
        <row r="19">
          <cell r="Q19">
            <v>356636</v>
          </cell>
        </row>
        <row r="20">
          <cell r="Q20">
            <v>356636</v>
          </cell>
        </row>
        <row r="21">
          <cell r="Q21">
            <v>356636</v>
          </cell>
        </row>
        <row r="22">
          <cell r="Q22">
            <v>356636</v>
          </cell>
        </row>
        <row r="23">
          <cell r="Q23">
            <v>356636</v>
          </cell>
        </row>
        <row r="24">
          <cell r="Q24">
            <v>356636</v>
          </cell>
        </row>
        <row r="25">
          <cell r="Q25">
            <v>356636</v>
          </cell>
        </row>
        <row r="26">
          <cell r="Q26">
            <v>356636</v>
          </cell>
        </row>
        <row r="27">
          <cell r="Q27">
            <v>356636</v>
          </cell>
        </row>
        <row r="28">
          <cell r="Q28">
            <v>356636</v>
          </cell>
        </row>
        <row r="29">
          <cell r="Q29">
            <v>356636</v>
          </cell>
        </row>
        <row r="30">
          <cell r="Q30">
            <v>356636</v>
          </cell>
        </row>
        <row r="31">
          <cell r="Q31">
            <v>356636</v>
          </cell>
        </row>
        <row r="32">
          <cell r="Q32">
            <v>356636</v>
          </cell>
        </row>
        <row r="33">
          <cell r="Q33">
            <v>356636</v>
          </cell>
        </row>
        <row r="34">
          <cell r="Q34">
            <v>356636</v>
          </cell>
        </row>
      </sheetData>
      <sheetData sheetId="10">
        <row r="65">
          <cell r="W65">
            <v>611421.3306188425</v>
          </cell>
        </row>
        <row r="67">
          <cell r="W67">
            <v>-0.0009765625</v>
          </cell>
        </row>
        <row r="68">
          <cell r="W68">
            <v>-0.0009765625</v>
          </cell>
        </row>
        <row r="69">
          <cell r="W69">
            <v>-0.0009765625</v>
          </cell>
        </row>
        <row r="70">
          <cell r="W70">
            <v>0.0009765625</v>
          </cell>
        </row>
        <row r="71">
          <cell r="W71">
            <v>-0.001953125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65706.90234375</v>
          </cell>
        </row>
        <row r="82">
          <cell r="W82">
            <v>68370.7109375</v>
          </cell>
        </row>
        <row r="83">
          <cell r="W83">
            <v>69190.56640625</v>
          </cell>
        </row>
        <row r="84">
          <cell r="W84">
            <v>71307.18359375</v>
          </cell>
        </row>
        <row r="85">
          <cell r="W85">
            <v>72983.2685546875</v>
          </cell>
        </row>
        <row r="86">
          <cell r="W86">
            <v>73957.927734375</v>
          </cell>
        </row>
        <row r="87">
          <cell r="W87">
            <v>76295.140625</v>
          </cell>
        </row>
        <row r="88">
          <cell r="W88">
            <v>77340.45703125</v>
          </cell>
        </row>
        <row r="89">
          <cell r="W89">
            <v>79098.390625</v>
          </cell>
        </row>
        <row r="90">
          <cell r="W90">
            <v>81196.279296875</v>
          </cell>
        </row>
        <row r="91">
          <cell r="W91">
            <v>83573.92578125</v>
          </cell>
        </row>
        <row r="92">
          <cell r="W92">
            <v>85288.158203125</v>
          </cell>
        </row>
        <row r="93">
          <cell r="W93">
            <v>86808.224609375</v>
          </cell>
        </row>
        <row r="94">
          <cell r="W94">
            <v>88678.48828125</v>
          </cell>
        </row>
        <row r="95">
          <cell r="W95">
            <v>90594.2578125</v>
          </cell>
        </row>
        <row r="96">
          <cell r="W96">
            <v>93000.568359375</v>
          </cell>
        </row>
      </sheetData>
      <sheetData sheetId="15">
        <row r="2">
          <cell r="BD2">
            <v>1115.2464599609375</v>
          </cell>
          <cell r="BH2">
            <v>1033</v>
          </cell>
          <cell r="BO2">
            <v>-100</v>
          </cell>
        </row>
        <row r="3">
          <cell r="BD3">
            <v>1315.577392578125</v>
          </cell>
          <cell r="BH3">
            <v>1251</v>
          </cell>
          <cell r="BO3">
            <v>-100</v>
          </cell>
        </row>
        <row r="4">
          <cell r="BD4">
            <v>1317.287353515625</v>
          </cell>
          <cell r="BH4">
            <v>1257</v>
          </cell>
          <cell r="BO4">
            <v>-100</v>
          </cell>
        </row>
        <row r="5">
          <cell r="BD5">
            <v>1387.44287109375</v>
          </cell>
          <cell r="BH5">
            <v>1243</v>
          </cell>
          <cell r="BO5">
            <v>8.0361</v>
          </cell>
        </row>
        <row r="6">
          <cell r="BD6">
            <v>1107.68212890625</v>
          </cell>
          <cell r="BH6">
            <v>1234</v>
          </cell>
          <cell r="BO6">
            <v>8.0361</v>
          </cell>
        </row>
        <row r="7">
          <cell r="BD7">
            <v>372.8175048828125</v>
          </cell>
          <cell r="BH7">
            <v>1213</v>
          </cell>
          <cell r="BO7">
            <v>8.0361</v>
          </cell>
        </row>
        <row r="8">
          <cell r="BD8">
            <v>371.7789611816406</v>
          </cell>
          <cell r="BH8">
            <v>1198</v>
          </cell>
          <cell r="BO8">
            <v>8.0361</v>
          </cell>
        </row>
        <row r="9">
          <cell r="BD9">
            <v>374.3404541015625</v>
          </cell>
          <cell r="BH9">
            <v>1207</v>
          </cell>
          <cell r="BO9">
            <v>8.0361</v>
          </cell>
        </row>
        <row r="10">
          <cell r="BD10">
            <v>381.7840881347656</v>
          </cell>
          <cell r="BH10">
            <v>1218</v>
          </cell>
          <cell r="BO10">
            <v>8.0361</v>
          </cell>
        </row>
        <row r="11">
          <cell r="BD11">
            <v>383.910888671875</v>
          </cell>
          <cell r="BH11">
            <v>1224</v>
          </cell>
          <cell r="BO11">
            <v>8.0361</v>
          </cell>
        </row>
        <row r="12">
          <cell r="BD12">
            <v>398.61541748046875</v>
          </cell>
          <cell r="BH12">
            <v>1238</v>
          </cell>
          <cell r="BO12">
            <v>8.0361</v>
          </cell>
        </row>
        <row r="13">
          <cell r="BD13">
            <v>398.61541748046875</v>
          </cell>
          <cell r="BH13">
            <v>1249</v>
          </cell>
          <cell r="BO13">
            <v>8.0361</v>
          </cell>
        </row>
        <row r="14">
          <cell r="BD14">
            <v>398.61541748046875</v>
          </cell>
          <cell r="BH14">
            <v>1255</v>
          </cell>
          <cell r="BO14">
            <v>8.0361</v>
          </cell>
        </row>
        <row r="15">
          <cell r="BD15">
            <v>398.61541748046875</v>
          </cell>
          <cell r="BH15">
            <v>1264</v>
          </cell>
          <cell r="BO15">
            <v>8.0361</v>
          </cell>
        </row>
        <row r="16">
          <cell r="BD16">
            <v>1709.6553955078125</v>
          </cell>
          <cell r="BH16">
            <v>1281</v>
          </cell>
          <cell r="BO16">
            <v>8.0361</v>
          </cell>
        </row>
        <row r="17">
          <cell r="BD17">
            <v>1709.6553955078125</v>
          </cell>
          <cell r="BH17">
            <v>1293</v>
          </cell>
          <cell r="BO17">
            <v>8.0361</v>
          </cell>
        </row>
        <row r="18">
          <cell r="BD18">
            <v>1709.6553955078125</v>
          </cell>
          <cell r="BH18">
            <v>1305</v>
          </cell>
          <cell r="BO18">
            <v>8.0361</v>
          </cell>
        </row>
        <row r="19">
          <cell r="BD19">
            <v>1709.6553955078125</v>
          </cell>
          <cell r="BH19">
            <v>1315</v>
          </cell>
          <cell r="BO19">
            <v>8.0361</v>
          </cell>
        </row>
        <row r="20">
          <cell r="BD20">
            <v>1709.6553955078125</v>
          </cell>
          <cell r="BH20">
            <v>1324</v>
          </cell>
          <cell r="BO20">
            <v>8.0361</v>
          </cell>
        </row>
        <row r="21">
          <cell r="BD21">
            <v>1709.6553955078125</v>
          </cell>
          <cell r="BH21">
            <v>1335</v>
          </cell>
          <cell r="BO21">
            <v>8.0361</v>
          </cell>
        </row>
        <row r="22">
          <cell r="BD22">
            <v>1709.6553955078125</v>
          </cell>
          <cell r="BH22">
            <v>1348</v>
          </cell>
          <cell r="BO22">
            <v>8.0361</v>
          </cell>
        </row>
        <row r="23">
          <cell r="BD23">
            <v>1709.6553955078125</v>
          </cell>
          <cell r="BH23">
            <v>1357</v>
          </cell>
          <cell r="BO23">
            <v>8.0361</v>
          </cell>
        </row>
        <row r="24">
          <cell r="BD24">
            <v>1701.6553955078125</v>
          </cell>
          <cell r="BH24">
            <v>1372</v>
          </cell>
          <cell r="BO24">
            <v>8.0361</v>
          </cell>
        </row>
        <row r="25">
          <cell r="BD25">
            <v>1701.6553955078125</v>
          </cell>
          <cell r="BH25">
            <v>1378</v>
          </cell>
          <cell r="BO25">
            <v>8.0361</v>
          </cell>
        </row>
        <row r="26">
          <cell r="BD26">
            <v>1705.6553955078125</v>
          </cell>
          <cell r="BH26">
            <v>1389</v>
          </cell>
          <cell r="BO26">
            <v>8.0361</v>
          </cell>
        </row>
        <row r="27">
          <cell r="BD27">
            <v>1705.6553955078125</v>
          </cell>
          <cell r="BH27">
            <v>1399</v>
          </cell>
          <cell r="BO27">
            <v>8.0361</v>
          </cell>
        </row>
        <row r="28">
          <cell r="BD28">
            <v>1705.6553955078125</v>
          </cell>
          <cell r="BH28">
            <v>1415</v>
          </cell>
          <cell r="BO28">
            <v>8.0361</v>
          </cell>
        </row>
        <row r="29">
          <cell r="BD29">
            <v>1705.6553955078125</v>
          </cell>
          <cell r="BH29">
            <v>1427</v>
          </cell>
          <cell r="BO29">
            <v>8.0361</v>
          </cell>
        </row>
        <row r="30">
          <cell r="BD30">
            <v>1705.6553955078125</v>
          </cell>
          <cell r="BH30">
            <v>1438</v>
          </cell>
          <cell r="BO30">
            <v>8.0361</v>
          </cell>
        </row>
        <row r="31">
          <cell r="BD31">
            <v>1705.6553955078125</v>
          </cell>
          <cell r="BH31">
            <v>1436</v>
          </cell>
          <cell r="BO31">
            <v>8.0361</v>
          </cell>
        </row>
      </sheetData>
      <sheetData sheetId="16">
        <row r="2">
          <cell r="BV2">
            <v>227806.546875</v>
          </cell>
          <cell r="BW2">
            <v>52477.484375</v>
          </cell>
          <cell r="BX2">
            <v>11563.18359375</v>
          </cell>
          <cell r="BY2">
            <v>8961.2275390625</v>
          </cell>
          <cell r="BZ2">
            <v>3787.6474609375</v>
          </cell>
          <cell r="CA2">
            <v>7614.4892578125</v>
          </cell>
          <cell r="CE2">
            <v>7417.81298828125</v>
          </cell>
          <cell r="CF2">
            <v>10452.3623046875</v>
          </cell>
          <cell r="CG2">
            <v>7386.70751953125</v>
          </cell>
          <cell r="CH2">
            <v>0</v>
          </cell>
          <cell r="CI2">
            <v>6170.87158203125</v>
          </cell>
          <cell r="CK2">
            <v>0.2905798852443695</v>
          </cell>
          <cell r="CL2">
            <v>7432.1748046875</v>
          </cell>
          <cell r="CM2">
            <v>1246.944580078125</v>
          </cell>
          <cell r="CN2">
            <v>369.3059997558594</v>
          </cell>
          <cell r="CO2">
            <v>57.64887619018555</v>
          </cell>
          <cell r="CP2">
            <v>114.59170532226562</v>
          </cell>
          <cell r="CR2">
            <v>0</v>
          </cell>
        </row>
        <row r="3">
          <cell r="BV3">
            <v>255302.234375</v>
          </cell>
          <cell r="BW3">
            <v>97084.1875</v>
          </cell>
          <cell r="BX3">
            <v>2270.46337890625</v>
          </cell>
          <cell r="BY3">
            <v>18971.876953125</v>
          </cell>
          <cell r="BZ3">
            <v>3923.433837890625</v>
          </cell>
          <cell r="CA3">
            <v>5902.3623046875</v>
          </cell>
          <cell r="CE3">
            <v>87228.625</v>
          </cell>
          <cell r="CF3">
            <v>10585.57421875</v>
          </cell>
          <cell r="CG3">
            <v>8400.3076171875</v>
          </cell>
          <cell r="CH3">
            <v>0</v>
          </cell>
          <cell r="CI3">
            <v>7009.7119140625</v>
          </cell>
          <cell r="CK3">
            <v>0.34477272629737854</v>
          </cell>
          <cell r="CL3">
            <v>7475.931640625</v>
          </cell>
          <cell r="CM3">
            <v>2164.613037109375</v>
          </cell>
          <cell r="CN3">
            <v>75.12523651123047</v>
          </cell>
          <cell r="CO3">
            <v>138.4857635498047</v>
          </cell>
          <cell r="CP3">
            <v>116.77310943603516</v>
          </cell>
          <cell r="CR3">
            <v>0</v>
          </cell>
        </row>
        <row r="4">
          <cell r="BV4">
            <v>228765.8125</v>
          </cell>
          <cell r="BW4">
            <v>57409.04296875</v>
          </cell>
          <cell r="BX4">
            <v>26129.765625</v>
          </cell>
          <cell r="BY4">
            <v>26322.625</v>
          </cell>
          <cell r="BZ4">
            <v>1783.121337890625</v>
          </cell>
          <cell r="CA4">
            <v>5121.9169921875</v>
          </cell>
          <cell r="CE4">
            <v>50468.66015625</v>
          </cell>
          <cell r="CF4">
            <v>7446.458984375</v>
          </cell>
          <cell r="CG4">
            <v>6696.26806640625</v>
          </cell>
          <cell r="CH4">
            <v>0</v>
          </cell>
          <cell r="CI4">
            <v>5317.1640625</v>
          </cell>
          <cell r="CK4">
            <v>0.2873517870903015</v>
          </cell>
          <cell r="CL4">
            <v>7456.80322265625</v>
          </cell>
          <cell r="CM4">
            <v>1094.7138671875</v>
          </cell>
          <cell r="CN4">
            <v>840.2128295898438</v>
          </cell>
          <cell r="CO4">
            <v>138.34532165527344</v>
          </cell>
          <cell r="CP4">
            <v>36.142662048339844</v>
          </cell>
          <cell r="CR4">
            <v>0</v>
          </cell>
        </row>
        <row r="5">
          <cell r="BV5">
            <v>273935.78125</v>
          </cell>
          <cell r="BW5">
            <v>78958.2109375</v>
          </cell>
          <cell r="BX5">
            <v>22746.80859375</v>
          </cell>
          <cell r="BY5">
            <v>34021.1328125</v>
          </cell>
          <cell r="BZ5">
            <v>871.828369140625</v>
          </cell>
          <cell r="CA5">
            <v>5157.86181640625</v>
          </cell>
          <cell r="CE5">
            <v>102970.890625</v>
          </cell>
          <cell r="CF5">
            <v>4238.478515625</v>
          </cell>
          <cell r="CG5">
            <v>6935.8251953125</v>
          </cell>
          <cell r="CH5">
            <v>0</v>
          </cell>
          <cell r="CI5">
            <v>5561.21923828125</v>
          </cell>
          <cell r="CK5">
            <v>0.3363876938819885</v>
          </cell>
          <cell r="CL5">
            <v>7469.07763671875</v>
          </cell>
          <cell r="CM5">
            <v>1360.517822265625</v>
          </cell>
          <cell r="CN5">
            <v>752.2600708007812</v>
          </cell>
          <cell r="CO5">
            <v>138.68670654296875</v>
          </cell>
          <cell r="CP5">
            <v>16.607419967651367</v>
          </cell>
          <cell r="CR5">
            <v>0</v>
          </cell>
        </row>
        <row r="6">
          <cell r="BV6">
            <v>275726.21875</v>
          </cell>
          <cell r="BW6">
            <v>56743.48828125</v>
          </cell>
          <cell r="BX6">
            <v>11928.201171875</v>
          </cell>
          <cell r="BY6">
            <v>39224.109375</v>
          </cell>
          <cell r="BZ6">
            <v>1235.2591552734375</v>
          </cell>
          <cell r="CA6">
            <v>12980.615234375</v>
          </cell>
          <cell r="CE6">
            <v>29797.232421875</v>
          </cell>
          <cell r="CF6">
            <v>9351.083984375</v>
          </cell>
          <cell r="CG6">
            <v>7369.82861328125</v>
          </cell>
          <cell r="CH6">
            <v>0</v>
          </cell>
          <cell r="CI6">
            <v>3884.505126953125</v>
          </cell>
          <cell r="CK6">
            <v>0.27667704224586487</v>
          </cell>
          <cell r="CL6">
            <v>7478.85986328125</v>
          </cell>
          <cell r="CM6">
            <v>1241.5072021484375</v>
          </cell>
          <cell r="CN6">
            <v>257.9608459472656</v>
          </cell>
          <cell r="CO6">
            <v>138.914306640625</v>
          </cell>
          <cell r="CP6">
            <v>22.56797981262207</v>
          </cell>
          <cell r="CR6">
            <v>0</v>
          </cell>
        </row>
        <row r="7">
          <cell r="BV7">
            <v>71170.4296875</v>
          </cell>
          <cell r="BW7">
            <v>0</v>
          </cell>
          <cell r="BX7">
            <v>258882.328125</v>
          </cell>
          <cell r="BY7">
            <v>39464.6953125</v>
          </cell>
          <cell r="BZ7">
            <v>1141.0068359375</v>
          </cell>
          <cell r="CA7">
            <v>3.7589123249053955</v>
          </cell>
          <cell r="CE7">
            <v>1595.7877197265625</v>
          </cell>
          <cell r="CF7">
            <v>4097.04345703125</v>
          </cell>
          <cell r="CG7">
            <v>2599.5126953125</v>
          </cell>
          <cell r="CH7">
            <v>0</v>
          </cell>
          <cell r="CI7">
            <v>1464.7978515625</v>
          </cell>
          <cell r="CK7">
            <v>0.009094475768506527</v>
          </cell>
          <cell r="CL7">
            <v>7487.85107421875</v>
          </cell>
          <cell r="CM7">
            <v>0</v>
          </cell>
          <cell r="CN7">
            <v>4632.38427734375</v>
          </cell>
          <cell r="CO7">
            <v>139.39614868164062</v>
          </cell>
          <cell r="CP7">
            <v>19.49726104736328</v>
          </cell>
          <cell r="CR7">
            <v>0</v>
          </cell>
        </row>
        <row r="8">
          <cell r="BV8">
            <v>69258.8203125</v>
          </cell>
          <cell r="BW8">
            <v>0</v>
          </cell>
          <cell r="BX8">
            <v>318409</v>
          </cell>
          <cell r="BY8">
            <v>39643.8671875</v>
          </cell>
          <cell r="BZ8">
            <v>1743.7523193359375</v>
          </cell>
          <cell r="CA8">
            <v>897.8742065429688</v>
          </cell>
          <cell r="CE8">
            <v>38147.203125</v>
          </cell>
          <cell r="CF8">
            <v>4429.87841796875</v>
          </cell>
          <cell r="CG8">
            <v>2470.478759765625</v>
          </cell>
          <cell r="CH8">
            <v>0</v>
          </cell>
          <cell r="CI8">
            <v>1643.8267822265625</v>
          </cell>
          <cell r="CK8">
            <v>0.010307910852134228</v>
          </cell>
          <cell r="CL8">
            <v>7504.7587890625</v>
          </cell>
          <cell r="CM8">
            <v>0</v>
          </cell>
          <cell r="CN8">
            <v>4760.75439453125</v>
          </cell>
          <cell r="CO8">
            <v>138.914306640625</v>
          </cell>
          <cell r="CP8">
            <v>28.110326766967773</v>
          </cell>
          <cell r="CR8">
            <v>0</v>
          </cell>
        </row>
        <row r="9">
          <cell r="BV9">
            <v>76389.2578125</v>
          </cell>
          <cell r="BW9">
            <v>0</v>
          </cell>
          <cell r="BX9">
            <v>311612.3125</v>
          </cell>
          <cell r="BY9">
            <v>39860.84765625</v>
          </cell>
          <cell r="BZ9">
            <v>2410.942626953125</v>
          </cell>
          <cell r="CA9">
            <v>968.5843505859375</v>
          </cell>
          <cell r="CE9">
            <v>41531.19921875</v>
          </cell>
          <cell r="CF9">
            <v>4357.98779296875</v>
          </cell>
          <cell r="CG9">
            <v>2694.86572265625</v>
          </cell>
          <cell r="CH9">
            <v>0</v>
          </cell>
          <cell r="CI9">
            <v>1626.5032958984375</v>
          </cell>
          <cell r="CK9">
            <v>0.010142161510884762</v>
          </cell>
          <cell r="CL9">
            <v>7535.73583984375</v>
          </cell>
          <cell r="CM9">
            <v>0</v>
          </cell>
          <cell r="CN9">
            <v>4561.7197265625</v>
          </cell>
          <cell r="CO9">
            <v>138.914306640625</v>
          </cell>
          <cell r="CP9">
            <v>36.915977478027344</v>
          </cell>
          <cell r="CR9">
            <v>0</v>
          </cell>
        </row>
        <row r="10">
          <cell r="BV10">
            <v>70470.359375</v>
          </cell>
          <cell r="BW10">
            <v>0</v>
          </cell>
          <cell r="BX10">
            <v>332288.75</v>
          </cell>
          <cell r="BY10">
            <v>40082.71484375</v>
          </cell>
          <cell r="BZ10">
            <v>2393.11279296875</v>
          </cell>
          <cell r="CA10">
            <v>547.4876098632812</v>
          </cell>
          <cell r="CE10">
            <v>38367.40234375</v>
          </cell>
          <cell r="CF10">
            <v>3557.40966796875</v>
          </cell>
          <cell r="CG10">
            <v>2470.344482421875</v>
          </cell>
          <cell r="CH10">
            <v>0</v>
          </cell>
          <cell r="CI10">
            <v>1337.276611328125</v>
          </cell>
          <cell r="CK10">
            <v>0.008280578069388866</v>
          </cell>
          <cell r="CL10">
            <v>7570.5029296875</v>
          </cell>
          <cell r="CM10">
            <v>0</v>
          </cell>
          <cell r="CN10">
            <v>4841.77978515625</v>
          </cell>
          <cell r="CO10">
            <v>138.914306640625</v>
          </cell>
          <cell r="CP10">
            <v>36.0742301940918</v>
          </cell>
          <cell r="CR10">
            <v>0</v>
          </cell>
        </row>
        <row r="11">
          <cell r="BV11">
            <v>82709.6484375</v>
          </cell>
          <cell r="BW11">
            <v>0</v>
          </cell>
          <cell r="BX11">
            <v>314555.5</v>
          </cell>
          <cell r="BY11">
            <v>40345.69140625</v>
          </cell>
          <cell r="BZ11">
            <v>2344.187744140625</v>
          </cell>
          <cell r="CA11">
            <v>2717.7119140625</v>
          </cell>
          <cell r="CE11">
            <v>43630.31640625</v>
          </cell>
          <cell r="CF11">
            <v>4573.1328125</v>
          </cell>
          <cell r="CG11">
            <v>2783.43359375</v>
          </cell>
          <cell r="CH11">
            <v>0</v>
          </cell>
          <cell r="CI11">
            <v>596.6204223632812</v>
          </cell>
          <cell r="CK11">
            <v>0.003319602459669113</v>
          </cell>
          <cell r="CL11">
            <v>7604.33642578125</v>
          </cell>
          <cell r="CM11">
            <v>0</v>
          </cell>
          <cell r="CN11">
            <v>4516.79052734375</v>
          </cell>
          <cell r="CO11">
            <v>139.39614868164062</v>
          </cell>
          <cell r="CP11">
            <v>33.800296783447266</v>
          </cell>
          <cell r="CR11">
            <v>0</v>
          </cell>
        </row>
        <row r="12">
          <cell r="BV12">
            <v>83079.171875</v>
          </cell>
          <cell r="BW12">
            <v>0</v>
          </cell>
          <cell r="BX12">
            <v>319785.84375</v>
          </cell>
          <cell r="BY12">
            <v>54807.83203125</v>
          </cell>
          <cell r="BZ12">
            <v>2397.794921875</v>
          </cell>
          <cell r="CA12">
            <v>107.22740936279297</v>
          </cell>
          <cell r="CE12">
            <v>44079.2734375</v>
          </cell>
          <cell r="CF12">
            <v>4371.6552734375</v>
          </cell>
          <cell r="CG12">
            <v>2775.07373046875</v>
          </cell>
          <cell r="CH12">
            <v>0</v>
          </cell>
          <cell r="CI12">
            <v>594.9072875976562</v>
          </cell>
          <cell r="CK12">
            <v>0.003309632185846567</v>
          </cell>
          <cell r="CL12">
            <v>7647.51513671875</v>
          </cell>
          <cell r="CM12">
            <v>0</v>
          </cell>
          <cell r="CN12">
            <v>4450.20556640625</v>
          </cell>
          <cell r="CO12">
            <v>287.8343200683594</v>
          </cell>
          <cell r="CP12">
            <v>33.736427307128906</v>
          </cell>
          <cell r="CR12">
            <v>0</v>
          </cell>
        </row>
        <row r="13">
          <cell r="BV13">
            <v>85668.1875</v>
          </cell>
          <cell r="BW13">
            <v>0</v>
          </cell>
          <cell r="BX13">
            <v>330330.90625</v>
          </cell>
          <cell r="BY13">
            <v>55366.00390625</v>
          </cell>
          <cell r="BZ13">
            <v>2457.7353515625</v>
          </cell>
          <cell r="CA13">
            <v>60.94377517700195</v>
          </cell>
          <cell r="CE13">
            <v>44632.65234375</v>
          </cell>
          <cell r="CF13">
            <v>4558.69873046875</v>
          </cell>
          <cell r="CG13">
            <v>2775.14453125</v>
          </cell>
          <cell r="CH13">
            <v>0</v>
          </cell>
          <cell r="CI13">
            <v>594.8440551757812</v>
          </cell>
          <cell r="CK13">
            <v>0.00330971647053957</v>
          </cell>
          <cell r="CL13">
            <v>7694.775390625</v>
          </cell>
          <cell r="CM13">
            <v>0</v>
          </cell>
          <cell r="CN13">
            <v>4496.93798828125</v>
          </cell>
          <cell r="CO13">
            <v>287.8343200683594</v>
          </cell>
          <cell r="CP13">
            <v>33.736427307128906</v>
          </cell>
          <cell r="CR13">
            <v>0</v>
          </cell>
        </row>
        <row r="14">
          <cell r="BV14">
            <v>78053.8359375</v>
          </cell>
          <cell r="BW14">
            <v>0</v>
          </cell>
          <cell r="BX14">
            <v>360220.96875</v>
          </cell>
          <cell r="BY14">
            <v>55936.734375</v>
          </cell>
          <cell r="BZ14">
            <v>2519.179443359375</v>
          </cell>
          <cell r="CA14">
            <v>1017.9362182617188</v>
          </cell>
          <cell r="CE14">
            <v>39898.66015625</v>
          </cell>
          <cell r="CF14">
            <v>4268.751953125</v>
          </cell>
          <cell r="CG14">
            <v>2448.97216796875</v>
          </cell>
          <cell r="CH14">
            <v>0</v>
          </cell>
          <cell r="CI14">
            <v>524.8267822265625</v>
          </cell>
          <cell r="CK14">
            <v>0.0029207144398242235</v>
          </cell>
          <cell r="CL14">
            <v>7744.13525390625</v>
          </cell>
          <cell r="CM14">
            <v>0</v>
          </cell>
          <cell r="CN14">
            <v>4889.5244140625</v>
          </cell>
          <cell r="CO14">
            <v>287.8343200683594</v>
          </cell>
          <cell r="CP14">
            <v>33.736427307128906</v>
          </cell>
          <cell r="CR14">
            <v>0</v>
          </cell>
        </row>
        <row r="15">
          <cell r="BV15">
            <v>79413.0859375</v>
          </cell>
          <cell r="BW15">
            <v>0</v>
          </cell>
          <cell r="BX15">
            <v>365628.875</v>
          </cell>
          <cell r="BY15">
            <v>56612.5625</v>
          </cell>
          <cell r="BZ15">
            <v>2587.567626953125</v>
          </cell>
          <cell r="CA15">
            <v>1260.247314453125</v>
          </cell>
          <cell r="CE15">
            <v>41468.31640625</v>
          </cell>
          <cell r="CF15">
            <v>3654.5869140625</v>
          </cell>
          <cell r="CG15">
            <v>2513.078857421875</v>
          </cell>
          <cell r="CH15">
            <v>0</v>
          </cell>
          <cell r="CI15">
            <v>538.869873046875</v>
          </cell>
          <cell r="CK15">
            <v>0.0029971697367727757</v>
          </cell>
          <cell r="CL15">
            <v>7797.9462890625</v>
          </cell>
          <cell r="CM15">
            <v>0</v>
          </cell>
          <cell r="CN15">
            <v>4872.26416015625</v>
          </cell>
          <cell r="CO15">
            <v>288.8314514160156</v>
          </cell>
          <cell r="CP15">
            <v>33.800296783447266</v>
          </cell>
          <cell r="CR15">
            <v>0</v>
          </cell>
        </row>
        <row r="16">
          <cell r="BV16">
            <v>406193.90625</v>
          </cell>
          <cell r="BW16">
            <v>126584.0703125</v>
          </cell>
          <cell r="BX16">
            <v>23392.994140625</v>
          </cell>
          <cell r="BY16">
            <v>57117.0234375</v>
          </cell>
          <cell r="BZ16">
            <v>2646.71240234375</v>
          </cell>
          <cell r="CA16">
            <v>3474.880126953125</v>
          </cell>
          <cell r="CE16">
            <v>80704.1328125</v>
          </cell>
          <cell r="CF16">
            <v>4559.13623046875</v>
          </cell>
          <cell r="CG16">
            <v>2775.02587890625</v>
          </cell>
          <cell r="CH16">
            <v>2051.19921875</v>
          </cell>
          <cell r="CI16">
            <v>809.5379028320312</v>
          </cell>
          <cell r="CK16">
            <v>0.0033095749095082283</v>
          </cell>
          <cell r="CL16">
            <v>7846.40185546875</v>
          </cell>
          <cell r="CM16">
            <v>1462.118408203125</v>
          </cell>
          <cell r="CN16">
            <v>430.5221252441406</v>
          </cell>
          <cell r="CO16">
            <v>287.8343200683594</v>
          </cell>
          <cell r="CP16">
            <v>33.736427307128906</v>
          </cell>
          <cell r="CR16">
            <v>0</v>
          </cell>
        </row>
        <row r="17">
          <cell r="BV17">
            <v>422837.96875</v>
          </cell>
          <cell r="BW17">
            <v>124949.5625</v>
          </cell>
          <cell r="BX17">
            <v>19007.080078125</v>
          </cell>
          <cell r="BY17">
            <v>57727.15625</v>
          </cell>
          <cell r="BZ17">
            <v>2712.864990234375</v>
          </cell>
          <cell r="CA17">
            <v>4032.1982421875</v>
          </cell>
          <cell r="CE17">
            <v>80817.7578125</v>
          </cell>
          <cell r="CF17">
            <v>3917.186767578125</v>
          </cell>
          <cell r="CG17">
            <v>2606.921875</v>
          </cell>
          <cell r="CH17">
            <v>2163.33935546875</v>
          </cell>
          <cell r="CI17">
            <v>785.6396484375</v>
          </cell>
          <cell r="CK17">
            <v>0.0031090895645320415</v>
          </cell>
          <cell r="CL17">
            <v>7896.48779296875</v>
          </cell>
          <cell r="CM17">
            <v>1448.07275390625</v>
          </cell>
          <cell r="CN17">
            <v>338.6372375488281</v>
          </cell>
          <cell r="CO17">
            <v>287.8343200683594</v>
          </cell>
          <cell r="CP17">
            <v>33.736427307128906</v>
          </cell>
          <cell r="CR17">
            <v>0</v>
          </cell>
        </row>
        <row r="18">
          <cell r="BV18">
            <v>431498.03125</v>
          </cell>
          <cell r="BW18">
            <v>131049.6171875</v>
          </cell>
          <cell r="BX18">
            <v>22645.52734375</v>
          </cell>
          <cell r="BY18">
            <v>58351.015625</v>
          </cell>
          <cell r="BZ18">
            <v>2780.66796875</v>
          </cell>
          <cell r="CA18">
            <v>4112.75</v>
          </cell>
          <cell r="CE18">
            <v>83892.578125</v>
          </cell>
          <cell r="CF18">
            <v>4557.63671875</v>
          </cell>
          <cell r="CG18">
            <v>2774.353271484375</v>
          </cell>
          <cell r="CH18">
            <v>2113.63720703125</v>
          </cell>
          <cell r="CI18">
            <v>816.0260620117188</v>
          </cell>
          <cell r="CK18">
            <v>0.0033087730407714844</v>
          </cell>
          <cell r="CL18">
            <v>7946.763671875</v>
          </cell>
          <cell r="CM18">
            <v>1494.54345703125</v>
          </cell>
          <cell r="CN18">
            <v>396.8919677734375</v>
          </cell>
          <cell r="CO18">
            <v>287.8343200683594</v>
          </cell>
          <cell r="CP18">
            <v>33.736427307128906</v>
          </cell>
          <cell r="CR18">
            <v>0</v>
          </cell>
        </row>
        <row r="19">
          <cell r="BV19">
            <v>442086.6875</v>
          </cell>
          <cell r="BW19">
            <v>125679.234375</v>
          </cell>
          <cell r="BX19">
            <v>22480.3046875</v>
          </cell>
          <cell r="BY19">
            <v>59089.75</v>
          </cell>
          <cell r="BZ19">
            <v>2856.15283203125</v>
          </cell>
          <cell r="CA19">
            <v>4589.82568359375</v>
          </cell>
          <cell r="CE19">
            <v>82823.9375</v>
          </cell>
          <cell r="CF19">
            <v>3884.1416015625</v>
          </cell>
          <cell r="CG19">
            <v>2597.4013671875</v>
          </cell>
          <cell r="CH19">
            <v>2167.2490234375</v>
          </cell>
          <cell r="CI19">
            <v>783.9476318359375</v>
          </cell>
          <cell r="CK19">
            <v>0.0030977351125329733</v>
          </cell>
          <cell r="CL19">
            <v>7998.66943359375</v>
          </cell>
          <cell r="CM19">
            <v>1390.783203125</v>
          </cell>
          <cell r="CN19">
            <v>381.4546813964844</v>
          </cell>
          <cell r="CO19">
            <v>288.8314514160156</v>
          </cell>
          <cell r="CP19">
            <v>33.800296783447266</v>
          </cell>
          <cell r="CR19">
            <v>0</v>
          </cell>
        </row>
        <row r="20">
          <cell r="BV20">
            <v>452059.78125</v>
          </cell>
          <cell r="BW20">
            <v>117670.578125</v>
          </cell>
          <cell r="BX20">
            <v>25201.927734375</v>
          </cell>
          <cell r="BY20">
            <v>59641.16015625</v>
          </cell>
          <cell r="BZ20">
            <v>2921.473876953125</v>
          </cell>
          <cell r="CA20">
            <v>5568.72265625</v>
          </cell>
          <cell r="CE20">
            <v>81792.28125</v>
          </cell>
          <cell r="CF20">
            <v>4401.08154296875</v>
          </cell>
          <cell r="CG20">
            <v>2465.9541015625</v>
          </cell>
          <cell r="CH20">
            <v>2180.278076171875</v>
          </cell>
          <cell r="CI20">
            <v>756.75244140625</v>
          </cell>
          <cell r="CK20">
            <v>0.0029409676790237427</v>
          </cell>
          <cell r="CL20">
            <v>8044.17626953125</v>
          </cell>
          <cell r="CM20">
            <v>1280.017822265625</v>
          </cell>
          <cell r="CN20">
            <v>416.16729736328125</v>
          </cell>
          <cell r="CO20">
            <v>287.8343200683594</v>
          </cell>
          <cell r="CP20">
            <v>33.736427307128906</v>
          </cell>
          <cell r="CR20">
            <v>0</v>
          </cell>
        </row>
        <row r="21">
          <cell r="BV21">
            <v>458780.40625</v>
          </cell>
          <cell r="BW21">
            <v>126613.6015625</v>
          </cell>
          <cell r="BX21">
            <v>25874.046875</v>
          </cell>
          <cell r="BY21">
            <v>60308.09375</v>
          </cell>
          <cell r="BZ21">
            <v>2994.508544921875</v>
          </cell>
          <cell r="CA21">
            <v>5076.91796875</v>
          </cell>
          <cell r="CE21">
            <v>86153.3046875</v>
          </cell>
          <cell r="CF21">
            <v>4332.064453125</v>
          </cell>
          <cell r="CG21">
            <v>2691.24560546875</v>
          </cell>
          <cell r="CH21">
            <v>2139.32958984375</v>
          </cell>
          <cell r="CI21">
            <v>800.9990844726562</v>
          </cell>
          <cell r="CK21">
            <v>0.0032096565701067448</v>
          </cell>
          <cell r="CL21">
            <v>8092.83642578125</v>
          </cell>
          <cell r="CM21">
            <v>1365.378662109375</v>
          </cell>
          <cell r="CN21">
            <v>424.3702392578125</v>
          </cell>
          <cell r="CO21">
            <v>287.8343200683594</v>
          </cell>
          <cell r="CP21">
            <v>33.736427307128906</v>
          </cell>
          <cell r="CR21">
            <v>0</v>
          </cell>
        </row>
        <row r="22">
          <cell r="BV22">
            <v>466159.5625</v>
          </cell>
          <cell r="BW22">
            <v>119651.734375</v>
          </cell>
          <cell r="BX22">
            <v>29369.814453125</v>
          </cell>
          <cell r="BY22">
            <v>60990.02734375</v>
          </cell>
          <cell r="BZ22">
            <v>3069.422119140625</v>
          </cell>
          <cell r="CA22">
            <v>6044.79150390625</v>
          </cell>
          <cell r="CE22">
            <v>84260.3984375</v>
          </cell>
          <cell r="CF22">
            <v>3536.2177734375</v>
          </cell>
          <cell r="CG22">
            <v>2466.176513671875</v>
          </cell>
          <cell r="CH22">
            <v>2197.596923828125</v>
          </cell>
          <cell r="CI22">
            <v>759.0322875976562</v>
          </cell>
          <cell r="CK22">
            <v>0.0029412326402962208</v>
          </cell>
          <cell r="CL22">
            <v>8142.908203125</v>
          </cell>
          <cell r="CM22">
            <v>1276.323974609375</v>
          </cell>
          <cell r="CN22">
            <v>461.72467041015625</v>
          </cell>
          <cell r="CO22">
            <v>287.8343200683594</v>
          </cell>
          <cell r="CP22">
            <v>33.736427307128906</v>
          </cell>
          <cell r="CR22">
            <v>0</v>
          </cell>
        </row>
        <row r="23">
          <cell r="BV23">
            <v>481126.3125</v>
          </cell>
          <cell r="BW23">
            <v>134475.515625</v>
          </cell>
          <cell r="BX23">
            <v>26903.125</v>
          </cell>
          <cell r="BY23">
            <v>61797.5234375</v>
          </cell>
          <cell r="BZ23">
            <v>3152.630126953125</v>
          </cell>
          <cell r="CA23">
            <v>5600.4404296875</v>
          </cell>
          <cell r="CE23">
            <v>90400.5078125</v>
          </cell>
          <cell r="CF23">
            <v>4571.8798828125</v>
          </cell>
          <cell r="CG23">
            <v>2782.69970703125</v>
          </cell>
          <cell r="CH23">
            <v>2157.21923828125</v>
          </cell>
          <cell r="CI23">
            <v>822.4578857421875</v>
          </cell>
          <cell r="CK23">
            <v>0.0033187270164489746</v>
          </cell>
          <cell r="CL23">
            <v>8194.7724609375</v>
          </cell>
          <cell r="CM23">
            <v>1416.8209228515625</v>
          </cell>
          <cell r="CN23">
            <v>429.2384033203125</v>
          </cell>
          <cell r="CO23">
            <v>288.8314514160156</v>
          </cell>
          <cell r="CP23">
            <v>33.800296783447266</v>
          </cell>
          <cell r="CR23">
            <v>0</v>
          </cell>
        </row>
        <row r="24">
          <cell r="BV24">
            <v>490076.84375</v>
          </cell>
          <cell r="BW24">
            <v>131860.96875</v>
          </cell>
          <cell r="BX24">
            <v>25939.103515625</v>
          </cell>
          <cell r="BY24">
            <v>62400.26171875</v>
          </cell>
          <cell r="BZ24">
            <v>3224.7451171875</v>
          </cell>
          <cell r="CA24">
            <v>6098.7734375</v>
          </cell>
          <cell r="CE24">
            <v>91616.3984375</v>
          </cell>
          <cell r="CF24">
            <v>4373.86767578125</v>
          </cell>
          <cell r="CG24">
            <v>2775.2939453125</v>
          </cell>
          <cell r="CH24">
            <v>2167.05908203125</v>
          </cell>
          <cell r="CI24">
            <v>821.9669799804688</v>
          </cell>
          <cell r="CK24">
            <v>0.0033098948188126087</v>
          </cell>
          <cell r="CL24">
            <v>8240.8916015625</v>
          </cell>
          <cell r="CM24">
            <v>1362.8304443359375</v>
          </cell>
          <cell r="CN24">
            <v>400.7101745605469</v>
          </cell>
          <cell r="CO24">
            <v>287.8343200683594</v>
          </cell>
          <cell r="CP24">
            <v>33.736427307128906</v>
          </cell>
          <cell r="CR24">
            <v>0</v>
          </cell>
        </row>
        <row r="25">
          <cell r="BV25">
            <v>505881.15625</v>
          </cell>
          <cell r="BW25">
            <v>133896.9375</v>
          </cell>
          <cell r="BX25">
            <v>23491.326171875</v>
          </cell>
          <cell r="BY25">
            <v>63129.26953125</v>
          </cell>
          <cell r="BZ25">
            <v>3305.360595703125</v>
          </cell>
          <cell r="CA25">
            <v>6726.2939453125</v>
          </cell>
          <cell r="CE25">
            <v>93487.453125</v>
          </cell>
          <cell r="CF25">
            <v>4557.8193359375</v>
          </cell>
          <cell r="CG25">
            <v>2774.699462890625</v>
          </cell>
          <cell r="CH25">
            <v>2204.39306640625</v>
          </cell>
          <cell r="CI25">
            <v>826.4513549804688</v>
          </cell>
          <cell r="CK25">
            <v>0.003309185616672039</v>
          </cell>
          <cell r="CL25">
            <v>8288.927734375</v>
          </cell>
          <cell r="CM25">
            <v>1368.8414306640625</v>
          </cell>
          <cell r="CN25">
            <v>353.05084228515625</v>
          </cell>
          <cell r="CO25">
            <v>287.8343200683594</v>
          </cell>
          <cell r="CP25">
            <v>33.736427307128906</v>
          </cell>
          <cell r="CR25">
            <v>0</v>
          </cell>
        </row>
        <row r="26">
          <cell r="BV26">
            <v>510306.625</v>
          </cell>
          <cell r="BW26">
            <v>119311.390625</v>
          </cell>
          <cell r="BX26">
            <v>30923.826171875</v>
          </cell>
          <cell r="BY26">
            <v>63874.67578125</v>
          </cell>
          <cell r="BZ26">
            <v>3388.021240234375</v>
          </cell>
          <cell r="CA26">
            <v>7794.62109375</v>
          </cell>
          <cell r="CE26">
            <v>89332.296875</v>
          </cell>
          <cell r="CF26">
            <v>4269.61279296875</v>
          </cell>
          <cell r="CG26">
            <v>2449.703857421875</v>
          </cell>
          <cell r="CH26">
            <v>2247.05126953125</v>
          </cell>
          <cell r="CI26">
            <v>761.4956665039062</v>
          </cell>
          <cell r="CK26">
            <v>0.0029215868562459946</v>
          </cell>
          <cell r="CL26">
            <v>8338.6279296875</v>
          </cell>
          <cell r="CM26">
            <v>1193.6170654296875</v>
          </cell>
          <cell r="CN26">
            <v>449.92913818359375</v>
          </cell>
          <cell r="CO26">
            <v>287.8343200683594</v>
          </cell>
          <cell r="CP26">
            <v>33.736427307128906</v>
          </cell>
          <cell r="CR26">
            <v>0</v>
          </cell>
        </row>
        <row r="27">
          <cell r="BV27">
            <v>517169.25</v>
          </cell>
          <cell r="BW27">
            <v>121849.28125</v>
          </cell>
          <cell r="BX27">
            <v>30320.3046875</v>
          </cell>
          <cell r="BY27">
            <v>64757.33984375</v>
          </cell>
          <cell r="BZ27">
            <v>3479.97607421875</v>
          </cell>
          <cell r="CA27">
            <v>8288.64453125</v>
          </cell>
          <cell r="CE27">
            <v>91621.171875</v>
          </cell>
          <cell r="CF27">
            <v>3658.2998046875</v>
          </cell>
          <cell r="CG27">
            <v>2514.152099609375</v>
          </cell>
          <cell r="CH27">
            <v>2241.436767578125</v>
          </cell>
          <cell r="CI27">
            <v>775.1445922851562</v>
          </cell>
          <cell r="CK27">
            <v>0.0029984498396515846</v>
          </cell>
          <cell r="CL27">
            <v>8389.0498046875</v>
          </cell>
          <cell r="CM27">
            <v>1192.98828125</v>
          </cell>
          <cell r="CN27">
            <v>440.2622985839844</v>
          </cell>
          <cell r="CO27">
            <v>288.8314514160156</v>
          </cell>
          <cell r="CP27">
            <v>33.800296783447266</v>
          </cell>
          <cell r="CR27">
            <v>0</v>
          </cell>
        </row>
        <row r="28">
          <cell r="BV28">
            <v>537370.875</v>
          </cell>
          <cell r="BW28">
            <v>132671.03125</v>
          </cell>
          <cell r="BX28">
            <v>24272.63671875</v>
          </cell>
          <cell r="BY28">
            <v>65416.18359375</v>
          </cell>
          <cell r="BZ28">
            <v>3559.582763671875</v>
          </cell>
          <cell r="CA28">
            <v>7948.2021484375</v>
          </cell>
          <cell r="CE28">
            <v>97732.8984375</v>
          </cell>
          <cell r="CF28">
            <v>4558.69970703125</v>
          </cell>
          <cell r="CG28">
            <v>2775.321533203125</v>
          </cell>
          <cell r="CH28">
            <v>2232.512451171875</v>
          </cell>
          <cell r="CI28">
            <v>830.5676879882812</v>
          </cell>
          <cell r="CK28">
            <v>0.003309927647933364</v>
          </cell>
          <cell r="CL28">
            <v>8438.7197265625</v>
          </cell>
          <cell r="CM28">
            <v>1286.7318115234375</v>
          </cell>
          <cell r="CN28">
            <v>342.5894775390625</v>
          </cell>
          <cell r="CO28">
            <v>287.8343200683594</v>
          </cell>
          <cell r="CP28">
            <v>33.736427307128906</v>
          </cell>
          <cell r="CR28">
            <v>0</v>
          </cell>
        </row>
        <row r="29">
          <cell r="BV29">
            <v>537764.4375</v>
          </cell>
          <cell r="BW29">
            <v>120535.859375</v>
          </cell>
          <cell r="BX29">
            <v>29092.12109375</v>
          </cell>
          <cell r="BY29">
            <v>66213.046875</v>
          </cell>
          <cell r="BZ29">
            <v>3648.5751953125</v>
          </cell>
          <cell r="CA29">
            <v>9115.8154296875</v>
          </cell>
          <cell r="CE29">
            <v>95679.2421875</v>
          </cell>
          <cell r="CF29">
            <v>3916.9033203125</v>
          </cell>
          <cell r="CG29">
            <v>2606.546142578125</v>
          </cell>
          <cell r="CH29">
            <v>2233.560546875</v>
          </cell>
          <cell r="CI29">
            <v>794.8826293945312</v>
          </cell>
          <cell r="CK29">
            <v>0.0031086415983736515</v>
          </cell>
          <cell r="CL29">
            <v>8488.400390625</v>
          </cell>
          <cell r="CM29">
            <v>1133.2650146484375</v>
          </cell>
          <cell r="CN29">
            <v>408.393310546875</v>
          </cell>
          <cell r="CO29">
            <v>287.8343200683594</v>
          </cell>
          <cell r="CP29">
            <v>33.736427307128906</v>
          </cell>
          <cell r="CR29">
            <v>0</v>
          </cell>
        </row>
        <row r="30">
          <cell r="BV30">
            <v>555310.75</v>
          </cell>
          <cell r="BW30">
            <v>129221.7265625</v>
          </cell>
          <cell r="BX30">
            <v>26434.90625</v>
          </cell>
          <cell r="BY30">
            <v>67027.84375</v>
          </cell>
          <cell r="BZ30">
            <v>3739.764892578125</v>
          </cell>
          <cell r="CA30">
            <v>9049.0322265625</v>
          </cell>
          <cell r="CE30">
            <v>100226.75</v>
          </cell>
          <cell r="CF30">
            <v>4558.29248046875</v>
          </cell>
          <cell r="CG30">
            <v>2774.704833984375</v>
          </cell>
          <cell r="CH30">
            <v>2230.625244140625</v>
          </cell>
          <cell r="CI30">
            <v>830.4532470703125</v>
          </cell>
          <cell r="CK30">
            <v>0.003309192368760705</v>
          </cell>
          <cell r="CL30">
            <v>8538.3408203125</v>
          </cell>
          <cell r="CM30">
            <v>1202.8458251953125</v>
          </cell>
          <cell r="CN30">
            <v>359.50634765625</v>
          </cell>
          <cell r="CO30">
            <v>287.8343200683594</v>
          </cell>
          <cell r="CP30">
            <v>33.736427307128906</v>
          </cell>
          <cell r="CR30">
            <v>0</v>
          </cell>
        </row>
        <row r="31">
          <cell r="BV31">
            <v>559206.25</v>
          </cell>
          <cell r="BW31">
            <v>121034.9140625</v>
          </cell>
          <cell r="BX31">
            <v>31461.57421875</v>
          </cell>
          <cell r="BY31">
            <v>67992.671875</v>
          </cell>
          <cell r="BZ31">
            <v>3841.24560546875</v>
          </cell>
          <cell r="CA31">
            <v>9865.044921875</v>
          </cell>
          <cell r="CE31">
            <v>98400.609375</v>
          </cell>
          <cell r="CF31">
            <v>3886.351318359375</v>
          </cell>
          <cell r="CG31">
            <v>2598.5263671875</v>
          </cell>
          <cell r="CH31">
            <v>2252.6171875</v>
          </cell>
          <cell r="CI31">
            <v>795.2435913085938</v>
          </cell>
          <cell r="CK31">
            <v>0.003099076682701707</v>
          </cell>
          <cell r="CL31">
            <v>8588.583984375</v>
          </cell>
          <cell r="CM31">
            <v>1096.8209228515625</v>
          </cell>
          <cell r="CN31">
            <v>423.0101013183594</v>
          </cell>
          <cell r="CO31">
            <v>288.8314514160156</v>
          </cell>
          <cell r="CP31">
            <v>33.800296783447266</v>
          </cell>
          <cell r="CR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-Pager Mod for CCS Bonus Allow"/>
      <sheetName val="Format"/>
      <sheetName val="PJM"/>
      <sheetName val="APCo"/>
      <sheetName val="I&amp;M"/>
      <sheetName val="KPCo"/>
      <sheetName val="OPCo+CSP"/>
      <sheetName val="Emissions"/>
      <sheetName val="New Additions"/>
      <sheetName val="KPCO New Additions"/>
      <sheetName val="O&amp;M"/>
      <sheetName val="Fuel &amp; Purchases"/>
      <sheetName val="Base"/>
      <sheetName val="Base2"/>
      <sheetName val="Change1"/>
      <sheetName val="Change3"/>
      <sheetName val="East Change4"/>
      <sheetName val="Allowance Bank"/>
      <sheetName val="Gas NOX"/>
      <sheetName val="Chart Data"/>
      <sheetName val="Fuel Cost Chart"/>
      <sheetName val="Fuel Cost Chart $ per MWh"/>
      <sheetName val="Market Revenue and Cost Chart"/>
      <sheetName val="Fuel and Transaction Cost Chart"/>
      <sheetName val="Carrying Charge Chart"/>
      <sheetName val="Emission Cost Chart"/>
      <sheetName val="Market Purchase Energy Chart"/>
      <sheetName val="Market Sales Energy Chart"/>
      <sheetName val="Net Market Energy Chart"/>
    </sheetNames>
    <sheetDataSet>
      <sheetData sheetId="9">
        <row r="5">
          <cell r="F5">
            <v>77</v>
          </cell>
          <cell r="G5">
            <v>407</v>
          </cell>
          <cell r="O5">
            <v>1115.2464599609375</v>
          </cell>
          <cell r="P5">
            <v>0</v>
          </cell>
        </row>
        <row r="6">
          <cell r="K6">
            <v>904</v>
          </cell>
          <cell r="O6">
            <v>1315.577392578125</v>
          </cell>
          <cell r="P6">
            <v>0</v>
          </cell>
        </row>
        <row r="7">
          <cell r="O7">
            <v>1317.287353515625</v>
          </cell>
          <cell r="P7">
            <v>0</v>
          </cell>
        </row>
        <row r="8">
          <cell r="F8">
            <v>0</v>
          </cell>
          <cell r="G8">
            <v>0</v>
          </cell>
          <cell r="K8">
            <v>0</v>
          </cell>
          <cell r="O8">
            <v>1387.44287109375</v>
          </cell>
          <cell r="P8">
            <v>0</v>
          </cell>
        </row>
        <row r="9">
          <cell r="F9">
            <v>0</v>
          </cell>
          <cell r="G9">
            <v>0</v>
          </cell>
          <cell r="K9">
            <v>0</v>
          </cell>
          <cell r="O9">
            <v>1107.68212890625</v>
          </cell>
          <cell r="P9">
            <v>0</v>
          </cell>
        </row>
        <row r="10">
          <cell r="F10">
            <v>0</v>
          </cell>
          <cell r="G10">
            <v>0</v>
          </cell>
          <cell r="K10">
            <v>0</v>
          </cell>
          <cell r="O10">
            <v>372.8175048828125</v>
          </cell>
          <cell r="P10">
            <v>0</v>
          </cell>
        </row>
        <row r="11">
          <cell r="F11">
            <v>0</v>
          </cell>
          <cell r="G11">
            <v>0</v>
          </cell>
          <cell r="K11">
            <v>0</v>
          </cell>
          <cell r="O11">
            <v>371.7789611816406</v>
          </cell>
          <cell r="P11">
            <v>0</v>
          </cell>
        </row>
        <row r="12">
          <cell r="F12">
            <v>0</v>
          </cell>
          <cell r="G12">
            <v>0</v>
          </cell>
          <cell r="K12">
            <v>0</v>
          </cell>
          <cell r="O12">
            <v>374.3404541015625</v>
          </cell>
          <cell r="P12">
            <v>0</v>
          </cell>
        </row>
        <row r="13">
          <cell r="F13">
            <v>0</v>
          </cell>
          <cell r="G13">
            <v>0</v>
          </cell>
          <cell r="K13">
            <v>0</v>
          </cell>
          <cell r="O13">
            <v>381.7840881347656</v>
          </cell>
          <cell r="P13">
            <v>0</v>
          </cell>
        </row>
        <row r="14">
          <cell r="F14">
            <v>0</v>
          </cell>
          <cell r="G14">
            <v>0</v>
          </cell>
          <cell r="K14">
            <v>0</v>
          </cell>
          <cell r="O14">
            <v>383.910888671875</v>
          </cell>
          <cell r="P14">
            <v>0</v>
          </cell>
        </row>
        <row r="15">
          <cell r="F15">
            <v>0</v>
          </cell>
          <cell r="G15">
            <v>0</v>
          </cell>
          <cell r="K15">
            <v>0</v>
          </cell>
          <cell r="O15">
            <v>398.61541748046875</v>
          </cell>
          <cell r="P15">
            <v>0</v>
          </cell>
        </row>
        <row r="16">
          <cell r="F16">
            <v>0</v>
          </cell>
          <cell r="G16">
            <v>0</v>
          </cell>
          <cell r="K16">
            <v>0</v>
          </cell>
          <cell r="O16">
            <v>398.61541748046875</v>
          </cell>
          <cell r="P16">
            <v>0</v>
          </cell>
        </row>
        <row r="17">
          <cell r="F17">
            <v>0</v>
          </cell>
          <cell r="G17">
            <v>0</v>
          </cell>
          <cell r="K17">
            <v>0</v>
          </cell>
          <cell r="O17">
            <v>398.61541748046875</v>
          </cell>
          <cell r="P17">
            <v>0</v>
          </cell>
        </row>
        <row r="18">
          <cell r="F18">
            <v>0</v>
          </cell>
          <cell r="G18">
            <v>0</v>
          </cell>
          <cell r="K18">
            <v>0</v>
          </cell>
          <cell r="O18">
            <v>398.61541748046875</v>
          </cell>
          <cell r="P18">
            <v>0</v>
          </cell>
        </row>
        <row r="19">
          <cell r="F19">
            <v>0</v>
          </cell>
          <cell r="G19">
            <v>0</v>
          </cell>
          <cell r="K19">
            <v>0</v>
          </cell>
          <cell r="O19">
            <v>1709.6553955078125</v>
          </cell>
          <cell r="P19">
            <v>407</v>
          </cell>
        </row>
        <row r="20">
          <cell r="F20">
            <v>0</v>
          </cell>
          <cell r="G20">
            <v>0</v>
          </cell>
          <cell r="K20">
            <v>0</v>
          </cell>
          <cell r="O20">
            <v>1709.6553955078125</v>
          </cell>
          <cell r="P20">
            <v>407</v>
          </cell>
        </row>
        <row r="21">
          <cell r="F21">
            <v>0</v>
          </cell>
          <cell r="G21">
            <v>0</v>
          </cell>
          <cell r="K21">
            <v>0</v>
          </cell>
          <cell r="O21">
            <v>1709.6553955078125</v>
          </cell>
          <cell r="P21">
            <v>407</v>
          </cell>
        </row>
        <row r="22">
          <cell r="F22">
            <v>0</v>
          </cell>
          <cell r="G22">
            <v>1</v>
          </cell>
          <cell r="K22">
            <v>1</v>
          </cell>
          <cell r="O22">
            <v>1709.6553955078125</v>
          </cell>
          <cell r="P22">
            <v>407</v>
          </cell>
        </row>
        <row r="23">
          <cell r="F23">
            <v>0</v>
          </cell>
          <cell r="G23">
            <v>0</v>
          </cell>
          <cell r="K23">
            <v>0</v>
          </cell>
          <cell r="O23">
            <v>1709.6553955078125</v>
          </cell>
          <cell r="P23">
            <v>407</v>
          </cell>
        </row>
        <row r="24">
          <cell r="F24">
            <v>0</v>
          </cell>
          <cell r="G24">
            <v>0</v>
          </cell>
          <cell r="K24">
            <v>0</v>
          </cell>
          <cell r="O24">
            <v>1709.6553955078125</v>
          </cell>
          <cell r="P24">
            <v>407</v>
          </cell>
        </row>
        <row r="25">
          <cell r="F25">
            <v>0</v>
          </cell>
          <cell r="G25">
            <v>0</v>
          </cell>
          <cell r="K25">
            <v>0</v>
          </cell>
          <cell r="O25">
            <v>1709.6553955078125</v>
          </cell>
          <cell r="P25">
            <v>407</v>
          </cell>
        </row>
        <row r="26">
          <cell r="F26">
            <v>0</v>
          </cell>
          <cell r="G26">
            <v>0</v>
          </cell>
          <cell r="K26">
            <v>0</v>
          </cell>
          <cell r="O26">
            <v>1709.6553955078125</v>
          </cell>
          <cell r="P26">
            <v>407</v>
          </cell>
        </row>
        <row r="27">
          <cell r="F27">
            <v>0</v>
          </cell>
          <cell r="G27">
            <v>0</v>
          </cell>
          <cell r="K27">
            <v>0</v>
          </cell>
          <cell r="O27">
            <v>1701.6553955078125</v>
          </cell>
          <cell r="P27">
            <v>407</v>
          </cell>
        </row>
        <row r="28">
          <cell r="F28">
            <v>0</v>
          </cell>
          <cell r="G28">
            <v>0</v>
          </cell>
          <cell r="K28">
            <v>0</v>
          </cell>
          <cell r="O28">
            <v>1701.6553955078125</v>
          </cell>
          <cell r="P28">
            <v>407</v>
          </cell>
        </row>
        <row r="29">
          <cell r="F29">
            <v>0</v>
          </cell>
          <cell r="G29">
            <v>0</v>
          </cell>
          <cell r="K29">
            <v>0</v>
          </cell>
          <cell r="O29">
            <v>1705.6553955078125</v>
          </cell>
          <cell r="P29">
            <v>407</v>
          </cell>
        </row>
        <row r="30">
          <cell r="F30">
            <v>0</v>
          </cell>
          <cell r="G30">
            <v>0</v>
          </cell>
          <cell r="K30">
            <v>0</v>
          </cell>
          <cell r="O30">
            <v>1705.6553955078125</v>
          </cell>
          <cell r="P30">
            <v>407</v>
          </cell>
        </row>
        <row r="31">
          <cell r="F31">
            <v>0</v>
          </cell>
          <cell r="G31">
            <v>0</v>
          </cell>
          <cell r="K31">
            <v>0</v>
          </cell>
          <cell r="O31">
            <v>1705.6553955078125</v>
          </cell>
          <cell r="P31">
            <v>407</v>
          </cell>
        </row>
        <row r="32">
          <cell r="F32">
            <v>0</v>
          </cell>
          <cell r="G32">
            <v>0</v>
          </cell>
          <cell r="K32">
            <v>0</v>
          </cell>
          <cell r="O32">
            <v>1705.6553955078125</v>
          </cell>
          <cell r="P32">
            <v>407</v>
          </cell>
        </row>
        <row r="33">
          <cell r="F33">
            <v>0</v>
          </cell>
          <cell r="G33">
            <v>0</v>
          </cell>
          <cell r="K33">
            <v>0</v>
          </cell>
          <cell r="O33">
            <v>1705.6553955078125</v>
          </cell>
          <cell r="P33">
            <v>407</v>
          </cell>
        </row>
        <row r="34">
          <cell r="F34">
            <v>0</v>
          </cell>
          <cell r="G34">
            <v>0</v>
          </cell>
          <cell r="K34">
            <v>0</v>
          </cell>
          <cell r="O34">
            <v>1705.6553955078125</v>
          </cell>
          <cell r="P34">
            <v>407</v>
          </cell>
        </row>
        <row r="35">
          <cell r="F35">
            <v>0</v>
          </cell>
          <cell r="G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K37">
            <v>0</v>
          </cell>
        </row>
      </sheetData>
      <sheetData sheetId="15">
        <row r="2">
          <cell r="BI2">
            <v>1033</v>
          </cell>
        </row>
        <row r="3">
          <cell r="BI3">
            <v>1251</v>
          </cell>
        </row>
        <row r="4">
          <cell r="BI4">
            <v>1257</v>
          </cell>
        </row>
        <row r="5">
          <cell r="BI5">
            <v>1243</v>
          </cell>
        </row>
        <row r="6">
          <cell r="BI6">
            <v>1234</v>
          </cell>
        </row>
        <row r="7">
          <cell r="BI7">
            <v>1213</v>
          </cell>
        </row>
        <row r="8">
          <cell r="BI8">
            <v>1198</v>
          </cell>
        </row>
        <row r="9">
          <cell r="BI9">
            <v>1207</v>
          </cell>
        </row>
        <row r="10">
          <cell r="BI10">
            <v>1218</v>
          </cell>
        </row>
        <row r="11">
          <cell r="BI11">
            <v>1224</v>
          </cell>
        </row>
        <row r="12">
          <cell r="BI12">
            <v>1238</v>
          </cell>
        </row>
        <row r="13">
          <cell r="BI13">
            <v>1249</v>
          </cell>
        </row>
        <row r="14">
          <cell r="BI14">
            <v>1255</v>
          </cell>
        </row>
        <row r="15">
          <cell r="BI15">
            <v>1264</v>
          </cell>
        </row>
        <row r="16">
          <cell r="BI16">
            <v>1281</v>
          </cell>
        </row>
        <row r="17">
          <cell r="BI17">
            <v>1293</v>
          </cell>
        </row>
        <row r="18">
          <cell r="BI18">
            <v>1305</v>
          </cell>
        </row>
        <row r="19">
          <cell r="BI19">
            <v>1315</v>
          </cell>
        </row>
        <row r="20">
          <cell r="BI20">
            <v>1324</v>
          </cell>
        </row>
        <row r="21">
          <cell r="BI21">
            <v>1335</v>
          </cell>
        </row>
        <row r="22">
          <cell r="BI22">
            <v>1348</v>
          </cell>
        </row>
        <row r="23">
          <cell r="BI23">
            <v>1357</v>
          </cell>
        </row>
        <row r="24">
          <cell r="BI24">
            <v>1372</v>
          </cell>
        </row>
        <row r="25">
          <cell r="BI25">
            <v>1378</v>
          </cell>
        </row>
        <row r="26">
          <cell r="BI26">
            <v>1389</v>
          </cell>
        </row>
        <row r="27">
          <cell r="BI27">
            <v>1399</v>
          </cell>
        </row>
        <row r="28">
          <cell r="BI28">
            <v>1415</v>
          </cell>
        </row>
        <row r="29">
          <cell r="BI29">
            <v>1427</v>
          </cell>
        </row>
        <row r="30">
          <cell r="BI30">
            <v>1438</v>
          </cell>
        </row>
        <row r="31">
          <cell r="BI31">
            <v>1436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80" zoomScaleNormal="80" zoomScalePageLayoutView="0" workbookViewId="0" topLeftCell="A1">
      <selection activeCell="A1" sqref="A1:F1"/>
    </sheetView>
  </sheetViews>
  <sheetFormatPr defaultColWidth="9.140625" defaultRowHeight="12.75"/>
  <cols>
    <col min="1" max="1" width="38.421875" style="149" customWidth="1"/>
    <col min="2" max="2" width="22.421875" style="149" customWidth="1"/>
    <col min="3" max="3" width="21.140625" style="149" customWidth="1"/>
    <col min="4" max="4" width="22.7109375" style="149" customWidth="1"/>
    <col min="5" max="5" width="23.421875" style="149" customWidth="1"/>
    <col min="6" max="6" width="23.28125" style="149" customWidth="1"/>
    <col min="7" max="16384" width="9.140625" style="149" customWidth="1"/>
  </cols>
  <sheetData>
    <row r="1" spans="1:9" ht="20.25">
      <c r="A1" s="403" t="s">
        <v>149</v>
      </c>
      <c r="B1" s="403"/>
      <c r="C1" s="403"/>
      <c r="D1" s="403"/>
      <c r="E1" s="403"/>
      <c r="F1" s="403"/>
      <c r="G1" s="353"/>
      <c r="H1" s="353"/>
      <c r="I1" s="353"/>
    </row>
    <row r="2" spans="1:9" ht="12.75">
      <c r="A2" s="404" t="s">
        <v>109</v>
      </c>
      <c r="B2" s="404"/>
      <c r="C2" s="404"/>
      <c r="D2" s="404"/>
      <c r="E2" s="404"/>
      <c r="F2" s="404"/>
      <c r="G2" s="353"/>
      <c r="H2" s="353"/>
      <c r="I2" s="353"/>
    </row>
    <row r="3" spans="1:9" ht="12.75">
      <c r="A3" s="404" t="s">
        <v>78</v>
      </c>
      <c r="B3" s="404"/>
      <c r="C3" s="404"/>
      <c r="D3" s="404"/>
      <c r="E3" s="404"/>
      <c r="F3" s="404"/>
      <c r="G3" s="353"/>
      <c r="H3" s="353"/>
      <c r="I3" s="353"/>
    </row>
    <row r="4" spans="1:9" ht="12.75">
      <c r="A4" s="405" t="s">
        <v>110</v>
      </c>
      <c r="B4" s="405"/>
      <c r="C4" s="405"/>
      <c r="D4" s="405"/>
      <c r="E4" s="405"/>
      <c r="F4" s="405"/>
      <c r="G4" s="353"/>
      <c r="H4" s="353"/>
      <c r="I4" s="353"/>
    </row>
    <row r="5" spans="1:9" ht="14.25" customHeight="1">
      <c r="A5" s="353"/>
      <c r="B5" s="356"/>
      <c r="C5" s="356"/>
      <c r="D5" s="356"/>
      <c r="E5" s="356"/>
      <c r="F5" s="353"/>
      <c r="G5" s="353"/>
      <c r="H5" s="353"/>
      <c r="I5" s="353"/>
    </row>
    <row r="6" spans="1:9" ht="12.75">
      <c r="A6" s="150"/>
      <c r="B6" s="151" t="s">
        <v>111</v>
      </c>
      <c r="C6" s="152" t="s">
        <v>112</v>
      </c>
      <c r="D6" s="152" t="s">
        <v>113</v>
      </c>
      <c r="E6" s="152" t="s">
        <v>144</v>
      </c>
      <c r="F6" s="152" t="s">
        <v>145</v>
      </c>
      <c r="G6" s="353"/>
      <c r="H6" s="353"/>
      <c r="I6" s="353"/>
    </row>
    <row r="7" spans="1:9" ht="12.75">
      <c r="A7" s="153"/>
      <c r="B7" s="154" t="s">
        <v>114</v>
      </c>
      <c r="C7" s="155" t="s">
        <v>115</v>
      </c>
      <c r="D7" s="155" t="s">
        <v>115</v>
      </c>
      <c r="E7" s="155" t="s">
        <v>115</v>
      </c>
      <c r="F7" s="155" t="s">
        <v>115</v>
      </c>
      <c r="G7" s="353"/>
      <c r="H7" s="353"/>
      <c r="I7" s="353"/>
    </row>
    <row r="8" spans="1:9" ht="12.75">
      <c r="A8" s="156" t="s">
        <v>116</v>
      </c>
      <c r="B8" s="154" t="s">
        <v>117</v>
      </c>
      <c r="C8" s="157" t="s">
        <v>118</v>
      </c>
      <c r="D8" s="157" t="s">
        <v>119</v>
      </c>
      <c r="E8" s="157" t="s">
        <v>120</v>
      </c>
      <c r="F8" s="157" t="s">
        <v>120</v>
      </c>
      <c r="G8" s="353"/>
      <c r="H8" s="353"/>
      <c r="I8" s="353"/>
    </row>
    <row r="9" spans="1:9" ht="12.75">
      <c r="A9" s="153"/>
      <c r="B9" s="155"/>
      <c r="C9" s="157" t="s">
        <v>121</v>
      </c>
      <c r="D9" s="157" t="s">
        <v>121</v>
      </c>
      <c r="E9" s="155" t="s">
        <v>146</v>
      </c>
      <c r="F9" s="155" t="s">
        <v>147</v>
      </c>
      <c r="G9" s="353"/>
      <c r="H9" s="353"/>
      <c r="I9" s="353"/>
    </row>
    <row r="10" spans="1:9" ht="12.75">
      <c r="A10" s="158" t="s">
        <v>122</v>
      </c>
      <c r="B10" s="159">
        <f>'[1]I&amp;M RP1 Retire'!Q92</f>
      </c>
      <c r="C10" s="160"/>
      <c r="D10" s="160"/>
      <c r="E10" s="160"/>
      <c r="G10" s="353"/>
      <c r="H10" s="353"/>
      <c r="I10" s="353"/>
    </row>
    <row r="11" spans="1:9" ht="12.75">
      <c r="A11" s="158">
        <v>2014</v>
      </c>
      <c r="B11" s="159"/>
      <c r="C11" s="161"/>
      <c r="D11" s="161"/>
      <c r="E11" s="34" t="s">
        <v>86</v>
      </c>
      <c r="F11" s="34" t="s">
        <v>86</v>
      </c>
      <c r="G11" s="353"/>
      <c r="H11" s="353"/>
      <c r="I11" s="353"/>
    </row>
    <row r="12" spans="1:9" ht="12.75">
      <c r="A12" s="162">
        <v>2015</v>
      </c>
      <c r="B12" s="163" t="s">
        <v>105</v>
      </c>
      <c r="C12" s="163" t="s">
        <v>123</v>
      </c>
      <c r="D12" s="163" t="s">
        <v>124</v>
      </c>
      <c r="E12" s="34" t="s">
        <v>87</v>
      </c>
      <c r="F12" s="34" t="s">
        <v>87</v>
      </c>
      <c r="G12" s="353"/>
      <c r="H12" s="353"/>
      <c r="I12" s="353"/>
    </row>
    <row r="13" spans="1:9" ht="25.5">
      <c r="A13" s="162">
        <v>2016</v>
      </c>
      <c r="B13" s="164" t="s">
        <v>107</v>
      </c>
      <c r="C13" s="164" t="s">
        <v>108</v>
      </c>
      <c r="D13" s="165" t="s">
        <v>125</v>
      </c>
      <c r="E13" s="34" t="s">
        <v>89</v>
      </c>
      <c r="F13" s="34" t="s">
        <v>89</v>
      </c>
      <c r="G13" s="353"/>
      <c r="H13" s="353"/>
      <c r="I13" s="353"/>
    </row>
    <row r="14" spans="1:9" ht="12.75">
      <c r="A14" s="162">
        <v>2017</v>
      </c>
      <c r="B14" s="163"/>
      <c r="C14" s="163"/>
      <c r="D14" s="163"/>
      <c r="E14" s="34" t="s">
        <v>90</v>
      </c>
      <c r="F14" s="34" t="s">
        <v>90</v>
      </c>
      <c r="G14" s="353"/>
      <c r="H14" s="353"/>
      <c r="I14" s="353"/>
    </row>
    <row r="15" spans="1:9" ht="12.75">
      <c r="A15" s="162">
        <v>2018</v>
      </c>
      <c r="B15" s="163"/>
      <c r="C15" s="163"/>
      <c r="D15" s="163"/>
      <c r="E15" s="34" t="s">
        <v>91</v>
      </c>
      <c r="F15" s="34" t="s">
        <v>91</v>
      </c>
      <c r="G15" s="353"/>
      <c r="H15" s="353"/>
      <c r="I15" s="353"/>
    </row>
    <row r="16" spans="1:9" ht="12.75">
      <c r="A16" s="162">
        <v>2019</v>
      </c>
      <c r="B16" s="163"/>
      <c r="C16" s="163"/>
      <c r="D16" s="163"/>
      <c r="E16" s="34" t="s">
        <v>92</v>
      </c>
      <c r="F16" s="34" t="s">
        <v>92</v>
      </c>
      <c r="G16" s="353"/>
      <c r="H16" s="353"/>
      <c r="I16" s="353"/>
    </row>
    <row r="17" spans="1:9" ht="12.75">
      <c r="A17" s="162">
        <v>2020</v>
      </c>
      <c r="B17" s="163"/>
      <c r="C17" s="163"/>
      <c r="D17" s="163"/>
      <c r="E17" s="165" t="s">
        <v>108</v>
      </c>
      <c r="F17" s="34" t="s">
        <v>89</v>
      </c>
      <c r="G17" s="353"/>
      <c r="H17" s="353"/>
      <c r="I17" s="353"/>
    </row>
    <row r="18" spans="1:9" ht="12.75">
      <c r="A18" s="162">
        <v>2021</v>
      </c>
      <c r="B18" s="163"/>
      <c r="C18" s="163"/>
      <c r="D18" s="163"/>
      <c r="E18" s="34"/>
      <c r="F18" s="34" t="s">
        <v>93</v>
      </c>
      <c r="G18" s="353"/>
      <c r="H18" s="353"/>
      <c r="I18" s="353"/>
    </row>
    <row r="19" spans="1:9" ht="12.75">
      <c r="A19" s="162">
        <v>2022</v>
      </c>
      <c r="B19" s="163"/>
      <c r="C19" s="163"/>
      <c r="D19" s="163"/>
      <c r="E19" s="34"/>
      <c r="F19" s="34" t="s">
        <v>94</v>
      </c>
      <c r="G19" s="353"/>
      <c r="H19" s="353"/>
      <c r="I19" s="353"/>
    </row>
    <row r="20" spans="1:9" ht="12.75">
      <c r="A20" s="162">
        <v>2023</v>
      </c>
      <c r="B20" s="163"/>
      <c r="C20" s="163"/>
      <c r="D20" s="163"/>
      <c r="E20" s="34"/>
      <c r="F20" s="34" t="s">
        <v>95</v>
      </c>
      <c r="G20" s="353"/>
      <c r="H20" s="353"/>
      <c r="I20" s="353"/>
    </row>
    <row r="21" spans="1:9" ht="12.75">
      <c r="A21" s="162">
        <v>2024</v>
      </c>
      <c r="B21" s="163"/>
      <c r="C21" s="163"/>
      <c r="D21" s="163"/>
      <c r="E21" s="34"/>
      <c r="F21" s="34" t="s">
        <v>96</v>
      </c>
      <c r="G21" s="353"/>
      <c r="H21" s="353"/>
      <c r="I21" s="353"/>
    </row>
    <row r="22" spans="1:9" ht="25.5">
      <c r="A22" s="166">
        <v>2025</v>
      </c>
      <c r="B22" s="164" t="s">
        <v>75</v>
      </c>
      <c r="C22" s="164" t="s">
        <v>75</v>
      </c>
      <c r="D22" s="164" t="s">
        <v>75</v>
      </c>
      <c r="E22" s="167" t="s">
        <v>75</v>
      </c>
      <c r="F22" s="165" t="s">
        <v>148</v>
      </c>
      <c r="G22" s="353"/>
      <c r="H22" s="353"/>
      <c r="I22" s="353"/>
    </row>
    <row r="23" spans="1:9" ht="12.75">
      <c r="A23" s="162">
        <v>2026</v>
      </c>
      <c r="B23" s="167"/>
      <c r="C23" s="167"/>
      <c r="D23" s="168"/>
      <c r="E23" s="168"/>
      <c r="G23" s="353"/>
      <c r="H23" s="353"/>
      <c r="I23" s="353"/>
    </row>
    <row r="24" spans="1:9" ht="12.75">
      <c r="A24" s="162" t="s">
        <v>126</v>
      </c>
      <c r="B24" s="159"/>
      <c r="C24" s="161"/>
      <c r="D24" s="168"/>
      <c r="E24" s="169"/>
      <c r="G24" s="353"/>
      <c r="H24" s="353"/>
      <c r="I24" s="353"/>
    </row>
    <row r="25" spans="1:9" ht="12.75" hidden="1">
      <c r="A25" s="162">
        <v>2028</v>
      </c>
      <c r="B25" s="159"/>
      <c r="C25" s="161"/>
      <c r="D25" s="168"/>
      <c r="E25" s="169"/>
      <c r="G25" s="353"/>
      <c r="H25" s="353"/>
      <c r="I25" s="353"/>
    </row>
    <row r="26" spans="1:9" ht="12.75" hidden="1">
      <c r="A26" s="162">
        <v>2029</v>
      </c>
      <c r="B26" s="159"/>
      <c r="C26" s="161"/>
      <c r="D26" s="161"/>
      <c r="E26" s="169"/>
      <c r="G26" s="353"/>
      <c r="H26" s="353"/>
      <c r="I26" s="353"/>
    </row>
    <row r="27" spans="1:9" ht="12.75" hidden="1">
      <c r="A27" s="162">
        <v>2030</v>
      </c>
      <c r="B27" s="159"/>
      <c r="C27" s="161"/>
      <c r="D27" s="161"/>
      <c r="E27" s="169"/>
      <c r="G27" s="353"/>
      <c r="H27" s="353"/>
      <c r="I27" s="353"/>
    </row>
    <row r="28" spans="1:9" ht="12.75" hidden="1">
      <c r="A28" s="162">
        <v>2031</v>
      </c>
      <c r="B28" s="159"/>
      <c r="C28" s="161"/>
      <c r="D28" s="161"/>
      <c r="E28" s="169"/>
      <c r="G28" s="353"/>
      <c r="H28" s="353"/>
      <c r="I28" s="353"/>
    </row>
    <row r="29" spans="1:9" ht="12.75" hidden="1">
      <c r="A29" s="162">
        <v>2032</v>
      </c>
      <c r="B29" s="159"/>
      <c r="C29" s="161"/>
      <c r="D29" s="161"/>
      <c r="E29" s="169"/>
      <c r="G29" s="353"/>
      <c r="H29" s="353"/>
      <c r="I29" s="353"/>
    </row>
    <row r="30" spans="1:9" ht="12.75" hidden="1">
      <c r="A30" s="162">
        <v>2033</v>
      </c>
      <c r="B30" s="159"/>
      <c r="C30" s="161"/>
      <c r="D30" s="161"/>
      <c r="E30" s="169"/>
      <c r="G30" s="353"/>
      <c r="H30" s="353"/>
      <c r="I30" s="353"/>
    </row>
    <row r="31" spans="1:9" ht="12.75" hidden="1">
      <c r="A31" s="162">
        <v>2034</v>
      </c>
      <c r="B31" s="159"/>
      <c r="C31" s="161"/>
      <c r="D31" s="161"/>
      <c r="E31" s="169"/>
      <c r="G31" s="353"/>
      <c r="H31" s="353"/>
      <c r="I31" s="353"/>
    </row>
    <row r="32" spans="1:9" ht="12.75" hidden="1">
      <c r="A32" s="162">
        <v>2035</v>
      </c>
      <c r="B32" s="159"/>
      <c r="C32" s="161"/>
      <c r="D32" s="161"/>
      <c r="E32" s="169"/>
      <c r="G32" s="353"/>
      <c r="H32" s="353"/>
      <c r="I32" s="353"/>
    </row>
    <row r="33" spans="1:9" ht="12.75" hidden="1">
      <c r="A33" s="162">
        <v>2036</v>
      </c>
      <c r="B33" s="159"/>
      <c r="C33" s="161"/>
      <c r="D33" s="161"/>
      <c r="E33" s="169"/>
      <c r="G33" s="353"/>
      <c r="H33" s="353"/>
      <c r="I33" s="353"/>
    </row>
    <row r="34" spans="1:9" ht="12.75" hidden="1">
      <c r="A34" s="162">
        <v>2037</v>
      </c>
      <c r="B34" s="159"/>
      <c r="C34" s="161"/>
      <c r="D34" s="161"/>
      <c r="E34" s="169"/>
      <c r="G34" s="353"/>
      <c r="H34" s="353"/>
      <c r="I34" s="353"/>
    </row>
    <row r="35" spans="1:9" ht="12.75" hidden="1">
      <c r="A35" s="162">
        <v>2038</v>
      </c>
      <c r="B35" s="159"/>
      <c r="C35" s="161"/>
      <c r="D35" s="161"/>
      <c r="E35" s="169"/>
      <c r="G35" s="353"/>
      <c r="H35" s="353"/>
      <c r="I35" s="353"/>
    </row>
    <row r="36" spans="1:9" ht="12.75" hidden="1">
      <c r="A36" s="162">
        <v>2039</v>
      </c>
      <c r="B36" s="159"/>
      <c r="C36" s="161"/>
      <c r="D36" s="161"/>
      <c r="E36" s="169"/>
      <c r="G36" s="353"/>
      <c r="H36" s="353"/>
      <c r="I36" s="353"/>
    </row>
    <row r="37" spans="1:9" ht="12.75">
      <c r="A37" s="162">
        <v>2040</v>
      </c>
      <c r="B37" s="159"/>
      <c r="C37" s="161"/>
      <c r="D37" s="161"/>
      <c r="E37" s="169"/>
      <c r="G37" s="353"/>
      <c r="H37" s="353"/>
      <c r="I37" s="353"/>
    </row>
    <row r="38" spans="1:9" ht="12.75">
      <c r="A38" s="162"/>
      <c r="G38" s="353"/>
      <c r="H38" s="353"/>
      <c r="I38" s="353"/>
    </row>
    <row r="39" spans="1:9" ht="12.75">
      <c r="A39" s="170" t="s">
        <v>127</v>
      </c>
      <c r="G39" s="353"/>
      <c r="H39" s="353"/>
      <c r="I39" s="353"/>
    </row>
    <row r="40" spans="1:9" ht="12.75">
      <c r="A40" s="171" t="s">
        <v>128</v>
      </c>
      <c r="G40" s="353"/>
      <c r="H40" s="353"/>
      <c r="I40" s="353"/>
    </row>
    <row r="41" spans="1:9" ht="12.75">
      <c r="A41" s="172" t="s">
        <v>129</v>
      </c>
      <c r="B41" s="159">
        <f>'FT_CSAPR EarlyCarbon Retrofit'!M46</f>
        <v>7096010.58964748</v>
      </c>
      <c r="C41" s="161">
        <f>'FT_CSAPR EarlyCarbon Brownfield'!M46</f>
        <v>7461072.26112683</v>
      </c>
      <c r="D41" s="161">
        <f>'FT_CSAPR EarlyCarbon Repower'!M46</f>
        <v>7386922.187515681</v>
      </c>
      <c r="E41" s="345">
        <f>'FT_CSAPR EarlyCbn Mrkt to 2020'!M46</f>
        <v>7127793.063534915</v>
      </c>
      <c r="F41" s="345">
        <f>'FT_CSAPR EarlyCbn Mrkt to 2025'!M46</f>
        <v>6803200.209087628</v>
      </c>
      <c r="G41" s="353"/>
      <c r="H41" s="353"/>
      <c r="I41" s="353"/>
    </row>
    <row r="42" spans="1:9" ht="12.75">
      <c r="A42" s="173" t="s">
        <v>130</v>
      </c>
      <c r="B42" s="159">
        <f>'FT_CSAPR EarlyCarbon Retrofit'!N46</f>
        <v>-111659.5552907792</v>
      </c>
      <c r="C42" s="161">
        <f>'FT_CSAPR EarlyCarbon Brownfield'!N46</f>
        <v>72970.9981566736</v>
      </c>
      <c r="D42" s="161">
        <f>'FT_CSAPR EarlyCarbon Repower'!N46</f>
        <v>-11071.516131024817</v>
      </c>
      <c r="E42" s="345">
        <f>'FT_CSAPR EarlyCbn Mrkt to 2020'!N46</f>
        <v>-100168.28780256998</v>
      </c>
      <c r="F42" s="345">
        <f>'FT_CSAPR EarlyCbn Mrkt to 2025'!N46</f>
        <v>-289246.95193059643</v>
      </c>
      <c r="G42" s="353"/>
      <c r="H42" s="353"/>
      <c r="I42" s="353"/>
    </row>
    <row r="43" spans="1:9" ht="12.75">
      <c r="A43" s="172" t="s">
        <v>131</v>
      </c>
      <c r="B43" s="174">
        <f>B41-B42</f>
        <v>7207670.144938259</v>
      </c>
      <c r="C43" s="174">
        <f>C41-C42</f>
        <v>7388101.262970157</v>
      </c>
      <c r="D43" s="174">
        <f>D41-D42</f>
        <v>7397993.7036467055</v>
      </c>
      <c r="E43" s="174">
        <f>E41-E42</f>
        <v>7227961.351337485</v>
      </c>
      <c r="F43" s="174">
        <f>F41-F42</f>
        <v>7092447.161018224</v>
      </c>
      <c r="G43" s="353"/>
      <c r="H43" s="353"/>
      <c r="I43" s="353"/>
    </row>
    <row r="44" spans="1:9" ht="4.5" customHeight="1">
      <c r="A44" s="173"/>
      <c r="B44" s="175"/>
      <c r="C44" s="176"/>
      <c r="D44" s="176"/>
      <c r="E44" s="176"/>
      <c r="G44" s="353"/>
      <c r="H44" s="353"/>
      <c r="I44" s="353"/>
    </row>
    <row r="45" spans="1:9" ht="12.75">
      <c r="A45" s="172"/>
      <c r="B45" s="177"/>
      <c r="C45" s="177"/>
      <c r="D45" s="177"/>
      <c r="E45" s="177"/>
      <c r="G45" s="353"/>
      <c r="H45" s="353"/>
      <c r="I45" s="353"/>
    </row>
    <row r="46" spans="1:9" ht="12.75">
      <c r="A46" s="178" t="s">
        <v>132</v>
      </c>
      <c r="B46" s="179"/>
      <c r="C46" s="180"/>
      <c r="D46" s="180"/>
      <c r="E46" s="180"/>
      <c r="G46" s="353"/>
      <c r="H46" s="353"/>
      <c r="I46" s="353"/>
    </row>
    <row r="47" spans="1:9" ht="12.75">
      <c r="A47" s="172" t="s">
        <v>129</v>
      </c>
      <c r="B47" s="179"/>
      <c r="C47" s="161">
        <f aca="true" t="shared" si="0" ref="C47:E49">C41-$B41</f>
        <v>365061.67147934996</v>
      </c>
      <c r="D47" s="161">
        <f t="shared" si="0"/>
        <v>290911.5978682004</v>
      </c>
      <c r="E47" s="161">
        <f t="shared" si="0"/>
        <v>31782.47388743516</v>
      </c>
      <c r="F47" s="161">
        <f>F41-$B41</f>
        <v>-292810.38055985235</v>
      </c>
      <c r="G47" s="353"/>
      <c r="H47" s="353"/>
      <c r="I47" s="353"/>
    </row>
    <row r="48" spans="1:9" ht="12.75">
      <c r="A48" s="173" t="s">
        <v>133</v>
      </c>
      <c r="B48" s="179"/>
      <c r="C48" s="161">
        <f t="shared" si="0"/>
        <v>184630.55344745278</v>
      </c>
      <c r="D48" s="161">
        <f t="shared" si="0"/>
        <v>100588.03915975438</v>
      </c>
      <c r="E48" s="161">
        <f t="shared" si="0"/>
        <v>11491.267488209225</v>
      </c>
      <c r="F48" s="161">
        <f>F42-$B42</f>
        <v>-177587.39663981722</v>
      </c>
      <c r="G48" s="353"/>
      <c r="H48" s="353"/>
      <c r="I48" s="353"/>
    </row>
    <row r="49" spans="1:9" ht="12.75">
      <c r="A49" s="172" t="s">
        <v>131</v>
      </c>
      <c r="B49" s="179"/>
      <c r="C49" s="181">
        <f t="shared" si="0"/>
        <v>180431.11803189758</v>
      </c>
      <c r="D49" s="181">
        <f t="shared" si="0"/>
        <v>190323.5587084461</v>
      </c>
      <c r="E49" s="181">
        <f t="shared" si="0"/>
        <v>20291.20639922563</v>
      </c>
      <c r="F49" s="181">
        <f>F43-$B43</f>
        <v>-115222.98392003495</v>
      </c>
      <c r="G49" s="353"/>
      <c r="H49" s="353"/>
      <c r="I49" s="353"/>
    </row>
    <row r="50" spans="1:9" ht="12.75">
      <c r="A50" s="182"/>
      <c r="B50" s="183"/>
      <c r="C50" s="184"/>
      <c r="D50" s="184"/>
      <c r="E50" s="184"/>
      <c r="F50" s="184"/>
      <c r="G50" s="353"/>
      <c r="H50" s="353"/>
      <c r="I50" s="353"/>
    </row>
    <row r="51" spans="1:9" ht="12.75">
      <c r="A51" s="185" t="s">
        <v>134</v>
      </c>
      <c r="B51" s="161"/>
      <c r="C51" s="161"/>
      <c r="D51" s="161"/>
      <c r="E51" s="161"/>
      <c r="F51" s="161"/>
      <c r="G51" s="353"/>
      <c r="H51" s="353"/>
      <c r="I51" s="353"/>
    </row>
    <row r="52" spans="1:9" ht="12.75">
      <c r="A52" s="186" t="s">
        <v>135</v>
      </c>
      <c r="B52" s="161"/>
      <c r="C52" s="161"/>
      <c r="D52" s="161"/>
      <c r="E52" s="161"/>
      <c r="F52" s="161"/>
      <c r="G52" s="353"/>
      <c r="H52" s="353"/>
      <c r="I52" s="353"/>
    </row>
    <row r="53" spans="1:9" ht="12.75">
      <c r="A53" s="186" t="s">
        <v>136</v>
      </c>
      <c r="B53" s="161"/>
      <c r="C53" s="161">
        <v>37200</v>
      </c>
      <c r="D53" s="161">
        <v>37200</v>
      </c>
      <c r="E53" s="161">
        <v>37200</v>
      </c>
      <c r="F53" s="161">
        <v>37200</v>
      </c>
      <c r="G53" s="353"/>
      <c r="H53" s="353"/>
      <c r="I53" s="353"/>
    </row>
    <row r="54" spans="1:9" ht="12.75">
      <c r="A54" s="172" t="s">
        <v>131</v>
      </c>
      <c r="B54" s="161"/>
      <c r="C54" s="181">
        <f>C49+C53</f>
        <v>217631.11803189758</v>
      </c>
      <c r="D54" s="181">
        <f>D49+D53</f>
        <v>227523.5587084461</v>
      </c>
      <c r="E54" s="181">
        <f>E49+E53</f>
        <v>57491.20639922563</v>
      </c>
      <c r="F54" s="181">
        <f>F49+F53</f>
        <v>-78022.98392003495</v>
      </c>
      <c r="G54" s="353"/>
      <c r="H54" s="353"/>
      <c r="I54" s="353"/>
    </row>
    <row r="55" spans="1:22" ht="12.75">
      <c r="A55" s="351"/>
      <c r="B55" s="352"/>
      <c r="C55" s="352"/>
      <c r="D55" s="352"/>
      <c r="E55" s="352"/>
      <c r="F55" s="353"/>
      <c r="G55" s="353"/>
      <c r="H55" s="353"/>
      <c r="I55" s="3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</row>
    <row r="56" spans="1:22" ht="12.75">
      <c r="A56" s="346" t="s">
        <v>137</v>
      </c>
      <c r="B56" s="354"/>
      <c r="C56" s="355"/>
      <c r="D56" s="355"/>
      <c r="E56" s="355"/>
      <c r="F56" s="353"/>
      <c r="G56" s="353"/>
      <c r="H56" s="353"/>
      <c r="I56" s="3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</row>
    <row r="57" spans="1:22" ht="12.75">
      <c r="A57" s="347" t="s">
        <v>150</v>
      </c>
      <c r="B57" s="354"/>
      <c r="C57" s="355"/>
      <c r="D57" s="355"/>
      <c r="E57" s="355"/>
      <c r="F57" s="353"/>
      <c r="G57" s="353"/>
      <c r="H57" s="353"/>
      <c r="I57" s="3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</row>
    <row r="58" spans="1:22" ht="12.75">
      <c r="A58" s="347" t="s">
        <v>151</v>
      </c>
      <c r="B58" s="354"/>
      <c r="C58" s="355"/>
      <c r="D58" s="355"/>
      <c r="E58" s="355"/>
      <c r="F58" s="353"/>
      <c r="G58" s="353"/>
      <c r="H58" s="353"/>
      <c r="I58" s="3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</row>
    <row r="59" spans="1:22" ht="12.75">
      <c r="A59" s="347" t="s">
        <v>152</v>
      </c>
      <c r="B59" s="353"/>
      <c r="C59" s="353"/>
      <c r="D59" s="353"/>
      <c r="E59" s="353"/>
      <c r="F59" s="353"/>
      <c r="G59" s="353"/>
      <c r="H59" s="353"/>
      <c r="I59" s="3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</row>
    <row r="60" spans="1:22" ht="12.75">
      <c r="A60" s="347" t="s">
        <v>153</v>
      </c>
      <c r="B60" s="353"/>
      <c r="C60" s="353"/>
      <c r="D60" s="353"/>
      <c r="E60" s="353"/>
      <c r="F60" s="353"/>
      <c r="G60" s="353"/>
      <c r="H60" s="353"/>
      <c r="I60" s="3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</row>
    <row r="61" spans="1:22" ht="12.75">
      <c r="A61" s="347" t="s">
        <v>154</v>
      </c>
      <c r="B61" s="353"/>
      <c r="C61" s="353"/>
      <c r="D61" s="353"/>
      <c r="E61" s="353"/>
      <c r="F61" s="353"/>
      <c r="G61" s="353"/>
      <c r="H61" s="353"/>
      <c r="I61" s="3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</row>
    <row r="62" spans="1:22" ht="12.75">
      <c r="A62" s="347" t="s">
        <v>155</v>
      </c>
      <c r="B62" s="353"/>
      <c r="C62" s="353"/>
      <c r="D62" s="353"/>
      <c r="E62" s="353"/>
      <c r="F62" s="353"/>
      <c r="G62" s="353"/>
      <c r="H62" s="353"/>
      <c r="I62" s="3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</row>
    <row r="63" spans="1:22" ht="12.75">
      <c r="A63" s="348" t="s">
        <v>156</v>
      </c>
      <c r="B63" s="353"/>
      <c r="C63" s="353"/>
      <c r="D63" s="353"/>
      <c r="E63" s="353"/>
      <c r="F63" s="353"/>
      <c r="G63" s="353"/>
      <c r="H63" s="353"/>
      <c r="I63" s="3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</row>
    <row r="64" spans="1:22" ht="12.75">
      <c r="A64" s="348" t="s">
        <v>157</v>
      </c>
      <c r="B64" s="353"/>
      <c r="C64" s="353"/>
      <c r="D64" s="353"/>
      <c r="E64" s="353"/>
      <c r="F64" s="353"/>
      <c r="G64" s="353"/>
      <c r="H64" s="353"/>
      <c r="I64" s="3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</row>
    <row r="65" spans="1:22" ht="12.75">
      <c r="A65" s="349" t="s">
        <v>158</v>
      </c>
      <c r="B65" s="353"/>
      <c r="C65" s="353"/>
      <c r="D65" s="353"/>
      <c r="E65" s="353"/>
      <c r="F65" s="353"/>
      <c r="G65" s="353"/>
      <c r="H65" s="353"/>
      <c r="I65" s="3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</row>
    <row r="66" spans="1:22" ht="12.75">
      <c r="A66" s="350" t="s">
        <v>159</v>
      </c>
      <c r="B66" s="353"/>
      <c r="C66" s="353"/>
      <c r="D66" s="353"/>
      <c r="E66" s="353"/>
      <c r="F66" s="353"/>
      <c r="G66" s="353"/>
      <c r="H66" s="353"/>
      <c r="I66" s="3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</row>
    <row r="67" spans="1:22" ht="12.75">
      <c r="A67" s="349" t="s">
        <v>160</v>
      </c>
      <c r="B67" s="353"/>
      <c r="C67" s="353"/>
      <c r="D67" s="353"/>
      <c r="E67" s="353"/>
      <c r="F67" s="353"/>
      <c r="G67" s="353"/>
      <c r="H67" s="353"/>
      <c r="I67" s="3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</row>
    <row r="68" spans="1:9" ht="12.75">
      <c r="A68" s="349" t="s">
        <v>138</v>
      </c>
      <c r="B68" s="353"/>
      <c r="C68" s="353"/>
      <c r="D68" s="353"/>
      <c r="E68" s="353"/>
      <c r="F68" s="353"/>
      <c r="G68" s="353"/>
      <c r="H68" s="353"/>
      <c r="I68" s="353"/>
    </row>
    <row r="69" spans="1:9" ht="12.75">
      <c r="A69" s="353"/>
      <c r="B69" s="353"/>
      <c r="C69" s="353"/>
      <c r="D69" s="353"/>
      <c r="E69" s="353"/>
      <c r="F69" s="353"/>
      <c r="G69" s="353"/>
      <c r="H69" s="353"/>
      <c r="I69" s="35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421875" style="0" bestFit="1" customWidth="1"/>
    <col min="2" max="2" width="21.7109375" style="0" bestFit="1" customWidth="1"/>
    <col min="3" max="3" width="27.28125" style="0" bestFit="1" customWidth="1"/>
    <col min="4" max="4" width="19.28125" style="0" bestFit="1" customWidth="1"/>
    <col min="5" max="6" width="19.28125" style="0" customWidth="1"/>
  </cols>
  <sheetData>
    <row r="1" spans="2:9" ht="12.75">
      <c r="B1" s="406" t="s">
        <v>104</v>
      </c>
      <c r="C1" s="406"/>
      <c r="D1" s="406"/>
      <c r="E1" s="406"/>
      <c r="F1" s="406"/>
      <c r="G1" s="32"/>
      <c r="H1" s="32"/>
      <c r="I1" s="32"/>
    </row>
    <row r="2" spans="2:9" ht="12.75">
      <c r="B2" s="406" t="s">
        <v>78</v>
      </c>
      <c r="C2" s="406"/>
      <c r="D2" s="406"/>
      <c r="E2" s="406"/>
      <c r="F2" s="406"/>
      <c r="G2" s="32"/>
      <c r="H2" s="32"/>
      <c r="I2" s="32"/>
    </row>
    <row r="3" spans="2:9" ht="12.75">
      <c r="B3" s="406" t="s">
        <v>79</v>
      </c>
      <c r="C3" s="406"/>
      <c r="D3" s="406"/>
      <c r="E3" s="406"/>
      <c r="F3" s="406"/>
      <c r="G3" s="32"/>
      <c r="H3" s="32"/>
      <c r="I3" s="32"/>
    </row>
    <row r="4" spans="2:9" ht="12.75">
      <c r="B4" s="33"/>
      <c r="C4" s="33"/>
      <c r="D4" s="33"/>
      <c r="E4" s="33"/>
      <c r="F4" s="33"/>
      <c r="G4" s="32"/>
      <c r="H4" s="32"/>
      <c r="I4" s="32"/>
    </row>
    <row r="5" spans="2:6" ht="12.75">
      <c r="B5" s="8" t="s">
        <v>80</v>
      </c>
      <c r="C5" s="7" t="s">
        <v>81</v>
      </c>
      <c r="D5" s="35" t="s">
        <v>82</v>
      </c>
      <c r="E5" s="35" t="s">
        <v>139</v>
      </c>
      <c r="F5" s="35" t="s">
        <v>140</v>
      </c>
    </row>
    <row r="6" spans="2:6" ht="12.75">
      <c r="B6" s="31" t="s">
        <v>83</v>
      </c>
      <c r="C6" s="31" t="s">
        <v>83</v>
      </c>
      <c r="D6" s="31" t="s">
        <v>84</v>
      </c>
      <c r="E6" s="31"/>
      <c r="F6" s="31"/>
    </row>
    <row r="7" spans="1:12" ht="12.75">
      <c r="A7" s="2">
        <v>2011</v>
      </c>
      <c r="B7" s="4"/>
      <c r="C7" s="4"/>
      <c r="D7" s="4"/>
      <c r="E7" s="34" t="s">
        <v>85</v>
      </c>
      <c r="F7" s="34" t="s">
        <v>85</v>
      </c>
      <c r="G7" s="1"/>
      <c r="H7" s="19"/>
      <c r="I7" s="19"/>
      <c r="K7" s="19"/>
      <c r="L7" s="19"/>
    </row>
    <row r="8" spans="1:12" ht="12.75">
      <c r="A8" s="2">
        <v>2012</v>
      </c>
      <c r="B8" s="4"/>
      <c r="C8" s="4"/>
      <c r="D8" s="4"/>
      <c r="E8" s="34" t="s">
        <v>85</v>
      </c>
      <c r="F8" s="34" t="s">
        <v>85</v>
      </c>
      <c r="G8" s="1"/>
      <c r="H8" s="19"/>
      <c r="I8" s="19"/>
      <c r="K8" s="19"/>
      <c r="L8" s="19"/>
    </row>
    <row r="9" spans="1:12" ht="12.75">
      <c r="A9" s="2">
        <v>2013</v>
      </c>
      <c r="B9" s="4"/>
      <c r="C9" s="4"/>
      <c r="D9" s="4"/>
      <c r="E9" s="34" t="s">
        <v>85</v>
      </c>
      <c r="F9" s="34" t="s">
        <v>85</v>
      </c>
      <c r="G9" s="1"/>
      <c r="H9" s="19"/>
      <c r="I9" s="19"/>
      <c r="K9" s="19"/>
      <c r="L9" s="19"/>
    </row>
    <row r="10" spans="1:12" ht="12.75">
      <c r="A10" s="2">
        <v>2014</v>
      </c>
      <c r="B10" s="4"/>
      <c r="C10" s="4"/>
      <c r="D10" s="4"/>
      <c r="E10" s="34" t="s">
        <v>86</v>
      </c>
      <c r="F10" s="34" t="s">
        <v>86</v>
      </c>
      <c r="G10" s="1"/>
      <c r="H10" s="19"/>
      <c r="I10" s="19"/>
      <c r="K10" s="19"/>
      <c r="L10" s="19"/>
    </row>
    <row r="11" spans="1:12" ht="12.75">
      <c r="A11" s="2">
        <v>2015</v>
      </c>
      <c r="B11" s="4" t="s">
        <v>105</v>
      </c>
      <c r="C11" s="4"/>
      <c r="D11" s="4" t="s">
        <v>106</v>
      </c>
      <c r="E11" s="34" t="s">
        <v>87</v>
      </c>
      <c r="F11" s="34" t="s">
        <v>87</v>
      </c>
      <c r="G11" s="1"/>
      <c r="H11" s="19"/>
      <c r="I11" s="19"/>
      <c r="K11" s="19"/>
      <c r="L11" s="19"/>
    </row>
    <row r="12" spans="1:12" ht="25.5">
      <c r="A12" s="16">
        <v>2016</v>
      </c>
      <c r="B12" s="17" t="s">
        <v>107</v>
      </c>
      <c r="C12" s="17" t="s">
        <v>88</v>
      </c>
      <c r="D12" s="17" t="s">
        <v>108</v>
      </c>
      <c r="E12" s="34" t="s">
        <v>89</v>
      </c>
      <c r="F12" s="34" t="s">
        <v>89</v>
      </c>
      <c r="G12" s="1"/>
      <c r="H12" s="19"/>
      <c r="I12" s="19"/>
      <c r="K12" s="19"/>
      <c r="L12" s="19"/>
    </row>
    <row r="13" spans="1:12" ht="12.75">
      <c r="A13" s="2">
        <v>2017</v>
      </c>
      <c r="B13" s="4"/>
      <c r="C13" s="4"/>
      <c r="D13" s="4"/>
      <c r="E13" s="34" t="s">
        <v>90</v>
      </c>
      <c r="F13" s="34" t="s">
        <v>90</v>
      </c>
      <c r="G13" s="1"/>
      <c r="H13" s="19"/>
      <c r="I13" s="19"/>
      <c r="K13" s="19"/>
      <c r="L13" s="19"/>
    </row>
    <row r="14" spans="1:12" ht="12.75">
      <c r="A14" s="2">
        <v>2018</v>
      </c>
      <c r="B14" s="4"/>
      <c r="C14" s="4"/>
      <c r="D14" s="4"/>
      <c r="E14" s="34" t="s">
        <v>91</v>
      </c>
      <c r="F14" s="34" t="s">
        <v>91</v>
      </c>
      <c r="G14" s="1"/>
      <c r="H14" s="19"/>
      <c r="I14" s="19"/>
      <c r="K14" s="19"/>
      <c r="L14" s="19"/>
    </row>
    <row r="15" spans="1:12" ht="12.75">
      <c r="A15" s="2">
        <v>2019</v>
      </c>
      <c r="B15" s="4"/>
      <c r="C15" s="4"/>
      <c r="D15" s="4"/>
      <c r="E15" s="34" t="s">
        <v>92</v>
      </c>
      <c r="F15" s="34" t="s">
        <v>92</v>
      </c>
      <c r="G15" s="1"/>
      <c r="H15" s="19"/>
      <c r="I15" s="19"/>
      <c r="K15" s="19"/>
      <c r="L15" s="19"/>
    </row>
    <row r="16" spans="1:12" ht="12.75">
      <c r="A16" s="2">
        <v>2020</v>
      </c>
      <c r="B16" s="4"/>
      <c r="C16" s="4"/>
      <c r="D16" s="4"/>
      <c r="E16" s="165" t="s">
        <v>108</v>
      </c>
      <c r="F16" s="34" t="s">
        <v>89</v>
      </c>
      <c r="G16" s="1"/>
      <c r="H16" s="19"/>
      <c r="I16" s="19"/>
      <c r="K16" s="19"/>
      <c r="L16" s="19"/>
    </row>
    <row r="17" spans="1:12" ht="12.75">
      <c r="A17" s="2">
        <v>2021</v>
      </c>
      <c r="B17" s="4"/>
      <c r="C17" s="4"/>
      <c r="D17" s="4"/>
      <c r="E17" s="34"/>
      <c r="F17" s="34" t="s">
        <v>93</v>
      </c>
      <c r="G17" s="1"/>
      <c r="H17" s="19"/>
      <c r="I17" s="19"/>
      <c r="K17" s="19"/>
      <c r="L17" s="19"/>
    </row>
    <row r="18" spans="1:12" ht="12.75">
      <c r="A18" s="2">
        <v>2022</v>
      </c>
      <c r="B18" s="4"/>
      <c r="C18" s="4"/>
      <c r="D18" s="4"/>
      <c r="E18" s="34"/>
      <c r="F18" s="34" t="s">
        <v>94</v>
      </c>
      <c r="G18" s="1"/>
      <c r="H18" s="19"/>
      <c r="I18" s="19"/>
      <c r="K18" s="19"/>
      <c r="L18" s="19"/>
    </row>
    <row r="19" spans="1:12" ht="12.75">
      <c r="A19" s="2">
        <v>2023</v>
      </c>
      <c r="B19" s="4"/>
      <c r="C19" s="4"/>
      <c r="D19" s="4"/>
      <c r="E19" s="34"/>
      <c r="F19" s="34" t="s">
        <v>95</v>
      </c>
      <c r="G19" s="1"/>
      <c r="H19" s="19"/>
      <c r="I19" s="19"/>
      <c r="K19" s="19"/>
      <c r="L19" s="19"/>
    </row>
    <row r="20" spans="1:12" ht="12.75">
      <c r="A20" s="2">
        <v>2024</v>
      </c>
      <c r="B20" s="4"/>
      <c r="C20" s="4"/>
      <c r="D20" s="4"/>
      <c r="E20" s="34"/>
      <c r="F20" s="34" t="s">
        <v>96</v>
      </c>
      <c r="G20" s="1"/>
      <c r="H20" s="19"/>
      <c r="I20" s="19"/>
      <c r="K20" s="19"/>
      <c r="L20" s="19"/>
    </row>
    <row r="21" spans="1:12" ht="25.5">
      <c r="A21" s="2">
        <v>2025</v>
      </c>
      <c r="B21" s="18" t="s">
        <v>75</v>
      </c>
      <c r="C21" s="18" t="s">
        <v>75</v>
      </c>
      <c r="D21" s="18" t="s">
        <v>75</v>
      </c>
      <c r="E21" s="167" t="s">
        <v>75</v>
      </c>
      <c r="F21" s="165" t="s">
        <v>141</v>
      </c>
      <c r="G21" s="1"/>
      <c r="H21" s="19"/>
      <c r="I21" s="19"/>
      <c r="K21" s="19"/>
      <c r="L21" s="19"/>
    </row>
    <row r="22" spans="1:12" ht="12.75">
      <c r="A22" s="2">
        <v>2026</v>
      </c>
      <c r="B22" s="18"/>
      <c r="C22" s="12"/>
      <c r="D22" s="18"/>
      <c r="E22" s="167"/>
      <c r="F22" s="167"/>
      <c r="G22" s="1"/>
      <c r="H22" s="19"/>
      <c r="I22" s="19"/>
      <c r="K22" s="19"/>
      <c r="L22" s="19"/>
    </row>
    <row r="23" spans="1:12" ht="12.75">
      <c r="A23" s="2">
        <v>2027</v>
      </c>
      <c r="B23" s="18"/>
      <c r="C23" s="12"/>
      <c r="D23" s="18"/>
      <c r="E23" s="167"/>
      <c r="F23" s="167"/>
      <c r="G23" s="1"/>
      <c r="H23" s="19"/>
      <c r="I23" s="19"/>
      <c r="K23" s="19"/>
      <c r="L23" s="19"/>
    </row>
    <row r="24" spans="1:12" ht="12.75">
      <c r="A24" s="2">
        <v>2028</v>
      </c>
      <c r="B24" s="18"/>
      <c r="C24" s="12"/>
      <c r="D24" s="18"/>
      <c r="E24" s="167"/>
      <c r="F24" s="167"/>
      <c r="G24" s="1"/>
      <c r="H24" s="19"/>
      <c r="I24" s="19"/>
      <c r="K24" s="19"/>
      <c r="L24" s="19"/>
    </row>
    <row r="25" spans="1:12" ht="12.75">
      <c r="A25" s="2">
        <v>2029</v>
      </c>
      <c r="B25" s="18"/>
      <c r="C25" s="12"/>
      <c r="D25" s="18"/>
      <c r="E25" s="167"/>
      <c r="F25" s="167"/>
      <c r="G25" s="1"/>
      <c r="H25" s="19"/>
      <c r="I25" s="19"/>
      <c r="K25" s="19"/>
      <c r="L25" s="19"/>
    </row>
    <row r="26" spans="1:12" ht="12.75">
      <c r="A26" s="2">
        <v>2030</v>
      </c>
      <c r="B26" s="18"/>
      <c r="C26" s="12"/>
      <c r="D26" s="18"/>
      <c r="E26" s="167"/>
      <c r="F26" s="167"/>
      <c r="G26" s="1"/>
      <c r="H26" s="19"/>
      <c r="I26" s="19"/>
      <c r="K26" s="19"/>
      <c r="L26" s="19"/>
    </row>
    <row r="27" spans="1:12" ht="12.75">
      <c r="A27" s="2">
        <v>2031</v>
      </c>
      <c r="B27" s="18"/>
      <c r="C27" s="12"/>
      <c r="D27" s="18"/>
      <c r="E27" s="167"/>
      <c r="F27" s="167"/>
      <c r="G27" s="1"/>
      <c r="H27" s="19"/>
      <c r="I27" s="19"/>
      <c r="K27" s="19"/>
      <c r="L27" s="19"/>
    </row>
    <row r="28" spans="1:12" ht="12.75">
      <c r="A28" s="2">
        <v>2032</v>
      </c>
      <c r="B28" s="18"/>
      <c r="C28" s="12"/>
      <c r="D28" s="18"/>
      <c r="E28" s="167"/>
      <c r="F28" s="167"/>
      <c r="G28" s="1"/>
      <c r="H28" s="19"/>
      <c r="I28" s="19"/>
      <c r="K28" s="19"/>
      <c r="L28" s="19"/>
    </row>
    <row r="29" spans="1:12" ht="12.75">
      <c r="A29" s="2">
        <v>2033</v>
      </c>
      <c r="B29" s="18"/>
      <c r="C29" s="12"/>
      <c r="D29" s="18"/>
      <c r="E29" s="167"/>
      <c r="F29" s="167"/>
      <c r="G29" s="1"/>
      <c r="H29" s="19"/>
      <c r="I29" s="19"/>
      <c r="K29" s="19"/>
      <c r="L29" s="19"/>
    </row>
    <row r="30" spans="1:12" ht="12.75">
      <c r="A30" s="2">
        <v>2034</v>
      </c>
      <c r="B30" s="18"/>
      <c r="C30" s="12"/>
      <c r="D30" s="18"/>
      <c r="E30" s="167"/>
      <c r="F30" s="167"/>
      <c r="G30" s="1"/>
      <c r="H30" s="19"/>
      <c r="I30" s="19"/>
      <c r="K30" s="19"/>
      <c r="L30" s="19"/>
    </row>
    <row r="31" spans="1:12" ht="12.75">
      <c r="A31" s="2">
        <v>2035</v>
      </c>
      <c r="B31" s="18"/>
      <c r="C31" s="12"/>
      <c r="D31" s="18"/>
      <c r="E31" s="167"/>
      <c r="F31" s="167"/>
      <c r="G31" s="1"/>
      <c r="H31" s="19"/>
      <c r="I31" s="19"/>
      <c r="K31" s="19"/>
      <c r="L31" s="19"/>
    </row>
    <row r="32" spans="1:12" ht="12.75">
      <c r="A32" s="2">
        <v>2036</v>
      </c>
      <c r="B32" s="18"/>
      <c r="C32" s="18"/>
      <c r="D32" s="18"/>
      <c r="E32" s="167"/>
      <c r="F32" s="167"/>
      <c r="G32" s="1"/>
      <c r="H32" s="19"/>
      <c r="I32" s="19"/>
      <c r="K32" s="19"/>
      <c r="L32" s="19"/>
    </row>
    <row r="33" spans="1:12" ht="12.75">
      <c r="A33" s="2">
        <v>2037</v>
      </c>
      <c r="B33" s="18"/>
      <c r="C33" s="12"/>
      <c r="D33" s="18"/>
      <c r="E33" s="167"/>
      <c r="F33" s="167"/>
      <c r="G33" s="1"/>
      <c r="H33" s="19"/>
      <c r="I33" s="19"/>
      <c r="K33" s="19"/>
      <c r="L33" s="19"/>
    </row>
    <row r="34" spans="1:12" ht="12.75">
      <c r="A34" s="2">
        <v>2038</v>
      </c>
      <c r="B34" s="4"/>
      <c r="C34" s="12"/>
      <c r="D34" s="4"/>
      <c r="E34" s="163"/>
      <c r="F34" s="163"/>
      <c r="G34" s="1"/>
      <c r="H34" s="19"/>
      <c r="I34" s="19"/>
      <c r="K34" s="19"/>
      <c r="L34" s="19"/>
    </row>
    <row r="35" spans="1:12" ht="12.75">
      <c r="A35" s="2">
        <v>2039</v>
      </c>
      <c r="B35" s="4"/>
      <c r="C35" s="18"/>
      <c r="D35" s="4"/>
      <c r="E35" s="163"/>
      <c r="F35" s="163"/>
      <c r="G35" s="1"/>
      <c r="H35" s="19"/>
      <c r="I35" s="19"/>
      <c r="K35" s="19"/>
      <c r="L35" s="19"/>
    </row>
    <row r="36" spans="1:12" ht="12.75">
      <c r="A36" s="2">
        <v>2040</v>
      </c>
      <c r="B36" s="4"/>
      <c r="C36" s="12"/>
      <c r="D36" s="4"/>
      <c r="E36" s="163"/>
      <c r="F36" s="163"/>
      <c r="G36" s="1"/>
      <c r="H36" s="19"/>
      <c r="I36" s="19"/>
      <c r="K36" s="19"/>
      <c r="L36" s="19"/>
    </row>
    <row r="37" spans="1:6" ht="6" customHeight="1">
      <c r="A37" s="3"/>
      <c r="B37" s="4"/>
      <c r="C37" s="12"/>
      <c r="D37" s="4"/>
      <c r="E37" s="163"/>
      <c r="F37" s="163"/>
    </row>
    <row r="38" spans="1:6" ht="12.75">
      <c r="A38" s="2"/>
      <c r="B38" s="10" t="s">
        <v>80</v>
      </c>
      <c r="C38" s="11" t="s">
        <v>81</v>
      </c>
      <c r="D38" s="28" t="s">
        <v>82</v>
      </c>
      <c r="E38" s="28" t="s">
        <v>139</v>
      </c>
      <c r="F38" s="28" t="s">
        <v>140</v>
      </c>
    </row>
    <row r="39" spans="1:6" ht="6" customHeight="1">
      <c r="A39" s="22"/>
      <c r="B39" s="21"/>
      <c r="C39" s="20"/>
      <c r="D39" s="29"/>
      <c r="E39" s="29"/>
      <c r="F39" s="29"/>
    </row>
    <row r="40" spans="1:3" ht="12.75">
      <c r="A40" s="5" t="s">
        <v>98</v>
      </c>
      <c r="C40" s="13"/>
    </row>
    <row r="41" ht="12.75">
      <c r="A41" s="5" t="s">
        <v>103</v>
      </c>
    </row>
    <row r="42" spans="1:6" ht="12.75">
      <c r="A42" s="9" t="s">
        <v>24</v>
      </c>
      <c r="B42" s="19">
        <f>'FT_CSAPR EarlyCarbon Retrofit'!M46</f>
        <v>7096010.58964748</v>
      </c>
      <c r="C42" s="19">
        <f>'FT_CSAPR EarlyCarbon Repower'!M46</f>
        <v>7386922.187515681</v>
      </c>
      <c r="D42" s="19">
        <f>'FT_CSAPR EarlyCarbon Brownfield'!M46</f>
        <v>7461072.26112683</v>
      </c>
      <c r="E42" s="19">
        <f>'FT_CSAPR EarlyCbn Mrkt to 2020'!M46</f>
        <v>7127793.063534915</v>
      </c>
      <c r="F42" s="19">
        <f>'FT_CSAPR EarlyCbn Mrkt to 2025'!M46</f>
        <v>6803200.209087628</v>
      </c>
    </row>
    <row r="43" spans="1:6" ht="12.75">
      <c r="A43" s="15" t="s">
        <v>97</v>
      </c>
      <c r="B43" s="6">
        <f>'FT_CSAPR EarlyCarbon Retrofit'!N46</f>
        <v>-111659.5552907792</v>
      </c>
      <c r="C43" s="6">
        <f>'FT_CSAPR EarlyCarbon Repower'!N46</f>
        <v>-11071.516131024817</v>
      </c>
      <c r="D43" s="6">
        <f>'FT_CSAPR EarlyCarbon Brownfield'!N46</f>
        <v>72970.9981566736</v>
      </c>
      <c r="E43" s="6">
        <f>'FT_CSAPR EarlyCbn Mrkt to 2020'!N46</f>
        <v>-100168.28780256998</v>
      </c>
      <c r="F43" s="6">
        <f>'FT_CSAPR EarlyCbn Mrkt to 2025'!N46</f>
        <v>-289246.95193059643</v>
      </c>
    </row>
    <row r="44" spans="1:6" ht="12.75">
      <c r="A44" s="15" t="s">
        <v>12</v>
      </c>
      <c r="B44" s="14">
        <f>B42-B43</f>
        <v>7207670.144938259</v>
      </c>
      <c r="C44" s="14">
        <f>C42-C43</f>
        <v>7397993.7036467055</v>
      </c>
      <c r="D44" s="14">
        <f>D42-D43</f>
        <v>7388101.262970157</v>
      </c>
      <c r="E44" s="14">
        <f>E42-E43</f>
        <v>7227961.351337485</v>
      </c>
      <c r="F44" s="14">
        <f>F42-F43</f>
        <v>7092447.161018224</v>
      </c>
    </row>
    <row r="45" spans="1:6" ht="12.75">
      <c r="A45" s="24" t="s">
        <v>99</v>
      </c>
      <c r="B45" s="23"/>
      <c r="C45" s="23">
        <f>C44-$B44</f>
        <v>190323.5587084461</v>
      </c>
      <c r="D45" s="23">
        <f>D44-$B44</f>
        <v>180431.11803189758</v>
      </c>
      <c r="E45" s="23">
        <f>E44-$B44</f>
        <v>20291.20639922563</v>
      </c>
      <c r="F45" s="23">
        <f>F44-$B44</f>
        <v>-115222.98392003495</v>
      </c>
    </row>
    <row r="46" spans="1:6" ht="12.75">
      <c r="A46" s="27"/>
      <c r="B46" s="26"/>
      <c r="C46" s="25"/>
      <c r="D46" s="30"/>
      <c r="E46" s="30"/>
      <c r="F46" s="30"/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3.7109375" style="0" customWidth="1"/>
    <col min="3" max="3" width="13.140625" style="0" customWidth="1"/>
    <col min="4" max="4" width="12.00390625" style="0" customWidth="1"/>
    <col min="5" max="5" width="14.57421875" style="0" bestFit="1" customWidth="1"/>
    <col min="6" max="6" width="14.28125" style="0" bestFit="1" customWidth="1"/>
    <col min="7" max="7" width="14.00390625" style="0" bestFit="1" customWidth="1"/>
    <col min="8" max="8" width="11.8515625" style="0" bestFit="1" customWidth="1"/>
    <col min="9" max="9" width="11.57421875" style="0" bestFit="1" customWidth="1"/>
    <col min="10" max="10" width="14.140625" style="0" bestFit="1" customWidth="1"/>
    <col min="11" max="11" width="13.00390625" style="0" bestFit="1" customWidth="1"/>
    <col min="12" max="12" width="12.421875" style="0" bestFit="1" customWidth="1"/>
    <col min="13" max="13" width="11.7109375" style="0" bestFit="1" customWidth="1"/>
    <col min="14" max="14" width="9.421875" style="0" bestFit="1" customWidth="1"/>
    <col min="15" max="15" width="11.28125" style="0" bestFit="1" customWidth="1"/>
    <col min="16" max="16" width="11.57421875" style="0" bestFit="1" customWidth="1"/>
    <col min="17" max="17" width="12.00390625" style="0" bestFit="1" customWidth="1"/>
    <col min="18" max="18" width="8.57421875" style="0" bestFit="1" customWidth="1"/>
    <col min="19" max="19" width="8.421875" style="0" bestFit="1" customWidth="1"/>
    <col min="20" max="20" width="10.140625" style="0" bestFit="1" customWidth="1"/>
  </cols>
  <sheetData>
    <row r="1" spans="2:28" ht="15.75">
      <c r="B1" s="66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6"/>
      <c r="V1" s="36"/>
      <c r="W1" s="36"/>
      <c r="X1" s="36"/>
      <c r="Y1" s="36"/>
      <c r="Z1" s="36"/>
      <c r="AA1" s="36"/>
      <c r="AB1" s="36"/>
    </row>
    <row r="2" spans="2:28" ht="15.75">
      <c r="B2" s="84"/>
      <c r="C2" s="142" t="s">
        <v>1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84"/>
      <c r="V2" s="36"/>
      <c r="W2" s="36"/>
      <c r="X2" s="36"/>
      <c r="Y2" s="36"/>
      <c r="Z2" s="36"/>
      <c r="AA2" s="36"/>
      <c r="AB2" s="36"/>
    </row>
    <row r="3" spans="2:28" ht="15.75">
      <c r="B3" s="83"/>
      <c r="C3" s="37" t="s">
        <v>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83"/>
      <c r="V3" s="36"/>
      <c r="W3" s="36"/>
      <c r="X3" s="36"/>
      <c r="Y3" s="36"/>
      <c r="Z3" s="36"/>
      <c r="AA3" s="36"/>
      <c r="AB3" s="36"/>
    </row>
    <row r="4" spans="2:28" ht="15.75">
      <c r="B4" s="66"/>
      <c r="C4" s="37" t="s">
        <v>100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83"/>
      <c r="V4" s="36"/>
      <c r="W4" s="36"/>
      <c r="X4" s="36"/>
      <c r="Y4" s="36"/>
      <c r="Z4" s="36"/>
      <c r="AA4" s="36"/>
      <c r="AB4" s="36"/>
    </row>
    <row r="5" spans="2:28" ht="12.7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36"/>
      <c r="V5" s="36"/>
      <c r="W5" s="36"/>
      <c r="X5" s="36"/>
      <c r="Y5" s="36"/>
      <c r="Z5" s="36"/>
      <c r="AA5" s="36"/>
      <c r="AB5" s="36"/>
    </row>
    <row r="6" spans="2:28" ht="12.75">
      <c r="B6" s="66"/>
      <c r="C6" s="66"/>
      <c r="D6" s="39" t="s">
        <v>3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8"/>
      <c r="P6" s="36"/>
      <c r="Q6" s="36"/>
      <c r="R6" s="41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2:28" ht="12.75">
      <c r="B7" s="66"/>
      <c r="C7" s="38"/>
      <c r="D7" s="38"/>
      <c r="E7" s="38"/>
      <c r="F7" s="38"/>
      <c r="G7" s="66"/>
      <c r="H7" s="54"/>
      <c r="I7" s="54"/>
      <c r="J7" s="54"/>
      <c r="K7" s="54"/>
      <c r="L7" s="38" t="s">
        <v>4</v>
      </c>
      <c r="M7" s="66"/>
      <c r="N7" s="38"/>
      <c r="O7" s="36"/>
      <c r="P7" s="36"/>
      <c r="Q7" s="6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2:28" ht="12.75">
      <c r="B8" s="66"/>
      <c r="C8" s="38"/>
      <c r="D8" s="38"/>
      <c r="E8" s="38"/>
      <c r="F8" s="38"/>
      <c r="G8" s="41"/>
      <c r="H8" s="40" t="s">
        <v>5</v>
      </c>
      <c r="I8" s="40"/>
      <c r="J8" s="40"/>
      <c r="K8" s="42"/>
      <c r="L8" s="43" t="s">
        <v>6</v>
      </c>
      <c r="M8" s="66"/>
      <c r="N8" s="71"/>
      <c r="O8" s="36"/>
      <c r="P8" s="36"/>
      <c r="Q8" s="6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2:28" ht="12.75">
      <c r="B9" s="66"/>
      <c r="C9" s="38"/>
      <c r="D9" s="38" t="s">
        <v>7</v>
      </c>
      <c r="E9" s="38" t="s">
        <v>8</v>
      </c>
      <c r="F9" s="38" t="s">
        <v>4</v>
      </c>
      <c r="G9" s="38" t="s">
        <v>9</v>
      </c>
      <c r="H9" s="38" t="s">
        <v>10</v>
      </c>
      <c r="I9" s="38" t="s">
        <v>11</v>
      </c>
      <c r="J9" s="38"/>
      <c r="K9" s="38" t="s">
        <v>12</v>
      </c>
      <c r="L9" s="38" t="s">
        <v>13</v>
      </c>
      <c r="M9" s="63" t="s">
        <v>14</v>
      </c>
      <c r="N9" s="38" t="s">
        <v>6</v>
      </c>
      <c r="O9" s="38" t="s">
        <v>14</v>
      </c>
      <c r="P9" s="36"/>
      <c r="Q9" s="38" t="s">
        <v>15</v>
      </c>
      <c r="R9" s="36"/>
      <c r="S9" s="36"/>
      <c r="T9" s="36" t="s">
        <v>16</v>
      </c>
      <c r="U9" s="36"/>
      <c r="V9" s="36"/>
      <c r="W9" s="36"/>
      <c r="X9" s="36"/>
      <c r="Y9" s="36"/>
      <c r="Z9" s="36"/>
      <c r="AA9" s="36"/>
      <c r="AB9" s="36"/>
    </row>
    <row r="10" spans="2:28" ht="12.75">
      <c r="B10" s="66"/>
      <c r="C10" s="38"/>
      <c r="D10" s="45" t="s">
        <v>17</v>
      </c>
      <c r="E10" s="45" t="s">
        <v>18</v>
      </c>
      <c r="F10" s="45" t="s">
        <v>19</v>
      </c>
      <c r="G10" s="44" t="s">
        <v>20</v>
      </c>
      <c r="H10" s="45" t="s">
        <v>21</v>
      </c>
      <c r="I10" s="45" t="s">
        <v>22</v>
      </c>
      <c r="J10" s="45" t="s">
        <v>12</v>
      </c>
      <c r="K10" s="45" t="s">
        <v>17</v>
      </c>
      <c r="L10" s="45" t="s">
        <v>23</v>
      </c>
      <c r="M10" s="60" t="s">
        <v>12</v>
      </c>
      <c r="N10" s="45" t="s">
        <v>16</v>
      </c>
      <c r="O10" s="45" t="s">
        <v>12</v>
      </c>
      <c r="P10" s="45" t="s">
        <v>24</v>
      </c>
      <c r="Q10" s="45" t="s">
        <v>25</v>
      </c>
      <c r="R10" s="36"/>
      <c r="S10" s="38" t="s">
        <v>26</v>
      </c>
      <c r="T10" s="38" t="s">
        <v>27</v>
      </c>
      <c r="U10" s="36"/>
      <c r="V10" s="36"/>
      <c r="W10" s="36"/>
      <c r="X10" s="36"/>
      <c r="Y10" s="36"/>
      <c r="Z10" s="36"/>
      <c r="AA10" s="36"/>
      <c r="AB10" s="36"/>
    </row>
    <row r="11" spans="2:28" ht="12.75">
      <c r="B11" s="46"/>
      <c r="C11" s="46" t="s">
        <v>28</v>
      </c>
      <c r="D11" s="55" t="s">
        <v>29</v>
      </c>
      <c r="E11" s="55" t="s">
        <v>30</v>
      </c>
      <c r="F11" s="61" t="s">
        <v>31</v>
      </c>
      <c r="G11" s="38" t="s">
        <v>32</v>
      </c>
      <c r="H11" s="38" t="s">
        <v>33</v>
      </c>
      <c r="I11" s="61" t="s">
        <v>34</v>
      </c>
      <c r="J11" s="38" t="s">
        <v>35</v>
      </c>
      <c r="K11" s="38" t="s">
        <v>36</v>
      </c>
      <c r="L11" s="38" t="s">
        <v>37</v>
      </c>
      <c r="M11" s="38" t="s">
        <v>38</v>
      </c>
      <c r="N11" s="38" t="s">
        <v>39</v>
      </c>
      <c r="O11" s="38" t="s">
        <v>40</v>
      </c>
      <c r="P11" s="38" t="s">
        <v>41</v>
      </c>
      <c r="Q11" s="38" t="s">
        <v>42</v>
      </c>
      <c r="R11" s="36"/>
      <c r="S11" s="38" t="s">
        <v>43</v>
      </c>
      <c r="T11" s="38" t="s">
        <v>44</v>
      </c>
      <c r="U11" s="36"/>
      <c r="V11" s="36"/>
      <c r="W11" s="36"/>
      <c r="X11" s="36"/>
      <c r="Y11" s="36"/>
      <c r="Z11" s="36"/>
      <c r="AA11" s="36"/>
      <c r="AB11" s="36"/>
    </row>
    <row r="12" spans="2:28" ht="12.75">
      <c r="B12" s="48"/>
      <c r="C12" s="38">
        <v>2011</v>
      </c>
      <c r="D12" s="48">
        <v>227806.546875</v>
      </c>
      <c r="E12" s="48">
        <v>-12788.06982421875</v>
      </c>
      <c r="F12" s="48">
        <v>40914.2783203125</v>
      </c>
      <c r="G12" s="48">
        <v>199680.33837890625</v>
      </c>
      <c r="H12" s="48">
        <v>0</v>
      </c>
      <c r="I12" s="48">
        <v>0</v>
      </c>
      <c r="J12" s="48">
        <v>0</v>
      </c>
      <c r="K12" s="48">
        <v>199680.33837890625</v>
      </c>
      <c r="L12" s="48">
        <v>7417.8134765625</v>
      </c>
      <c r="M12" s="48">
        <v>207098.15185546875</v>
      </c>
      <c r="N12" s="48">
        <v>0</v>
      </c>
      <c r="O12" s="48">
        <v>207098.15185546875</v>
      </c>
      <c r="P12" s="56">
        <v>207098.15185546875</v>
      </c>
      <c r="Q12" s="48">
        <v>0</v>
      </c>
      <c r="R12" s="65">
        <v>2011</v>
      </c>
      <c r="S12" s="48">
        <v>0</v>
      </c>
      <c r="T12" s="52">
        <v>957.5124999999999</v>
      </c>
      <c r="U12" s="36"/>
      <c r="V12" s="88"/>
      <c r="W12" s="49"/>
      <c r="X12" s="36"/>
      <c r="Y12" s="36"/>
      <c r="Z12" s="36"/>
      <c r="AA12" s="49"/>
      <c r="AB12" s="49"/>
    </row>
    <row r="13" spans="2:28" ht="12.75">
      <c r="B13" s="48"/>
      <c r="C13" s="38">
        <v>2012</v>
      </c>
      <c r="D13" s="48">
        <v>255302.265625</v>
      </c>
      <c r="E13" s="48">
        <v>-20950.804931640625</v>
      </c>
      <c r="F13" s="48">
        <v>94813.73974609375</v>
      </c>
      <c r="G13" s="48">
        <v>181439.33081054688</v>
      </c>
      <c r="H13" s="48">
        <v>0</v>
      </c>
      <c r="I13" s="48">
        <v>0</v>
      </c>
      <c r="J13" s="48">
        <v>0</v>
      </c>
      <c r="K13" s="48">
        <v>181439.33081054688</v>
      </c>
      <c r="L13" s="48">
        <v>87228.625</v>
      </c>
      <c r="M13" s="48">
        <v>268667.9558105469</v>
      </c>
      <c r="N13" s="48">
        <v>0</v>
      </c>
      <c r="O13" s="48">
        <v>268667.9558105469</v>
      </c>
      <c r="P13" s="56">
        <v>454399.28938358626</v>
      </c>
      <c r="Q13" s="48">
        <v>0</v>
      </c>
      <c r="R13" s="65">
        <v>2012</v>
      </c>
      <c r="S13" s="48">
        <v>0</v>
      </c>
      <c r="T13" s="52">
        <v>388.0450000000002</v>
      </c>
      <c r="U13" s="36"/>
      <c r="V13" s="49"/>
      <c r="W13" s="49"/>
      <c r="X13" s="36"/>
      <c r="Y13" s="53"/>
      <c r="Z13" s="36"/>
      <c r="AA13" s="49"/>
      <c r="AB13" s="49"/>
    </row>
    <row r="14" spans="2:28" ht="12.75">
      <c r="B14" s="48"/>
      <c r="C14" s="38">
        <v>2013</v>
      </c>
      <c r="D14" s="48">
        <v>228765.828125</v>
      </c>
      <c r="E14" s="48">
        <v>-29661.420654296875</v>
      </c>
      <c r="F14" s="48">
        <v>31279.294921875</v>
      </c>
      <c r="G14" s="48">
        <v>227147.95385742188</v>
      </c>
      <c r="H14" s="48">
        <v>0</v>
      </c>
      <c r="I14" s="48">
        <v>0</v>
      </c>
      <c r="J14" s="48">
        <v>0</v>
      </c>
      <c r="K14" s="48">
        <v>227147.95385742188</v>
      </c>
      <c r="L14" s="48">
        <v>50468.6640625</v>
      </c>
      <c r="M14" s="48">
        <v>277616.6179199219</v>
      </c>
      <c r="N14" s="48">
        <v>0</v>
      </c>
      <c r="O14" s="48">
        <v>277616.6179199219</v>
      </c>
      <c r="P14" s="56">
        <v>689614.7938072047</v>
      </c>
      <c r="Q14" s="48">
        <v>0</v>
      </c>
      <c r="R14" s="65">
        <v>2013</v>
      </c>
      <c r="S14" s="48">
        <v>0</v>
      </c>
      <c r="T14" s="52">
        <v>161.23916666666665</v>
      </c>
      <c r="U14" s="36"/>
      <c r="V14" s="49"/>
      <c r="W14" s="49"/>
      <c r="X14" s="36"/>
      <c r="Y14" s="53"/>
      <c r="Z14" s="36"/>
      <c r="AA14" s="49"/>
      <c r="AB14" s="49"/>
    </row>
    <row r="15" spans="2:28" ht="12.75">
      <c r="B15" s="48"/>
      <c r="C15" s="38">
        <v>2014</v>
      </c>
      <c r="D15" s="48">
        <v>273935.78125</v>
      </c>
      <c r="E15" s="48">
        <v>-38307.166748046875</v>
      </c>
      <c r="F15" s="48">
        <v>56211.404296875</v>
      </c>
      <c r="G15" s="48">
        <v>256031.54370117188</v>
      </c>
      <c r="H15" s="48">
        <v>607</v>
      </c>
      <c r="I15" s="48">
        <v>0</v>
      </c>
      <c r="J15" s="48">
        <v>607</v>
      </c>
      <c r="K15" s="48">
        <v>256638.54370117188</v>
      </c>
      <c r="L15" s="48">
        <v>102970.890625</v>
      </c>
      <c r="M15" s="48">
        <v>359609.4343261719</v>
      </c>
      <c r="N15" s="48">
        <v>1379.289048860117</v>
      </c>
      <c r="O15" s="48">
        <v>358230.14527731173</v>
      </c>
      <c r="P15" s="56">
        <v>968993.2147528436</v>
      </c>
      <c r="Q15" s="48">
        <v>607</v>
      </c>
      <c r="R15" s="65">
        <v>2014</v>
      </c>
      <c r="S15" s="48">
        <v>44.55414327621452</v>
      </c>
      <c r="T15" s="52">
        <v>595.3383333333334</v>
      </c>
      <c r="U15" s="36"/>
      <c r="V15" s="49"/>
      <c r="W15" s="49"/>
      <c r="X15" s="36"/>
      <c r="Y15" s="53"/>
      <c r="Z15" s="36"/>
      <c r="AA15" s="49"/>
      <c r="AB15" s="49"/>
    </row>
    <row r="16" spans="2:28" ht="12.75">
      <c r="B16" s="48"/>
      <c r="C16" s="38">
        <v>2015</v>
      </c>
      <c r="D16" s="48">
        <v>275726.21875</v>
      </c>
      <c r="E16" s="48">
        <v>-50969.46447753906</v>
      </c>
      <c r="F16" s="48">
        <v>44815.2919921875</v>
      </c>
      <c r="G16" s="48">
        <v>281880.39123535156</v>
      </c>
      <c r="H16" s="48">
        <v>607</v>
      </c>
      <c r="I16" s="48">
        <v>0</v>
      </c>
      <c r="J16" s="48">
        <v>607</v>
      </c>
      <c r="K16" s="48">
        <v>282487.39123535156</v>
      </c>
      <c r="L16" s="48">
        <v>29797.234375</v>
      </c>
      <c r="M16" s="48">
        <v>312284.62561035156</v>
      </c>
      <c r="N16" s="48">
        <v>-17666.503963085477</v>
      </c>
      <c r="O16" s="48">
        <v>329951.12957343704</v>
      </c>
      <c r="P16" s="56">
        <v>1205852.5967171162</v>
      </c>
      <c r="Q16" s="48">
        <v>607</v>
      </c>
      <c r="R16" s="65">
        <v>2015</v>
      </c>
      <c r="S16" s="48">
        <v>-225.48334987640396</v>
      </c>
      <c r="T16" s="52">
        <v>1506.720833333333</v>
      </c>
      <c r="U16" s="36"/>
      <c r="V16" s="49"/>
      <c r="W16" s="49"/>
      <c r="X16" s="36"/>
      <c r="Y16" s="53"/>
      <c r="Z16" s="36"/>
      <c r="AA16" s="49"/>
      <c r="AB16" s="49"/>
    </row>
    <row r="17" spans="2:28" ht="12.75">
      <c r="B17" s="48"/>
      <c r="C17" s="38">
        <v>2016</v>
      </c>
      <c r="D17" s="48">
        <v>163385.90625</v>
      </c>
      <c r="E17" s="48">
        <v>-47534.3525390625</v>
      </c>
      <c r="F17" s="48">
        <v>-85864.5234375</v>
      </c>
      <c r="G17" s="48">
        <v>296784.7822265625</v>
      </c>
      <c r="H17" s="48">
        <v>147762</v>
      </c>
      <c r="I17" s="48">
        <v>76403.830078125</v>
      </c>
      <c r="J17" s="48">
        <v>224165.830078125</v>
      </c>
      <c r="K17" s="48">
        <v>520950.6123046875</v>
      </c>
      <c r="L17" s="48">
        <v>2299.43017578125</v>
      </c>
      <c r="M17" s="48">
        <v>523250.04248046875</v>
      </c>
      <c r="N17" s="48">
        <v>-96220.52163677955</v>
      </c>
      <c r="O17" s="48">
        <v>619470.5641172483</v>
      </c>
      <c r="P17" s="56">
        <v>1615181.0079451995</v>
      </c>
      <c r="Q17" s="48">
        <v>147762</v>
      </c>
      <c r="R17" s="65">
        <v>2016</v>
      </c>
      <c r="S17" s="48">
        <v>-937.6603928184511</v>
      </c>
      <c r="T17" s="52">
        <v>1973.4166666666667</v>
      </c>
      <c r="U17" s="36"/>
      <c r="V17" s="49"/>
      <c r="W17" s="49"/>
      <c r="X17" s="36"/>
      <c r="Y17" s="53"/>
      <c r="Z17" s="36"/>
      <c r="AA17" s="49"/>
      <c r="AB17" s="49"/>
    </row>
    <row r="18" spans="2:28" ht="12.75">
      <c r="B18" s="48"/>
      <c r="C18" s="38">
        <v>2017</v>
      </c>
      <c r="D18" s="48">
        <v>230156.25</v>
      </c>
      <c r="E18" s="48">
        <v>-54247.53088378906</v>
      </c>
      <c r="F18" s="48">
        <v>29270.94140625</v>
      </c>
      <c r="G18" s="48">
        <v>255132.83947753906</v>
      </c>
      <c r="H18" s="48">
        <v>147762</v>
      </c>
      <c r="I18" s="48">
        <v>136766.3154296875</v>
      </c>
      <c r="J18" s="48">
        <v>284528.3154296875</v>
      </c>
      <c r="K18" s="48">
        <v>539661.1549072266</v>
      </c>
      <c r="L18" s="48">
        <v>106270.6171875</v>
      </c>
      <c r="M18" s="48">
        <v>645931.7720947266</v>
      </c>
      <c r="N18" s="48">
        <v>-13657.040247653431</v>
      </c>
      <c r="O18" s="48">
        <v>659588.8123423799</v>
      </c>
      <c r="P18" s="56">
        <v>2016356.8188195648</v>
      </c>
      <c r="Q18" s="48">
        <v>147762</v>
      </c>
      <c r="R18" s="65">
        <v>2017</v>
      </c>
      <c r="S18" s="48">
        <v>-177.83363986969016</v>
      </c>
      <c r="T18" s="52">
        <v>1476.86</v>
      </c>
      <c r="U18" s="36"/>
      <c r="V18" s="49"/>
      <c r="W18" s="49"/>
      <c r="X18" s="36"/>
      <c r="Y18" s="53"/>
      <c r="Z18" s="36"/>
      <c r="AA18" s="49"/>
      <c r="AB18" s="49"/>
    </row>
    <row r="19" spans="2:28" ht="12.75">
      <c r="B19" s="48"/>
      <c r="C19" s="38">
        <v>2018</v>
      </c>
      <c r="D19" s="48">
        <v>247521.28125</v>
      </c>
      <c r="E19" s="48">
        <v>-55973.352294921875</v>
      </c>
      <c r="F19" s="48">
        <v>55369.134765625</v>
      </c>
      <c r="G19" s="48">
        <v>248125.49877929688</v>
      </c>
      <c r="H19" s="48">
        <v>147762</v>
      </c>
      <c r="I19" s="48">
        <v>148264.818359375</v>
      </c>
      <c r="J19" s="48">
        <v>296026.818359375</v>
      </c>
      <c r="K19" s="48">
        <v>544152.3171386719</v>
      </c>
      <c r="L19" s="48">
        <v>113063.203125</v>
      </c>
      <c r="M19" s="48">
        <v>657215.5202636719</v>
      </c>
      <c r="N19" s="48">
        <v>-12405.86256250377</v>
      </c>
      <c r="O19" s="48">
        <v>669621.3828261757</v>
      </c>
      <c r="P19" s="56">
        <v>2391244.3663098556</v>
      </c>
      <c r="Q19" s="48">
        <v>147762</v>
      </c>
      <c r="R19" s="65">
        <v>2018</v>
      </c>
      <c r="S19" s="48">
        <v>-188.93530687332168</v>
      </c>
      <c r="T19" s="52">
        <v>1262.7299999999998</v>
      </c>
      <c r="U19" s="36"/>
      <c r="V19" s="49"/>
      <c r="W19" s="49"/>
      <c r="X19" s="36"/>
      <c r="Y19" s="53"/>
      <c r="Z19" s="36"/>
      <c r="AA19" s="49"/>
      <c r="AB19" s="49"/>
    </row>
    <row r="20" spans="2:28" ht="12.75">
      <c r="B20" s="48"/>
      <c r="C20" s="38">
        <v>2019</v>
      </c>
      <c r="D20" s="48">
        <v>234881.453125</v>
      </c>
      <c r="E20" s="48">
        <v>-57514.05712890625</v>
      </c>
      <c r="F20" s="48">
        <v>20901.755859375</v>
      </c>
      <c r="G20" s="48">
        <v>271493.75439453125</v>
      </c>
      <c r="H20" s="48">
        <v>147762</v>
      </c>
      <c r="I20" s="48">
        <v>138663.5791015625</v>
      </c>
      <c r="J20" s="48">
        <v>286425.5791015625</v>
      </c>
      <c r="K20" s="48">
        <v>557919.3334960938</v>
      </c>
      <c r="L20" s="48">
        <v>106633.578125</v>
      </c>
      <c r="M20" s="48">
        <v>664552.9116210938</v>
      </c>
      <c r="N20" s="48">
        <v>-15411.036252836882</v>
      </c>
      <c r="O20" s="48">
        <v>679963.9478739307</v>
      </c>
      <c r="P20" s="56">
        <v>2741647.378813785</v>
      </c>
      <c r="Q20" s="48">
        <v>147762</v>
      </c>
      <c r="R20" s="65">
        <v>2019</v>
      </c>
      <c r="S20" s="48">
        <v>-197.31561580657967</v>
      </c>
      <c r="T20" s="52">
        <v>1501.9900000000002</v>
      </c>
      <c r="U20" s="36"/>
      <c r="V20" s="49"/>
      <c r="W20" s="49"/>
      <c r="X20" s="36"/>
      <c r="Y20" s="53"/>
      <c r="Z20" s="36"/>
      <c r="AA20" s="49"/>
      <c r="AB20" s="49"/>
    </row>
    <row r="21" spans="2:28" ht="12.75">
      <c r="B21" s="48"/>
      <c r="C21" s="38">
        <v>2020</v>
      </c>
      <c r="D21" s="48">
        <v>258856.578125</v>
      </c>
      <c r="E21" s="48">
        <v>-58910.779052734375</v>
      </c>
      <c r="F21" s="48">
        <v>55313.0361328125</v>
      </c>
      <c r="G21" s="48">
        <v>262454.3210449219</v>
      </c>
      <c r="H21" s="48">
        <v>155093</v>
      </c>
      <c r="I21" s="48">
        <v>139550.7470703125</v>
      </c>
      <c r="J21" s="48">
        <v>294643.7470703125</v>
      </c>
      <c r="K21" s="48">
        <v>557098.0681152344</v>
      </c>
      <c r="L21" s="48">
        <v>116136.703125</v>
      </c>
      <c r="M21" s="48">
        <v>673234.7712402344</v>
      </c>
      <c r="N21" s="48">
        <v>-18221.870546663282</v>
      </c>
      <c r="O21" s="48">
        <v>691456.6417868977</v>
      </c>
      <c r="P21" s="56">
        <v>3069634.7637408595</v>
      </c>
      <c r="Q21" s="48">
        <v>155093</v>
      </c>
      <c r="R21" s="65">
        <v>2020</v>
      </c>
      <c r="S21" s="48">
        <v>-205.6108921813966</v>
      </c>
      <c r="T21" s="52">
        <v>1704.2899999999995</v>
      </c>
      <c r="U21" s="36"/>
      <c r="V21" s="49"/>
      <c r="W21" s="49"/>
      <c r="X21" s="36"/>
      <c r="Y21" s="53"/>
      <c r="Z21" s="36"/>
      <c r="AA21" s="49"/>
      <c r="AB21" s="49"/>
    </row>
    <row r="22" spans="2:28" ht="12.75">
      <c r="B22" s="48"/>
      <c r="C22" s="38">
        <v>2021</v>
      </c>
      <c r="D22" s="48">
        <v>262664.09375</v>
      </c>
      <c r="E22" s="48">
        <v>-73727.4140625</v>
      </c>
      <c r="F22" s="48">
        <v>61313.099609375</v>
      </c>
      <c r="G22" s="48">
        <v>275078.408203125</v>
      </c>
      <c r="H22" s="48">
        <v>155093</v>
      </c>
      <c r="I22" s="48">
        <v>142922.0390625</v>
      </c>
      <c r="J22" s="48">
        <v>298015.0390625</v>
      </c>
      <c r="K22" s="48">
        <v>573093.447265625</v>
      </c>
      <c r="L22" s="48">
        <v>117335.921875</v>
      </c>
      <c r="M22" s="48">
        <v>690429.369140625</v>
      </c>
      <c r="N22" s="48">
        <v>-19877.5461853737</v>
      </c>
      <c r="O22" s="48">
        <v>710306.9153259987</v>
      </c>
      <c r="P22" s="56">
        <v>3379768.115985858</v>
      </c>
      <c r="Q22" s="48">
        <v>155093</v>
      </c>
      <c r="R22" s="65">
        <v>2021</v>
      </c>
      <c r="S22" s="48">
        <v>-206.0314784622194</v>
      </c>
      <c r="T22" s="52">
        <v>1855.3500000000004</v>
      </c>
      <c r="U22" s="36"/>
      <c r="V22" s="49"/>
      <c r="W22" s="49"/>
      <c r="X22" s="36"/>
      <c r="Y22" s="53"/>
      <c r="Z22" s="36"/>
      <c r="AA22" s="49"/>
      <c r="AB22" s="49"/>
    </row>
    <row r="23" spans="2:28" ht="12.75">
      <c r="B23" s="48"/>
      <c r="C23" s="38">
        <v>2022</v>
      </c>
      <c r="D23" s="48">
        <v>261077.71875</v>
      </c>
      <c r="E23" s="48">
        <v>-73998.4345703125</v>
      </c>
      <c r="F23" s="48">
        <v>44336.533203125</v>
      </c>
      <c r="G23" s="48">
        <v>290739.6201171875</v>
      </c>
      <c r="H23" s="48">
        <v>155093</v>
      </c>
      <c r="I23" s="48">
        <v>143752.970703125</v>
      </c>
      <c r="J23" s="48">
        <v>298845.970703125</v>
      </c>
      <c r="K23" s="48">
        <v>589585.5908203125</v>
      </c>
      <c r="L23" s="48">
        <v>115517.0625</v>
      </c>
      <c r="M23" s="48">
        <v>705102.6533203125</v>
      </c>
      <c r="N23" s="48">
        <v>-22938.111446364008</v>
      </c>
      <c r="O23" s="48">
        <v>728040.7647666765</v>
      </c>
      <c r="P23" s="56">
        <v>3672364.1066783145</v>
      </c>
      <c r="Q23" s="48">
        <v>155093</v>
      </c>
      <c r="R23" s="65">
        <v>2022</v>
      </c>
      <c r="S23" s="48">
        <v>-217.9154495048524</v>
      </c>
      <c r="T23" s="52">
        <v>2024.2599999999998</v>
      </c>
      <c r="U23" s="36"/>
      <c r="V23" s="49"/>
      <c r="W23" s="49"/>
      <c r="X23" s="36"/>
      <c r="Y23" s="53"/>
      <c r="Z23" s="36"/>
      <c r="AA23" s="49"/>
      <c r="AB23" s="49"/>
    </row>
    <row r="24" spans="2:28" ht="12.75">
      <c r="B24" s="48"/>
      <c r="C24" s="38">
        <v>2023</v>
      </c>
      <c r="D24" s="48">
        <v>234462.796875</v>
      </c>
      <c r="E24" s="48">
        <v>-72142.90844726562</v>
      </c>
      <c r="F24" s="48">
        <v>-26519.740234375</v>
      </c>
      <c r="G24" s="48">
        <v>333125.4455566406</v>
      </c>
      <c r="H24" s="48">
        <v>155093</v>
      </c>
      <c r="I24" s="48">
        <v>140223.4150390625</v>
      </c>
      <c r="J24" s="48">
        <v>295316.4150390625</v>
      </c>
      <c r="K24" s="48">
        <v>628441.8605957031</v>
      </c>
      <c r="L24" s="48">
        <v>102575.296875</v>
      </c>
      <c r="M24" s="48">
        <v>731017.1574707031</v>
      </c>
      <c r="N24" s="48">
        <v>-25380.653870589704</v>
      </c>
      <c r="O24" s="48">
        <v>756397.8113412928</v>
      </c>
      <c r="P24" s="56">
        <v>3952180.5166351455</v>
      </c>
      <c r="Q24" s="48">
        <v>155093</v>
      </c>
      <c r="R24" s="65">
        <v>2023</v>
      </c>
      <c r="S24" s="48">
        <v>-224.39761552810683</v>
      </c>
      <c r="T24" s="52">
        <v>2175.11</v>
      </c>
      <c r="U24" s="36"/>
      <c r="V24" s="49"/>
      <c r="W24" s="49"/>
      <c r="X24" s="36"/>
      <c r="Y24" s="53"/>
      <c r="Z24" s="36"/>
      <c r="AA24" s="49"/>
      <c r="AB24" s="49"/>
    </row>
    <row r="25" spans="2:28" ht="12.75">
      <c r="B25" s="48"/>
      <c r="C25" s="38">
        <v>2024</v>
      </c>
      <c r="D25" s="48">
        <v>261512.828125</v>
      </c>
      <c r="E25" s="48">
        <v>-77050.35620117188</v>
      </c>
      <c r="F25" s="48">
        <v>19087.935546875</v>
      </c>
      <c r="G25" s="48">
        <v>319475.2487792969</v>
      </c>
      <c r="H25" s="48">
        <v>155093</v>
      </c>
      <c r="I25" s="48">
        <v>149929.578125</v>
      </c>
      <c r="J25" s="48">
        <v>305022.578125</v>
      </c>
      <c r="K25" s="48">
        <v>624497.8269042969</v>
      </c>
      <c r="L25" s="48">
        <v>113850.75</v>
      </c>
      <c r="M25" s="48">
        <v>738348.5769042969</v>
      </c>
      <c r="N25" s="48">
        <v>-28086.80585353177</v>
      </c>
      <c r="O25" s="48">
        <v>766435.3827578287</v>
      </c>
      <c r="P25" s="56">
        <v>4213161.405364522</v>
      </c>
      <c r="Q25" s="48">
        <v>155093</v>
      </c>
      <c r="R25" s="65">
        <v>2024</v>
      </c>
      <c r="S25" s="48">
        <v>-234.12086456298834</v>
      </c>
      <c r="T25" s="52">
        <v>2307.06</v>
      </c>
      <c r="U25" s="36"/>
      <c r="V25" s="49"/>
      <c r="W25" s="49"/>
      <c r="X25" s="36"/>
      <c r="Y25" s="53"/>
      <c r="Z25" s="36"/>
      <c r="AA25" s="49"/>
      <c r="AB25" s="49"/>
    </row>
    <row r="26" spans="2:28" ht="12.75">
      <c r="B26" s="48"/>
      <c r="C26" s="38">
        <v>2025</v>
      </c>
      <c r="D26" s="48">
        <v>345162.34375</v>
      </c>
      <c r="E26" s="48">
        <v>-60652.9921875</v>
      </c>
      <c r="F26" s="48">
        <v>135776.212890625</v>
      </c>
      <c r="G26" s="48">
        <v>270039.123046875</v>
      </c>
      <c r="H26" s="48">
        <v>257945</v>
      </c>
      <c r="I26" s="48">
        <v>166922.94921875</v>
      </c>
      <c r="J26" s="48">
        <v>424867.94921875</v>
      </c>
      <c r="K26" s="48">
        <v>694907.072265625</v>
      </c>
      <c r="L26" s="48">
        <v>124358.9296875</v>
      </c>
      <c r="M26" s="48">
        <v>819266.001953125</v>
      </c>
      <c r="N26" s="48">
        <v>19441.39967817752</v>
      </c>
      <c r="O26" s="48">
        <v>799824.6022749475</v>
      </c>
      <c r="P26" s="56">
        <v>4463852.069920865</v>
      </c>
      <c r="Q26" s="48">
        <v>257945</v>
      </c>
      <c r="R26" s="65">
        <v>2025</v>
      </c>
      <c r="S26" s="48">
        <v>154.55303743362424</v>
      </c>
      <c r="T26" s="52">
        <v>2419.06</v>
      </c>
      <c r="U26" s="36"/>
      <c r="V26" s="49"/>
      <c r="W26" s="49"/>
      <c r="X26" s="36"/>
      <c r="Y26" s="53"/>
      <c r="Z26" s="36"/>
      <c r="AA26" s="49"/>
      <c r="AB26" s="49"/>
    </row>
    <row r="27" spans="2:28" ht="12.75">
      <c r="B27" s="48"/>
      <c r="C27" s="38">
        <v>2026</v>
      </c>
      <c r="D27" s="48">
        <v>361796.3125</v>
      </c>
      <c r="E27" s="48">
        <v>-61712.060791015625</v>
      </c>
      <c r="F27" s="48">
        <v>155874.078125</v>
      </c>
      <c r="G27" s="48">
        <v>267634.2951660156</v>
      </c>
      <c r="H27" s="48">
        <v>257945</v>
      </c>
      <c r="I27" s="48">
        <v>176435.40625</v>
      </c>
      <c r="J27" s="48">
        <v>434380.40625</v>
      </c>
      <c r="K27" s="48">
        <v>702014.7014160156</v>
      </c>
      <c r="L27" s="48">
        <v>130681.90625</v>
      </c>
      <c r="M27" s="48">
        <v>832696.6076660156</v>
      </c>
      <c r="N27" s="48">
        <v>18482.14573254994</v>
      </c>
      <c r="O27" s="48">
        <v>814214.4619334657</v>
      </c>
      <c r="P27" s="56">
        <v>4698757.176479383</v>
      </c>
      <c r="Q27" s="48">
        <v>257945</v>
      </c>
      <c r="R27" s="65">
        <v>2026</v>
      </c>
      <c r="S27" s="48">
        <v>141.5887053871154</v>
      </c>
      <c r="T27" s="52">
        <v>2510.2700000000004</v>
      </c>
      <c r="U27" s="36"/>
      <c r="V27" s="49"/>
      <c r="W27" s="49"/>
      <c r="X27" s="36"/>
      <c r="Y27" s="53"/>
      <c r="Z27" s="36"/>
      <c r="AA27" s="49"/>
      <c r="AB27" s="49"/>
    </row>
    <row r="28" spans="2:28" ht="12.75">
      <c r="B28" s="48"/>
      <c r="C28" s="38">
        <v>2027</v>
      </c>
      <c r="D28" s="48">
        <v>360275.65625</v>
      </c>
      <c r="E28" s="48">
        <v>-62987.23095703125</v>
      </c>
      <c r="F28" s="48">
        <v>133328.150390625</v>
      </c>
      <c r="G28" s="48">
        <v>289934.73681640625</v>
      </c>
      <c r="H28" s="48">
        <v>257945</v>
      </c>
      <c r="I28" s="48">
        <v>174664.55078125</v>
      </c>
      <c r="J28" s="48">
        <v>432609.55078125</v>
      </c>
      <c r="K28" s="48">
        <v>722544.2875976562</v>
      </c>
      <c r="L28" s="48">
        <v>127679.65625</v>
      </c>
      <c r="M28" s="48">
        <v>850223.9438476562</v>
      </c>
      <c r="N28" s="48">
        <v>17018.805334189015</v>
      </c>
      <c r="O28" s="48">
        <v>833205.1385134673</v>
      </c>
      <c r="P28" s="56">
        <v>4920023.759240912</v>
      </c>
      <c r="Q28" s="48">
        <v>257945</v>
      </c>
      <c r="R28" s="65">
        <v>2027</v>
      </c>
      <c r="S28" s="48">
        <v>128.62437334060655</v>
      </c>
      <c r="T28" s="52">
        <v>2544.5</v>
      </c>
      <c r="U28" s="36"/>
      <c r="V28" s="49"/>
      <c r="W28" s="49"/>
      <c r="X28" s="36"/>
      <c r="Y28" s="53"/>
      <c r="Z28" s="36"/>
      <c r="AA28" s="49"/>
      <c r="AB28" s="49"/>
    </row>
    <row r="29" spans="2:28" ht="12.75">
      <c r="B29" s="48"/>
      <c r="C29" s="38">
        <v>2028</v>
      </c>
      <c r="D29" s="48">
        <v>377519.1875</v>
      </c>
      <c r="E29" s="48">
        <v>-63701.37646484375</v>
      </c>
      <c r="F29" s="48">
        <v>156165.4248046875</v>
      </c>
      <c r="G29" s="48">
        <v>285055.13916015625</v>
      </c>
      <c r="H29" s="48">
        <v>257945</v>
      </c>
      <c r="I29" s="48">
        <v>184718.1328125</v>
      </c>
      <c r="J29" s="48">
        <v>442663.1328125</v>
      </c>
      <c r="K29" s="48">
        <v>727718.2719726562</v>
      </c>
      <c r="L29" s="48">
        <v>134174.671875</v>
      </c>
      <c r="M29" s="48">
        <v>861892.9438476562</v>
      </c>
      <c r="N29" s="48">
        <v>15873.675680012495</v>
      </c>
      <c r="O29" s="48">
        <v>846019.2681676438</v>
      </c>
      <c r="P29" s="56">
        <v>5126825.593429686</v>
      </c>
      <c r="Q29" s="48">
        <v>257945</v>
      </c>
      <c r="R29" s="65">
        <v>2028</v>
      </c>
      <c r="S29" s="48">
        <v>117.82076330184918</v>
      </c>
      <c r="T29" s="52">
        <v>2590.9100000000003</v>
      </c>
      <c r="U29" s="36"/>
      <c r="V29" s="49"/>
      <c r="W29" s="49"/>
      <c r="X29" s="36"/>
      <c r="Y29" s="53"/>
      <c r="Z29" s="36"/>
      <c r="AA29" s="49"/>
      <c r="AB29" s="49"/>
    </row>
    <row r="30" spans="2:28" ht="12.75">
      <c r="B30" s="48"/>
      <c r="C30" s="38">
        <v>2029</v>
      </c>
      <c r="D30" s="48">
        <v>380371.25</v>
      </c>
      <c r="E30" s="48">
        <v>-64905.646728515625</v>
      </c>
      <c r="F30" s="48">
        <v>140265.6708984375</v>
      </c>
      <c r="G30" s="48">
        <v>305011.2258300781</v>
      </c>
      <c r="H30" s="48">
        <v>257945</v>
      </c>
      <c r="I30" s="48">
        <v>188123.6865234375</v>
      </c>
      <c r="J30" s="48">
        <v>446068.6865234375</v>
      </c>
      <c r="K30" s="48">
        <v>751079.9123535156</v>
      </c>
      <c r="L30" s="48">
        <v>132975.359375</v>
      </c>
      <c r="M30" s="48">
        <v>884055.2717285156</v>
      </c>
      <c r="N30" s="48">
        <v>14674.254857343145</v>
      </c>
      <c r="O30" s="48">
        <v>869381.0168711725</v>
      </c>
      <c r="P30" s="56">
        <v>5322437.15865435</v>
      </c>
      <c r="Q30" s="48">
        <v>257945</v>
      </c>
      <c r="R30" s="65">
        <v>2029</v>
      </c>
      <c r="S30" s="48">
        <v>108.09751426696766</v>
      </c>
      <c r="T30" s="52">
        <v>2610.58</v>
      </c>
      <c r="U30" s="36"/>
      <c r="V30" s="49"/>
      <c r="W30" s="49"/>
      <c r="X30" s="36"/>
      <c r="Y30" s="53"/>
      <c r="Z30" s="36"/>
      <c r="AA30" s="49"/>
      <c r="AB30" s="49"/>
    </row>
    <row r="31" spans="2:28" ht="12.75">
      <c r="B31" s="48"/>
      <c r="C31" s="38">
        <v>2030</v>
      </c>
      <c r="D31" s="48">
        <v>375874.03125</v>
      </c>
      <c r="E31" s="48">
        <v>-64261.873779296875</v>
      </c>
      <c r="F31" s="48">
        <v>112106.19140625</v>
      </c>
      <c r="G31" s="48">
        <v>328029.7136230469</v>
      </c>
      <c r="H31" s="48">
        <v>257945</v>
      </c>
      <c r="I31" s="48">
        <v>184425.822265625</v>
      </c>
      <c r="J31" s="48">
        <v>442370.822265625</v>
      </c>
      <c r="K31" s="48">
        <v>770400.5358886719</v>
      </c>
      <c r="L31" s="48">
        <v>128570.3515625</v>
      </c>
      <c r="M31" s="48">
        <v>898970.8874511719</v>
      </c>
      <c r="N31" s="48">
        <v>13033.68693767809</v>
      </c>
      <c r="O31" s="48">
        <v>885937.2005134937</v>
      </c>
      <c r="P31" s="56">
        <v>5505920.8869982725</v>
      </c>
      <c r="Q31" s="48">
        <v>257945</v>
      </c>
      <c r="R31" s="65">
        <v>2030</v>
      </c>
      <c r="S31" s="48">
        <v>96.21354322433467</v>
      </c>
      <c r="T31" s="52">
        <v>2605.1199999999994</v>
      </c>
      <c r="U31" s="36"/>
      <c r="V31" s="49"/>
      <c r="W31" s="49"/>
      <c r="X31" s="36"/>
      <c r="Y31" s="53"/>
      <c r="Z31" s="36"/>
      <c r="AA31" s="49"/>
      <c r="AB31" s="49"/>
    </row>
    <row r="32" spans="2:28" ht="12.75">
      <c r="B32" s="48"/>
      <c r="C32" s="38">
        <v>2031</v>
      </c>
      <c r="D32" s="48">
        <v>392617.75</v>
      </c>
      <c r="E32" s="48">
        <v>-66782.55444335938</v>
      </c>
      <c r="F32" s="48">
        <v>137242.65234375</v>
      </c>
      <c r="G32" s="48">
        <v>322157.6520996094</v>
      </c>
      <c r="H32" s="48">
        <v>146766</v>
      </c>
      <c r="I32" s="48">
        <v>148300.3046875</v>
      </c>
      <c r="J32" s="48">
        <v>295066.3046875</v>
      </c>
      <c r="K32" s="48">
        <v>617223.9567871094</v>
      </c>
      <c r="L32" s="48">
        <v>136421.453125</v>
      </c>
      <c r="M32" s="48">
        <v>753645.4099121094</v>
      </c>
      <c r="N32" s="48">
        <v>11215.611717919546</v>
      </c>
      <c r="O32" s="48">
        <v>742429.7981941898</v>
      </c>
      <c r="P32" s="56">
        <v>5647454.715879364</v>
      </c>
      <c r="Q32" s="48">
        <v>146766</v>
      </c>
      <c r="R32" s="65">
        <v>2031</v>
      </c>
      <c r="S32" s="48">
        <v>82.16885017394998</v>
      </c>
      <c r="T32" s="52">
        <v>2624.897881284953</v>
      </c>
      <c r="U32" s="36"/>
      <c r="V32" s="49"/>
      <c r="W32" s="49"/>
      <c r="X32" s="36"/>
      <c r="Y32" s="53"/>
      <c r="Z32" s="36"/>
      <c r="AA32" s="49"/>
      <c r="AB32" s="49"/>
    </row>
    <row r="33" spans="2:30" ht="12.75">
      <c r="B33" s="48"/>
      <c r="C33" s="38">
        <v>2032</v>
      </c>
      <c r="D33" s="48">
        <v>414588.625</v>
      </c>
      <c r="E33" s="48">
        <v>-66992.61303710938</v>
      </c>
      <c r="F33" s="48">
        <v>161645.2138671875</v>
      </c>
      <c r="G33" s="48">
        <v>319936.0241699219</v>
      </c>
      <c r="H33" s="48">
        <v>146766</v>
      </c>
      <c r="I33" s="48">
        <v>149515.3359375</v>
      </c>
      <c r="J33" s="48">
        <v>296281.3359375</v>
      </c>
      <c r="K33" s="48">
        <v>616217.3601074219</v>
      </c>
      <c r="L33" s="48">
        <v>144206.765625</v>
      </c>
      <c r="M33" s="48">
        <v>760424.1257324219</v>
      </c>
      <c r="N33" s="48">
        <v>9963.512171920504</v>
      </c>
      <c r="O33" s="48">
        <v>750460.6135605014</v>
      </c>
      <c r="P33" s="56">
        <v>5779141.747546503</v>
      </c>
      <c r="Q33" s="48">
        <v>146766</v>
      </c>
      <c r="R33" s="65">
        <v>2032</v>
      </c>
      <c r="S33" s="48">
        <v>72.44560113906846</v>
      </c>
      <c r="T33" s="52">
        <v>2644.8259148040156</v>
      </c>
      <c r="U33" s="36"/>
      <c r="V33" s="49"/>
      <c r="W33" s="49"/>
      <c r="X33" s="36"/>
      <c r="Y33" s="53"/>
      <c r="Z33" s="36"/>
      <c r="AA33" s="49"/>
      <c r="AB33" s="49"/>
      <c r="AC33" s="36"/>
      <c r="AD33" s="36"/>
    </row>
    <row r="34" spans="2:30" ht="12.75">
      <c r="B34" s="48"/>
      <c r="C34" s="38">
        <v>2033</v>
      </c>
      <c r="D34" s="48">
        <v>421630.9375</v>
      </c>
      <c r="E34" s="48">
        <v>-67973.0732421875</v>
      </c>
      <c r="F34" s="48">
        <v>158650.2744140625</v>
      </c>
      <c r="G34" s="48">
        <v>330953.736328125</v>
      </c>
      <c r="H34" s="48">
        <v>146766</v>
      </c>
      <c r="I34" s="48">
        <v>149141.87890625</v>
      </c>
      <c r="J34" s="48">
        <v>295907.87890625</v>
      </c>
      <c r="K34" s="48">
        <v>626861.615234375</v>
      </c>
      <c r="L34" s="48">
        <v>145759.3125</v>
      </c>
      <c r="M34" s="48">
        <v>772620.927734375</v>
      </c>
      <c r="N34" s="48">
        <v>6684.887283873201</v>
      </c>
      <c r="O34" s="48">
        <v>765936.0404505018</v>
      </c>
      <c r="P34" s="56">
        <v>5902855.463749625</v>
      </c>
      <c r="Q34" s="48">
        <v>146766</v>
      </c>
      <c r="R34" s="65">
        <v>2033</v>
      </c>
      <c r="S34" s="48">
        <v>48.24018608093252</v>
      </c>
      <c r="T34" s="52">
        <v>2664.9052405020116</v>
      </c>
      <c r="U34" s="36"/>
      <c r="V34" s="49"/>
      <c r="W34" s="49"/>
      <c r="X34" s="36"/>
      <c r="Y34" s="53"/>
      <c r="Z34" s="36"/>
      <c r="AA34" s="49"/>
      <c r="AB34" s="49"/>
      <c r="AC34" s="36"/>
      <c r="AD34" s="36"/>
    </row>
    <row r="35" spans="2:30" ht="12.75">
      <c r="B35" s="48"/>
      <c r="C35" s="38">
        <v>2034</v>
      </c>
      <c r="D35" s="48">
        <v>410211.03125</v>
      </c>
      <c r="E35" s="48">
        <v>-68613.20288085938</v>
      </c>
      <c r="F35" s="48">
        <v>110045.140625</v>
      </c>
      <c r="G35" s="48">
        <v>368779.0935058594</v>
      </c>
      <c r="H35" s="48">
        <v>146766</v>
      </c>
      <c r="I35" s="48">
        <v>144367.916015625</v>
      </c>
      <c r="J35" s="48">
        <v>291133.916015625</v>
      </c>
      <c r="K35" s="48">
        <v>659913.0095214844</v>
      </c>
      <c r="L35" s="48">
        <v>136815.90625</v>
      </c>
      <c r="M35" s="48">
        <v>796728.9157714844</v>
      </c>
      <c r="N35" s="48">
        <v>5830.552259740365</v>
      </c>
      <c r="O35" s="48">
        <v>790898.363511744</v>
      </c>
      <c r="P35" s="56">
        <v>6020441.639858878</v>
      </c>
      <c r="Q35" s="48">
        <v>146766</v>
      </c>
      <c r="R35" s="65">
        <v>2034</v>
      </c>
      <c r="S35" s="48">
        <v>41.758020057678095</v>
      </c>
      <c r="T35" s="52">
        <v>2685.137006978143</v>
      </c>
      <c r="U35" s="36"/>
      <c r="V35" s="49"/>
      <c r="W35" s="49"/>
      <c r="X35" s="36"/>
      <c r="Y35" s="53"/>
      <c r="Z35" s="36"/>
      <c r="AA35" s="49"/>
      <c r="AB35" s="49"/>
      <c r="AC35" s="36"/>
      <c r="AD35" s="36"/>
    </row>
    <row r="36" spans="2:30" ht="12.75">
      <c r="B36" s="48"/>
      <c r="C36" s="38">
        <v>2035</v>
      </c>
      <c r="D36" s="48">
        <v>428356.125</v>
      </c>
      <c r="E36" s="48">
        <v>-71520.16137695312</v>
      </c>
      <c r="F36" s="48">
        <v>129259.265625</v>
      </c>
      <c r="G36" s="48">
        <v>370617.0207519531</v>
      </c>
      <c r="H36" s="48">
        <v>146766</v>
      </c>
      <c r="I36" s="48">
        <v>156414.34765625</v>
      </c>
      <c r="J36" s="48">
        <v>303180.34765625</v>
      </c>
      <c r="K36" s="48">
        <v>673797.3684082031</v>
      </c>
      <c r="L36" s="48">
        <v>143386.125</v>
      </c>
      <c r="M36" s="48">
        <v>817183.4934082031</v>
      </c>
      <c r="N36" s="48">
        <v>4765.643866112644</v>
      </c>
      <c r="O36" s="48">
        <v>812417.8495420904</v>
      </c>
      <c r="P36" s="56">
        <v>6131621.286704599</v>
      </c>
      <c r="Q36" s="48">
        <v>146766</v>
      </c>
      <c r="R36" s="65">
        <v>2035</v>
      </c>
      <c r="S36" s="48">
        <v>33.8740490150451</v>
      </c>
      <c r="T36" s="52">
        <v>2705.522371551694</v>
      </c>
      <c r="U36" s="36"/>
      <c r="V36" s="49"/>
      <c r="W36" s="49"/>
      <c r="X36" s="36"/>
      <c r="Y36" s="53"/>
      <c r="Z36" s="36"/>
      <c r="AA36" s="49"/>
      <c r="AB36" s="49"/>
      <c r="AC36" s="36"/>
      <c r="AD36" s="36"/>
    </row>
    <row r="37" spans="2:30" ht="12.75">
      <c r="B37" s="48"/>
      <c r="C37" s="38">
        <v>2036</v>
      </c>
      <c r="D37" s="48">
        <v>424338.46875</v>
      </c>
      <c r="E37" s="48">
        <v>-72989.43994140625</v>
      </c>
      <c r="F37" s="48">
        <v>137708.76953125</v>
      </c>
      <c r="G37" s="48">
        <v>359619.13916015625</v>
      </c>
      <c r="H37" s="48">
        <v>146766</v>
      </c>
      <c r="I37" s="48">
        <v>159691.833984375</v>
      </c>
      <c r="J37" s="48">
        <v>306457.833984375</v>
      </c>
      <c r="K37" s="48">
        <v>666076.9731445312</v>
      </c>
      <c r="L37" s="48">
        <v>147262.8125</v>
      </c>
      <c r="M37" s="48">
        <v>813339.7856445312</v>
      </c>
      <c r="N37" s="48">
        <v>3270.35584508718</v>
      </c>
      <c r="O37" s="48">
        <v>810069.429799444</v>
      </c>
      <c r="P37" s="56">
        <v>6233663.135784509</v>
      </c>
      <c r="Q37" s="48">
        <v>146766</v>
      </c>
      <c r="R37" s="65">
        <v>2036</v>
      </c>
      <c r="S37" s="48">
        <v>23.070438976287733</v>
      </c>
      <c r="T37" s="52">
        <v>2726.0625003282325</v>
      </c>
      <c r="U37" s="36"/>
      <c r="V37" s="49"/>
      <c r="W37" s="49"/>
      <c r="X37" s="36"/>
      <c r="Y37" s="53"/>
      <c r="Z37" s="36"/>
      <c r="AA37" s="49"/>
      <c r="AB37" s="49"/>
      <c r="AC37" s="36"/>
      <c r="AD37" s="36"/>
    </row>
    <row r="38" spans="2:30" ht="12.75">
      <c r="B38" s="48"/>
      <c r="C38" s="38">
        <v>2037</v>
      </c>
      <c r="D38" s="48">
        <v>443624.53125</v>
      </c>
      <c r="E38" s="48">
        <v>-73150.85473632812</v>
      </c>
      <c r="F38" s="48">
        <v>157971.599609375</v>
      </c>
      <c r="G38" s="48">
        <v>358803.7863769531</v>
      </c>
      <c r="H38" s="48">
        <v>146766</v>
      </c>
      <c r="I38" s="48">
        <v>162298.529296875</v>
      </c>
      <c r="J38" s="48">
        <v>309064.529296875</v>
      </c>
      <c r="K38" s="48">
        <v>667868.3156738281</v>
      </c>
      <c r="L38" s="48">
        <v>154180.75</v>
      </c>
      <c r="M38" s="48">
        <v>822049.0656738281</v>
      </c>
      <c r="N38" s="48">
        <v>826.2317660646312</v>
      </c>
      <c r="O38" s="48">
        <v>821222.8339077635</v>
      </c>
      <c r="P38" s="56">
        <v>6328882.951357842</v>
      </c>
      <c r="Q38" s="48">
        <v>146766</v>
      </c>
      <c r="R38" s="65">
        <v>2037</v>
      </c>
      <c r="S38" s="48">
        <v>5.784662914275941</v>
      </c>
      <c r="T38" s="52">
        <v>2746.7585682663143</v>
      </c>
      <c r="U38" s="36"/>
      <c r="V38" s="49"/>
      <c r="W38" s="49"/>
      <c r="X38" s="36"/>
      <c r="Y38" s="53"/>
      <c r="Z38" s="36"/>
      <c r="AA38" s="49"/>
      <c r="AB38" s="49"/>
      <c r="AC38" s="36"/>
      <c r="AD38" s="36"/>
    </row>
    <row r="39" spans="2:30" ht="12.75">
      <c r="B39" s="48"/>
      <c r="C39" s="38">
        <v>2038</v>
      </c>
      <c r="D39" s="48">
        <v>439665.6875</v>
      </c>
      <c r="E39" s="48">
        <v>-75402.48046875</v>
      </c>
      <c r="F39" s="48">
        <v>141609.2275390625</v>
      </c>
      <c r="G39" s="48">
        <v>373458.9404296875</v>
      </c>
      <c r="H39" s="48">
        <v>146766</v>
      </c>
      <c r="I39" s="48">
        <v>164821.58984375</v>
      </c>
      <c r="J39" s="48">
        <v>311587.58984375</v>
      </c>
      <c r="K39" s="48">
        <v>685046.5302734375</v>
      </c>
      <c r="L39" s="48">
        <v>152894.546875</v>
      </c>
      <c r="M39" s="48">
        <v>837941.0771484375</v>
      </c>
      <c r="N39" s="48">
        <v>-1033.267909328405</v>
      </c>
      <c r="O39" s="48">
        <v>838974.345057766</v>
      </c>
      <c r="P39" s="56">
        <v>6418424.632396206</v>
      </c>
      <c r="Q39" s="48">
        <v>146766</v>
      </c>
      <c r="R39" s="65">
        <v>2038</v>
      </c>
      <c r="S39" s="48">
        <v>-7.1796691322329025</v>
      </c>
      <c r="T39" s="52">
        <v>2767.611759244696</v>
      </c>
      <c r="U39" s="36"/>
      <c r="V39" s="49"/>
      <c r="W39" s="49"/>
      <c r="X39" s="36"/>
      <c r="Y39" s="53"/>
      <c r="Z39" s="36"/>
      <c r="AA39" s="49"/>
      <c r="AB39" s="49"/>
      <c r="AC39" s="36"/>
      <c r="AD39" s="36"/>
    </row>
    <row r="40" spans="2:30" ht="12.75">
      <c r="B40" s="48"/>
      <c r="C40" s="38">
        <v>2039</v>
      </c>
      <c r="D40" s="48">
        <v>455017.375</v>
      </c>
      <c r="E40" s="48">
        <v>-76099.83959960938</v>
      </c>
      <c r="F40" s="48">
        <v>157176.6572265625</v>
      </c>
      <c r="G40" s="48">
        <v>373940.5573730469</v>
      </c>
      <c r="H40" s="48">
        <v>146766</v>
      </c>
      <c r="I40" s="48">
        <v>168472.1640625</v>
      </c>
      <c r="J40" s="48">
        <v>315238.1640625</v>
      </c>
      <c r="K40" s="48">
        <v>689178.7214355469</v>
      </c>
      <c r="L40" s="48">
        <v>158579.375</v>
      </c>
      <c r="M40" s="48">
        <v>847758.0964355469</v>
      </c>
      <c r="N40" s="48">
        <v>-2764.3881474956565</v>
      </c>
      <c r="O40" s="48">
        <v>850522.4845830426</v>
      </c>
      <c r="P40" s="56">
        <v>6501979.66345414</v>
      </c>
      <c r="Q40" s="48">
        <v>146766</v>
      </c>
      <c r="R40" s="65">
        <v>2039</v>
      </c>
      <c r="S40" s="48">
        <v>-19.063640174865895</v>
      </c>
      <c r="T40" s="52">
        <v>2788.6232661300533</v>
      </c>
      <c r="U40" s="36"/>
      <c r="V40" s="49"/>
      <c r="W40" s="49"/>
      <c r="X40" s="36"/>
      <c r="Y40" s="53"/>
      <c r="Z40" s="36"/>
      <c r="AA40" s="49"/>
      <c r="AB40" s="49"/>
      <c r="AC40" s="36"/>
      <c r="AD40" s="36"/>
    </row>
    <row r="41" spans="2:30" ht="12.75">
      <c r="B41" s="48"/>
      <c r="C41" s="38">
        <v>2040</v>
      </c>
      <c r="D41" s="48">
        <v>452810.0625</v>
      </c>
      <c r="E41" s="48">
        <v>-77912.71923828125</v>
      </c>
      <c r="F41" s="48">
        <v>144228.255859375</v>
      </c>
      <c r="G41" s="48">
        <v>386494.52587890625</v>
      </c>
      <c r="H41" s="48">
        <v>146766</v>
      </c>
      <c r="I41" s="48">
        <v>349039.138671875</v>
      </c>
      <c r="J41" s="48">
        <v>495805.138671875</v>
      </c>
      <c r="K41" s="48">
        <v>882299.6645507812</v>
      </c>
      <c r="L41" s="48">
        <v>157722.21875</v>
      </c>
      <c r="M41" s="48">
        <v>1040021.8833007812</v>
      </c>
      <c r="N41" s="48">
        <v>-2469.6735941582683</v>
      </c>
      <c r="O41" s="48">
        <v>1042491.5568949395</v>
      </c>
      <c r="P41" s="56">
        <v>6596248.814319413</v>
      </c>
      <c r="Q41" s="48">
        <v>146766</v>
      </c>
      <c r="R41" s="65">
        <v>2040</v>
      </c>
      <c r="S41" s="48">
        <v>-16.90291816711442</v>
      </c>
      <c r="T41" s="52">
        <v>2809.794290845222</v>
      </c>
      <c r="U41" s="36"/>
      <c r="V41" s="49"/>
      <c r="W41" s="49"/>
      <c r="X41" s="36"/>
      <c r="Y41" s="53"/>
      <c r="Z41" s="36"/>
      <c r="AA41" s="49"/>
      <c r="AB41" s="49"/>
      <c r="AC41" s="36"/>
      <c r="AD41" s="36"/>
    </row>
    <row r="42" spans="2:30" ht="12.75">
      <c r="B42" s="48"/>
      <c r="C42" s="3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56"/>
      <c r="P42" s="56"/>
      <c r="Q42" s="48"/>
      <c r="R42" s="48"/>
      <c r="S42" s="48"/>
      <c r="T42" s="65"/>
      <c r="U42" s="48"/>
      <c r="V42" s="52"/>
      <c r="W42" s="36"/>
      <c r="X42" s="49"/>
      <c r="Y42" s="49"/>
      <c r="Z42" s="36"/>
      <c r="AA42" s="53"/>
      <c r="AB42" s="36"/>
      <c r="AC42" s="49"/>
      <c r="AD42" s="49"/>
    </row>
    <row r="43" spans="2:30" ht="12.75">
      <c r="B43" s="62" t="s">
        <v>45</v>
      </c>
      <c r="C43" s="6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5"/>
      <c r="O43" s="66"/>
      <c r="P43" s="66"/>
      <c r="Q43" s="66"/>
      <c r="R43" s="66"/>
      <c r="S43" s="66"/>
      <c r="T43" s="6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2:30" ht="12.75">
      <c r="B44" s="66"/>
      <c r="C44" s="47" t="s">
        <v>46</v>
      </c>
      <c r="D44" s="48">
        <v>3230665.1808419987</v>
      </c>
      <c r="E44" s="48">
        <v>-584571.0966837843</v>
      </c>
      <c r="F44" s="48">
        <v>710398.9898182708</v>
      </c>
      <c r="G44" s="48">
        <v>3104837.2877075123</v>
      </c>
      <c r="H44" s="48">
        <v>1257569.5895797294</v>
      </c>
      <c r="I44" s="48">
        <v>1078816.225628533</v>
      </c>
      <c r="J44" s="48">
        <v>2336385.8152082623</v>
      </c>
      <c r="K44" s="48">
        <v>5441223.102915775</v>
      </c>
      <c r="L44" s="48">
        <v>1043366.1561128631</v>
      </c>
      <c r="M44" s="48">
        <v>6484589.259028638</v>
      </c>
      <c r="N44" s="48">
        <v>-111659.5552907792</v>
      </c>
      <c r="O44" s="48">
        <v>6596248.814319417</v>
      </c>
      <c r="P44" s="66"/>
      <c r="Q44" s="66"/>
      <c r="R44" s="66"/>
      <c r="S44" s="66"/>
      <c r="T44" s="6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ht="12.75">
      <c r="B45" s="56" t="s">
        <v>47</v>
      </c>
      <c r="C45" s="47"/>
      <c r="D45" s="48"/>
      <c r="E45" s="47"/>
      <c r="F45" s="47"/>
      <c r="G45" s="48"/>
      <c r="H45" s="48"/>
      <c r="I45" s="48"/>
      <c r="J45" s="51">
        <v>611421.3306188425</v>
      </c>
      <c r="K45" s="51"/>
      <c r="L45" s="51"/>
      <c r="M45" s="51">
        <v>611421.3306188425</v>
      </c>
      <c r="N45" s="48">
        <v>0</v>
      </c>
      <c r="O45" s="51">
        <v>611421.3306188425</v>
      </c>
      <c r="P45" s="66"/>
      <c r="Q45" s="66"/>
      <c r="R45" s="66"/>
      <c r="S45" s="66"/>
      <c r="T45" s="6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ht="12.75">
      <c r="B46" s="66" t="s">
        <v>48</v>
      </c>
      <c r="C46" s="47"/>
      <c r="D46" s="47"/>
      <c r="E46" s="47"/>
      <c r="F46" s="47"/>
      <c r="G46" s="48"/>
      <c r="H46" s="48"/>
      <c r="I46" s="48"/>
      <c r="J46" s="48">
        <v>2947807.145827105</v>
      </c>
      <c r="K46" s="48"/>
      <c r="L46" s="48"/>
      <c r="M46" s="48">
        <v>7096010.58964748</v>
      </c>
      <c r="N46" s="48">
        <v>-111659.5552907792</v>
      </c>
      <c r="O46" s="48">
        <v>7207670.144938259</v>
      </c>
      <c r="P46" s="66"/>
      <c r="Q46" s="66"/>
      <c r="R46" s="66"/>
      <c r="S46" s="66"/>
      <c r="T46" s="6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ht="12.75">
      <c r="B47" s="66"/>
      <c r="C47" s="46"/>
      <c r="D47" s="67"/>
      <c r="E47" s="67"/>
      <c r="F47" s="67"/>
      <c r="G47" s="67"/>
      <c r="H47" s="67"/>
      <c r="I47" s="67"/>
      <c r="J47" s="67"/>
      <c r="K47" s="67"/>
      <c r="L47" s="67"/>
      <c r="M47" s="89"/>
      <c r="N47" s="87"/>
      <c r="O47" s="66"/>
      <c r="P47" s="66"/>
      <c r="Q47" s="66"/>
      <c r="R47" s="66"/>
      <c r="S47" s="6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2:30" ht="12.75">
      <c r="B48" s="36"/>
      <c r="C48" s="143" t="s">
        <v>1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85"/>
      <c r="V48" s="36"/>
      <c r="W48" s="36"/>
      <c r="X48" s="36"/>
      <c r="Y48" s="36"/>
      <c r="Z48" s="36"/>
      <c r="AA48" s="36"/>
      <c r="AB48" s="36"/>
      <c r="AC48" s="36"/>
      <c r="AD48" s="36"/>
    </row>
    <row r="49" spans="1:21" ht="12.75">
      <c r="A49" s="36"/>
      <c r="B49" s="36"/>
      <c r="C49" s="143" t="s">
        <v>2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85"/>
    </row>
    <row r="50" spans="1:21" ht="12.75">
      <c r="A50" s="36"/>
      <c r="B50" s="36"/>
      <c r="C50" s="143" t="s">
        <v>100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85"/>
    </row>
    <row r="51" spans="1:21" ht="12.75">
      <c r="A51" s="36"/>
      <c r="B51" s="141"/>
      <c r="C51" s="357"/>
      <c r="D51" s="129"/>
      <c r="E51" s="114"/>
      <c r="I51" s="36"/>
      <c r="J51" s="36"/>
      <c r="K51" s="54"/>
      <c r="L51" s="54"/>
      <c r="M51" s="54"/>
      <c r="N51" s="36"/>
      <c r="O51" s="36"/>
      <c r="P51" s="36"/>
      <c r="Q51" s="36"/>
      <c r="R51" s="36"/>
      <c r="S51" s="36"/>
      <c r="T51" s="36"/>
      <c r="U51" s="36"/>
    </row>
    <row r="52" spans="1:21" ht="12.75">
      <c r="A52" s="36"/>
      <c r="B52" s="108" t="s">
        <v>49</v>
      </c>
      <c r="C52" s="115" t="s">
        <v>50</v>
      </c>
      <c r="D52" s="108" t="s">
        <v>51</v>
      </c>
      <c r="E52" s="115" t="s">
        <v>52</v>
      </c>
      <c r="I52" s="36"/>
      <c r="J52" s="69"/>
      <c r="K52" s="70"/>
      <c r="L52" s="70"/>
      <c r="M52" s="70"/>
      <c r="N52" s="69"/>
      <c r="O52" s="36"/>
      <c r="P52" s="36"/>
      <c r="Q52" s="36"/>
      <c r="R52" s="36"/>
      <c r="S52" s="36"/>
      <c r="T52" s="36"/>
      <c r="U52" s="36"/>
    </row>
    <row r="53" spans="1:21" ht="12.75">
      <c r="A53" s="36"/>
      <c r="B53" s="81" t="s">
        <v>53</v>
      </c>
      <c r="C53" s="81" t="s">
        <v>53</v>
      </c>
      <c r="D53" s="81" t="s">
        <v>53</v>
      </c>
      <c r="E53" s="130" t="s">
        <v>53</v>
      </c>
      <c r="I53" s="36"/>
      <c r="J53" s="69"/>
      <c r="K53" s="64"/>
      <c r="L53" s="64"/>
      <c r="M53" s="64"/>
      <c r="N53" s="69"/>
      <c r="O53" s="36"/>
      <c r="P53" s="36"/>
      <c r="Q53" s="36"/>
      <c r="R53" s="36"/>
      <c r="S53" s="36"/>
      <c r="T53" s="36"/>
      <c r="U53" s="36"/>
    </row>
    <row r="54" spans="1:21" ht="12.75">
      <c r="A54" s="36"/>
      <c r="B54" s="92" t="s">
        <v>161</v>
      </c>
      <c r="C54" s="92" t="s">
        <v>161</v>
      </c>
      <c r="D54" s="92" t="s">
        <v>161</v>
      </c>
      <c r="E54" s="131" t="s">
        <v>54</v>
      </c>
      <c r="I54" s="36"/>
      <c r="J54" s="69"/>
      <c r="K54" s="69"/>
      <c r="L54" s="69"/>
      <c r="M54" s="69"/>
      <c r="N54" s="69"/>
      <c r="O54" s="36"/>
      <c r="P54" s="36"/>
      <c r="Q54" s="36"/>
      <c r="R54" s="36"/>
      <c r="S54" s="36"/>
      <c r="T54" s="36"/>
      <c r="U54" s="36"/>
    </row>
    <row r="55" spans="1:21" ht="12.75">
      <c r="A55" s="38">
        <v>2011</v>
      </c>
      <c r="B55" s="80">
        <v>10452.3623046875</v>
      </c>
      <c r="C55" s="132">
        <v>7386.70751953125</v>
      </c>
      <c r="D55" s="72">
        <v>6170.87158203125</v>
      </c>
      <c r="E55" s="78">
        <v>0.2905798554420471</v>
      </c>
      <c r="I55" s="36"/>
      <c r="J55" s="43"/>
      <c r="K55" s="116"/>
      <c r="L55" s="73"/>
      <c r="M55" s="43"/>
      <c r="N55" s="69"/>
      <c r="O55" s="36"/>
      <c r="P55" s="36"/>
      <c r="Q55" s="36"/>
      <c r="R55" s="36"/>
      <c r="S55" s="36"/>
      <c r="T55" s="36"/>
      <c r="U55" s="36"/>
    </row>
    <row r="56" spans="1:21" ht="12.75">
      <c r="A56" s="38">
        <v>2012</v>
      </c>
      <c r="B56" s="80">
        <v>10585.57421875</v>
      </c>
      <c r="C56" s="132">
        <v>8400.3076171875</v>
      </c>
      <c r="D56" s="72">
        <v>7009.71240234375</v>
      </c>
      <c r="E56" s="78">
        <v>0.3447727859020233</v>
      </c>
      <c r="I56" s="36"/>
      <c r="J56" s="43"/>
      <c r="K56" s="116"/>
      <c r="L56" s="73"/>
      <c r="M56" s="73"/>
      <c r="N56" s="69"/>
      <c r="O56" s="36"/>
      <c r="P56" s="36"/>
      <c r="Q56" s="36"/>
      <c r="R56" s="36"/>
      <c r="S56" s="36"/>
      <c r="T56" s="36"/>
      <c r="U56" s="36"/>
    </row>
    <row r="57" spans="1:21" ht="12.75">
      <c r="A57" s="38">
        <v>2013</v>
      </c>
      <c r="B57" s="80">
        <v>7446.45849609375</v>
      </c>
      <c r="C57" s="132">
        <v>6696.26806640625</v>
      </c>
      <c r="D57" s="72">
        <v>5317.16552734375</v>
      </c>
      <c r="E57" s="78">
        <v>0.2873518168926239</v>
      </c>
      <c r="I57" s="36"/>
      <c r="J57" s="43"/>
      <c r="K57" s="116"/>
      <c r="L57" s="73"/>
      <c r="M57" s="73"/>
      <c r="N57" s="69"/>
      <c r="O57" s="36"/>
      <c r="P57" s="36"/>
      <c r="Q57" s="36"/>
      <c r="R57" s="36"/>
      <c r="S57" s="36"/>
      <c r="T57" s="36"/>
      <c r="U57" s="36"/>
    </row>
    <row r="58" spans="1:21" ht="12.75">
      <c r="A58" s="38">
        <v>2014</v>
      </c>
      <c r="B58" s="80">
        <v>4238.478515625</v>
      </c>
      <c r="C58" s="132">
        <v>6935.8251953125</v>
      </c>
      <c r="D58" s="72">
        <v>5561.21923828125</v>
      </c>
      <c r="E58" s="78">
        <v>0.33638763427734375</v>
      </c>
      <c r="I58" s="36"/>
      <c r="J58" s="43"/>
      <c r="K58" s="116"/>
      <c r="L58" s="73"/>
      <c r="M58" s="73"/>
      <c r="N58" s="69"/>
      <c r="O58" s="36"/>
      <c r="P58" s="36"/>
      <c r="Q58" s="36"/>
      <c r="R58" s="36"/>
      <c r="S58" s="36"/>
      <c r="T58" s="36"/>
      <c r="U58" s="36"/>
    </row>
    <row r="59" spans="1:21" ht="12.75">
      <c r="A59" s="38">
        <v>2015</v>
      </c>
      <c r="B59" s="80">
        <v>9351.083984375</v>
      </c>
      <c r="C59" s="132">
        <v>7369.8291015625</v>
      </c>
      <c r="D59" s="72">
        <v>3884.505126953125</v>
      </c>
      <c r="E59" s="78">
        <v>0.27667704224586487</v>
      </c>
      <c r="I59" s="36"/>
      <c r="J59" s="43"/>
      <c r="K59" s="116"/>
      <c r="L59" s="73"/>
      <c r="M59" s="73"/>
      <c r="N59" s="69"/>
      <c r="O59" s="36"/>
      <c r="P59" s="36"/>
      <c r="Q59" s="36"/>
      <c r="R59" s="36"/>
      <c r="S59" s="36"/>
      <c r="T59" s="36"/>
      <c r="U59" s="36"/>
    </row>
    <row r="60" spans="1:21" ht="12.75">
      <c r="A60" s="38">
        <v>2016</v>
      </c>
      <c r="B60" s="80">
        <v>4097.04345703125</v>
      </c>
      <c r="C60" s="132">
        <v>5135.66650390625</v>
      </c>
      <c r="D60" s="72">
        <v>2086.986328125</v>
      </c>
      <c r="E60" s="78">
        <v>0.1523469239473343</v>
      </c>
      <c r="I60" s="36"/>
      <c r="J60" s="43"/>
      <c r="K60" s="116"/>
      <c r="L60" s="73"/>
      <c r="M60" s="73"/>
      <c r="N60" s="69"/>
      <c r="O60" s="36"/>
      <c r="P60" s="36"/>
      <c r="Q60" s="36"/>
      <c r="R60" s="36"/>
      <c r="S60" s="36"/>
      <c r="T60" s="36"/>
      <c r="U60" s="36"/>
    </row>
    <row r="61" spans="1:21" ht="12.75">
      <c r="A61" s="38">
        <v>2017</v>
      </c>
      <c r="B61" s="80">
        <v>4429.87841796875</v>
      </c>
      <c r="C61" s="132">
        <v>6947.677734375</v>
      </c>
      <c r="D61" s="72">
        <v>2742.500244140625</v>
      </c>
      <c r="E61" s="78">
        <v>0.2631986737251282</v>
      </c>
      <c r="I61" s="36"/>
      <c r="J61" s="43"/>
      <c r="K61" s="116"/>
      <c r="L61" s="73"/>
      <c r="M61" s="73"/>
      <c r="N61" s="69"/>
      <c r="O61" s="36"/>
      <c r="P61" s="36"/>
      <c r="Q61" s="36"/>
      <c r="R61" s="36"/>
      <c r="S61" s="36"/>
      <c r="T61" s="36"/>
      <c r="U61" s="36"/>
    </row>
    <row r="62" spans="1:21" ht="12.75">
      <c r="A62" s="38">
        <v>2018</v>
      </c>
      <c r="B62" s="80">
        <v>4357.98779296875</v>
      </c>
      <c r="C62" s="132">
        <v>7359.60693359375</v>
      </c>
      <c r="D62" s="72">
        <v>2771.146240234375</v>
      </c>
      <c r="E62" s="78">
        <v>0.2736261188983917</v>
      </c>
      <c r="I62" s="36"/>
      <c r="J62" s="43"/>
      <c r="K62" s="116"/>
      <c r="L62" s="73"/>
      <c r="M62" s="73"/>
      <c r="N62" s="69"/>
      <c r="O62" s="36"/>
      <c r="P62" s="36"/>
      <c r="Q62" s="36"/>
      <c r="R62" s="36"/>
      <c r="S62" s="36"/>
      <c r="T62" s="36"/>
      <c r="U62" s="36"/>
    </row>
    <row r="63" spans="1:21" ht="12.75">
      <c r="A63" s="38">
        <v>2019</v>
      </c>
      <c r="B63" s="80">
        <v>3557.40966796875</v>
      </c>
      <c r="C63" s="132">
        <v>6874.61328125</v>
      </c>
      <c r="D63" s="72">
        <v>2418.25146484375</v>
      </c>
      <c r="E63" s="78">
        <v>0.2570520043373108</v>
      </c>
      <c r="I63" s="36"/>
      <c r="J63" s="43"/>
      <c r="K63" s="116"/>
      <c r="L63" s="73"/>
      <c r="M63" s="73"/>
      <c r="N63" s="69"/>
      <c r="O63" s="36"/>
      <c r="P63" s="36"/>
      <c r="Q63" s="36"/>
      <c r="R63" s="36"/>
      <c r="S63" s="36"/>
      <c r="T63" s="36"/>
      <c r="U63" s="36"/>
    </row>
    <row r="64" spans="1:21" ht="12.75">
      <c r="A64" s="38">
        <v>2020</v>
      </c>
      <c r="B64" s="80">
        <v>4573.1328125</v>
      </c>
      <c r="C64" s="132">
        <v>7409.0390625</v>
      </c>
      <c r="D64" s="72">
        <v>1731.6761474609375</v>
      </c>
      <c r="E64" s="78">
        <v>0.2645930051803589</v>
      </c>
      <c r="I64" s="36"/>
      <c r="J64" s="43"/>
      <c r="K64" s="116"/>
      <c r="L64" s="73"/>
      <c r="M64" s="73"/>
      <c r="N64" s="69"/>
      <c r="O64" s="36"/>
      <c r="P64" s="36"/>
      <c r="Q64" s="36"/>
      <c r="R64" s="36"/>
      <c r="S64" s="36"/>
      <c r="T64" s="36"/>
      <c r="U64" s="36"/>
    </row>
    <row r="65" spans="1:14" ht="12.75">
      <c r="A65" s="38">
        <v>2021</v>
      </c>
      <c r="B65" s="80">
        <v>4371.6552734375</v>
      </c>
      <c r="C65" s="132">
        <v>7387.0498046875</v>
      </c>
      <c r="D65" s="72">
        <v>1726.6263427734375</v>
      </c>
      <c r="E65" s="78">
        <v>0.2638132870197296</v>
      </c>
      <c r="I65" s="36"/>
      <c r="J65" s="43"/>
      <c r="K65" s="116"/>
      <c r="L65" s="73"/>
      <c r="M65" s="73"/>
      <c r="N65" s="69"/>
    </row>
    <row r="66" spans="1:14" ht="12.75">
      <c r="A66" s="38">
        <v>2022</v>
      </c>
      <c r="B66" s="80">
        <v>4558.69873046875</v>
      </c>
      <c r="C66" s="132">
        <v>7182.55517578125</v>
      </c>
      <c r="D66" s="72">
        <v>1676.3856201171875</v>
      </c>
      <c r="E66" s="78">
        <v>0.2522585988044739</v>
      </c>
      <c r="I66" s="36"/>
      <c r="J66" s="43"/>
      <c r="K66" s="116"/>
      <c r="L66" s="73"/>
      <c r="M66" s="73"/>
      <c r="N66" s="69"/>
    </row>
    <row r="67" spans="1:14" ht="12.75">
      <c r="A67" s="38">
        <v>2023</v>
      </c>
      <c r="B67" s="80">
        <v>4268.751953125</v>
      </c>
      <c r="C67" s="132">
        <v>6296.05126953125</v>
      </c>
      <c r="D67" s="72">
        <v>1469.0830078125</v>
      </c>
      <c r="E67" s="78">
        <v>0.22021976113319397</v>
      </c>
      <c r="I67" s="36"/>
      <c r="J67" s="43"/>
      <c r="K67" s="116"/>
      <c r="L67" s="73"/>
      <c r="M67" s="73"/>
      <c r="N67" s="69"/>
    </row>
    <row r="68" spans="1:14" ht="12.75">
      <c r="A68" s="38">
        <v>2024</v>
      </c>
      <c r="B68" s="80">
        <v>3654.5869140625</v>
      </c>
      <c r="C68" s="132">
        <v>6899.62548828125</v>
      </c>
      <c r="D68" s="72">
        <v>1615.542724609375</v>
      </c>
      <c r="E68" s="78">
        <v>0.2507675886154175</v>
      </c>
      <c r="I68" s="36"/>
      <c r="J68" s="43"/>
      <c r="K68" s="116"/>
      <c r="L68" s="73"/>
      <c r="M68" s="73"/>
      <c r="N68" s="69"/>
    </row>
    <row r="69" spans="1:14" ht="12.75">
      <c r="A69" s="38">
        <v>2025</v>
      </c>
      <c r="B69" s="80">
        <v>4559.13623046875</v>
      </c>
      <c r="C69" s="132">
        <v>7436.8447265625</v>
      </c>
      <c r="D69" s="72">
        <v>1662.17626953125</v>
      </c>
      <c r="E69" s="78">
        <v>0.2378021478652954</v>
      </c>
      <c r="I69" s="36"/>
      <c r="J69" s="43"/>
      <c r="K69" s="116"/>
      <c r="L69" s="73"/>
      <c r="M69" s="73"/>
      <c r="N69" s="69"/>
    </row>
    <row r="70" spans="1:14" ht="12.75">
      <c r="A70" s="38">
        <v>2026</v>
      </c>
      <c r="B70" s="80">
        <v>3917.186767578125</v>
      </c>
      <c r="C70" s="132">
        <v>7713.486663818359</v>
      </c>
      <c r="D70" s="72">
        <v>1738.5084228515625</v>
      </c>
      <c r="E70" s="78">
        <v>0.26397573947906494</v>
      </c>
      <c r="I70" s="36"/>
      <c r="J70" s="43"/>
      <c r="K70" s="116"/>
      <c r="L70" s="73"/>
      <c r="M70" s="73"/>
      <c r="N70" s="69"/>
    </row>
    <row r="71" spans="1:14" ht="12.75">
      <c r="A71" s="38">
        <v>2027</v>
      </c>
      <c r="B71" s="80">
        <v>4557.63671875</v>
      </c>
      <c r="C71" s="132">
        <v>7439.239501953125</v>
      </c>
      <c r="D71" s="72">
        <v>1661.9053955078125</v>
      </c>
      <c r="E71" s="78">
        <v>0.23764288425445557</v>
      </c>
      <c r="I71" s="36"/>
      <c r="J71" s="43"/>
      <c r="K71" s="116"/>
      <c r="L71" s="73"/>
      <c r="M71" s="73"/>
      <c r="N71" s="69"/>
    </row>
    <row r="72" spans="1:14" ht="12.75">
      <c r="A72" s="38">
        <v>2028</v>
      </c>
      <c r="B72" s="80">
        <v>3884.1416015625</v>
      </c>
      <c r="C72" s="132">
        <v>7718.728698730469</v>
      </c>
      <c r="D72" s="72">
        <v>1740.27490234375</v>
      </c>
      <c r="E72" s="78">
        <v>0.2648843228816986</v>
      </c>
      <c r="I72" s="36"/>
      <c r="J72" s="43"/>
      <c r="K72" s="116"/>
      <c r="L72" s="73"/>
      <c r="M72" s="73"/>
      <c r="N72" s="69"/>
    </row>
    <row r="73" spans="1:14" ht="12.75">
      <c r="A73" s="38">
        <v>2029</v>
      </c>
      <c r="B73" s="80">
        <v>4401.08154296875</v>
      </c>
      <c r="C73" s="132">
        <v>7553.699371337891</v>
      </c>
      <c r="D73" s="72">
        <v>1705.74365234375</v>
      </c>
      <c r="E73" s="78">
        <v>0.26365697383880615</v>
      </c>
      <c r="I73" s="36"/>
      <c r="J73" s="43"/>
      <c r="K73" s="116"/>
      <c r="L73" s="73"/>
      <c r="M73" s="73"/>
      <c r="N73" s="69"/>
    </row>
    <row r="74" spans="1:14" ht="12.75">
      <c r="A74" s="38">
        <v>2030</v>
      </c>
      <c r="B74" s="80">
        <v>4332.064453125</v>
      </c>
      <c r="C74" s="132">
        <v>7208.8782958984375</v>
      </c>
      <c r="D74" s="72">
        <v>1604.6004638671875</v>
      </c>
      <c r="E74" s="78">
        <v>0.22794373333454132</v>
      </c>
      <c r="I74" s="36"/>
      <c r="J74" s="43"/>
      <c r="K74" s="116"/>
      <c r="L74" s="73"/>
      <c r="M74" s="73"/>
      <c r="N74" s="69"/>
    </row>
    <row r="75" spans="1:14" ht="12.75">
      <c r="A75" s="43">
        <v>2031</v>
      </c>
      <c r="B75" s="80">
        <v>3536.2177734375</v>
      </c>
      <c r="C75" s="132">
        <v>7550.862365722656</v>
      </c>
      <c r="D75" s="72">
        <v>1704.988037109375</v>
      </c>
      <c r="E75" s="78">
        <v>0.2633149325847626</v>
      </c>
      <c r="I75" s="36"/>
      <c r="J75" s="43"/>
      <c r="K75" s="116"/>
      <c r="L75" s="73"/>
      <c r="M75" s="73"/>
      <c r="N75" s="69"/>
    </row>
    <row r="76" spans="1:14" ht="12.75">
      <c r="A76" s="43">
        <v>2032</v>
      </c>
      <c r="B76" s="80">
        <v>4571.8798828125</v>
      </c>
      <c r="C76" s="132">
        <v>7880.150360107422</v>
      </c>
      <c r="D76" s="72">
        <v>1776.733154296875</v>
      </c>
      <c r="E76" s="78">
        <v>0.2647952735424042</v>
      </c>
      <c r="I76" s="36"/>
      <c r="J76" s="43"/>
      <c r="K76" s="116"/>
      <c r="L76" s="73"/>
      <c r="M76" s="73"/>
      <c r="N76" s="69"/>
    </row>
    <row r="77" spans="1:14" ht="12.75">
      <c r="A77" s="43">
        <v>2033</v>
      </c>
      <c r="B77" s="80">
        <v>4373.86767578125</v>
      </c>
      <c r="C77" s="132">
        <v>7863.1553955078125</v>
      </c>
      <c r="D77" s="72">
        <v>1772.564453125</v>
      </c>
      <c r="E77" s="78">
        <v>0.2641349732875824</v>
      </c>
      <c r="I77" s="36"/>
      <c r="J77" s="43"/>
      <c r="K77" s="116"/>
      <c r="L77" s="73"/>
      <c r="M77" s="73"/>
      <c r="N77" s="69"/>
    </row>
    <row r="78" spans="1:14" ht="12.75">
      <c r="A78" s="43">
        <v>2034</v>
      </c>
      <c r="B78" s="80">
        <v>4557.8193359375</v>
      </c>
      <c r="C78" s="132">
        <v>7286.743103027344</v>
      </c>
      <c r="D78" s="72">
        <v>1621.8292236328125</v>
      </c>
      <c r="E78" s="78">
        <v>0.2280324101448059</v>
      </c>
      <c r="I78" s="36"/>
      <c r="J78" s="43"/>
      <c r="K78" s="116"/>
      <c r="L78" s="73"/>
      <c r="M78" s="73"/>
      <c r="N78" s="69"/>
    </row>
    <row r="79" spans="1:14" ht="12.75">
      <c r="A79" s="43">
        <v>2035</v>
      </c>
      <c r="B79" s="80">
        <v>4269.61279296875</v>
      </c>
      <c r="C79" s="132">
        <v>7538.701507568359</v>
      </c>
      <c r="D79" s="72">
        <v>1702.6971435546875</v>
      </c>
      <c r="E79" s="78">
        <v>0.2637499272823334</v>
      </c>
      <c r="I79" s="36"/>
      <c r="J79" s="43"/>
      <c r="K79" s="116"/>
      <c r="L79" s="73"/>
      <c r="M79" s="73"/>
      <c r="N79" s="69"/>
    </row>
    <row r="80" spans="1:14" ht="12.75">
      <c r="A80" s="43">
        <v>2036</v>
      </c>
      <c r="B80" s="80">
        <v>3658.2998046875</v>
      </c>
      <c r="C80" s="132">
        <v>7643.661834716797</v>
      </c>
      <c r="D80" s="72">
        <v>1726.05712890625</v>
      </c>
      <c r="E80" s="78">
        <v>0.2659202814102173</v>
      </c>
      <c r="I80" s="36"/>
      <c r="J80" s="43"/>
      <c r="K80" s="116"/>
      <c r="L80" s="73"/>
      <c r="M80" s="73"/>
      <c r="N80" s="69"/>
    </row>
    <row r="81" spans="1:22" ht="12.75">
      <c r="A81" s="43">
        <v>2037</v>
      </c>
      <c r="B81" s="80">
        <v>4558.69970703125</v>
      </c>
      <c r="C81" s="132">
        <v>7900.224609375</v>
      </c>
      <c r="D81" s="72">
        <v>1779.80126953125</v>
      </c>
      <c r="E81" s="78">
        <v>0.26563987135887146</v>
      </c>
      <c r="I81" s="36"/>
      <c r="J81" s="43"/>
      <c r="K81" s="116"/>
      <c r="L81" s="73"/>
      <c r="M81" s="73"/>
      <c r="N81" s="69"/>
      <c r="O81" s="36"/>
      <c r="P81" s="36"/>
      <c r="Q81" s="36"/>
      <c r="R81" s="36"/>
      <c r="S81" s="36"/>
      <c r="T81" s="36"/>
      <c r="U81" s="36"/>
      <c r="V81" s="36"/>
    </row>
    <row r="82" spans="1:22" ht="12.75">
      <c r="A82" s="43">
        <v>2038</v>
      </c>
      <c r="B82" s="80">
        <v>3916.9033203125</v>
      </c>
      <c r="C82" s="132">
        <v>7734.446014404297</v>
      </c>
      <c r="D82" s="72">
        <v>1745.1177978515625</v>
      </c>
      <c r="E82" s="78">
        <v>0.26585474610328674</v>
      </c>
      <c r="I82" s="36"/>
      <c r="J82" s="43"/>
      <c r="K82" s="116"/>
      <c r="L82" s="73"/>
      <c r="M82" s="73"/>
      <c r="N82" s="69"/>
      <c r="O82" s="36"/>
      <c r="P82" s="36"/>
      <c r="Q82" s="36"/>
      <c r="R82" s="36"/>
      <c r="S82" s="36"/>
      <c r="T82" s="36"/>
      <c r="U82" s="36"/>
      <c r="V82" s="36"/>
    </row>
    <row r="83" spans="1:22" ht="12.75">
      <c r="A83" s="43">
        <v>2039</v>
      </c>
      <c r="B83" s="80">
        <v>4558.29248046875</v>
      </c>
      <c r="C83" s="132">
        <v>7919.464904785156</v>
      </c>
      <c r="D83" s="72">
        <v>1784.36181640625</v>
      </c>
      <c r="E83" s="78">
        <v>0.26674723625183105</v>
      </c>
      <c r="I83" s="36"/>
      <c r="J83" s="43"/>
      <c r="K83" s="116"/>
      <c r="L83" s="73"/>
      <c r="M83" s="73"/>
      <c r="N83" s="69"/>
      <c r="O83" s="36"/>
      <c r="P83" s="36"/>
      <c r="Q83" s="36"/>
      <c r="R83" s="36"/>
      <c r="S83" s="36"/>
      <c r="T83" s="36"/>
      <c r="U83" s="36"/>
      <c r="V83" s="36"/>
    </row>
    <row r="84" spans="1:22" ht="12.75">
      <c r="A84" s="43">
        <v>2040</v>
      </c>
      <c r="B84" s="90">
        <v>3886.351318359375</v>
      </c>
      <c r="C84" s="133">
        <v>7775.695373535156</v>
      </c>
      <c r="D84" s="91">
        <v>1752.9468994140625</v>
      </c>
      <c r="E84" s="79">
        <v>0.26773005723953247</v>
      </c>
      <c r="I84" s="36"/>
      <c r="J84" s="43"/>
      <c r="K84" s="116"/>
      <c r="L84" s="73"/>
      <c r="M84" s="73"/>
      <c r="N84" s="69"/>
      <c r="O84" s="36"/>
      <c r="P84" s="36"/>
      <c r="Q84" s="36"/>
      <c r="R84" s="36"/>
      <c r="S84" s="36"/>
      <c r="T84" s="36"/>
      <c r="U84" s="36"/>
      <c r="V84" s="36"/>
    </row>
    <row r="85" spans="1:22" ht="12.75">
      <c r="A85" s="43"/>
      <c r="B85" s="74"/>
      <c r="C85" s="75"/>
      <c r="D85" s="101"/>
      <c r="E85" s="74"/>
      <c r="F85" s="73"/>
      <c r="G85" s="102"/>
      <c r="H85" s="102"/>
      <c r="I85" s="73"/>
      <c r="J85" s="74"/>
      <c r="K85" s="43"/>
      <c r="L85" s="103"/>
      <c r="M85" s="75"/>
      <c r="N85" s="93"/>
      <c r="O85" s="74"/>
      <c r="P85" s="73"/>
      <c r="Q85" s="102"/>
      <c r="R85" s="104"/>
      <c r="S85" s="43"/>
      <c r="T85" s="116"/>
      <c r="U85" s="73"/>
      <c r="V85" s="73"/>
    </row>
    <row r="86" spans="1:22" ht="15.75">
      <c r="A86" s="43"/>
      <c r="B86" s="82"/>
      <c r="C86" s="70"/>
      <c r="D86" s="70"/>
      <c r="E86" s="37"/>
      <c r="F86" s="36"/>
      <c r="G86" s="37"/>
      <c r="H86" s="37"/>
      <c r="I86" s="37"/>
      <c r="N86" s="37"/>
      <c r="O86" s="37"/>
      <c r="P86" s="37"/>
      <c r="Q86" s="36"/>
      <c r="R86" s="36"/>
      <c r="S86" s="36"/>
      <c r="T86" s="36"/>
      <c r="U86" s="69"/>
      <c r="V86" s="69"/>
    </row>
    <row r="87" spans="1:22" ht="12.75">
      <c r="A87" s="36"/>
      <c r="B87" s="144" t="s">
        <v>55</v>
      </c>
      <c r="C87" s="145"/>
      <c r="D87" s="145"/>
      <c r="E87" s="145"/>
      <c r="F87" s="145"/>
      <c r="G87" s="145"/>
      <c r="H87" s="146"/>
      <c r="I87" s="358" t="s">
        <v>56</v>
      </c>
      <c r="J87" s="57"/>
      <c r="K87" s="124" t="s">
        <v>57</v>
      </c>
      <c r="L87" s="96"/>
      <c r="M87" s="96"/>
      <c r="N87" s="96"/>
      <c r="O87" s="125"/>
      <c r="P87" s="126"/>
      <c r="U87" s="58"/>
      <c r="V87" s="69"/>
    </row>
    <row r="88" spans="1:22" ht="12.75">
      <c r="A88" s="36"/>
      <c r="B88" s="109"/>
      <c r="C88" s="121"/>
      <c r="D88" s="122"/>
      <c r="E88" s="123" t="s">
        <v>58</v>
      </c>
      <c r="F88" s="122"/>
      <c r="G88" s="122" t="s">
        <v>59</v>
      </c>
      <c r="H88" s="123" t="s">
        <v>58</v>
      </c>
      <c r="I88" s="359" t="s">
        <v>60</v>
      </c>
      <c r="J88" s="57"/>
      <c r="K88" s="127"/>
      <c r="L88" s="118"/>
      <c r="M88" s="59"/>
      <c r="N88" s="58" t="s">
        <v>61</v>
      </c>
      <c r="O88" s="118"/>
      <c r="P88" s="128"/>
      <c r="U88" s="118"/>
      <c r="V88" s="69"/>
    </row>
    <row r="89" spans="1:22" ht="12.75">
      <c r="A89" s="36"/>
      <c r="B89" s="81" t="s">
        <v>56</v>
      </c>
      <c r="C89" s="43" t="s">
        <v>8</v>
      </c>
      <c r="D89" s="43" t="s">
        <v>8</v>
      </c>
      <c r="E89" s="43" t="s">
        <v>8</v>
      </c>
      <c r="F89" s="43" t="s">
        <v>4</v>
      </c>
      <c r="G89" s="43" t="s">
        <v>4</v>
      </c>
      <c r="H89" s="43" t="s">
        <v>4</v>
      </c>
      <c r="I89" s="130">
        <v>0.923</v>
      </c>
      <c r="J89" s="57"/>
      <c r="K89" s="97"/>
      <c r="L89" s="98" t="s">
        <v>62</v>
      </c>
      <c r="M89" s="98" t="s">
        <v>63</v>
      </c>
      <c r="N89" s="98" t="s">
        <v>64</v>
      </c>
      <c r="O89" s="98" t="s">
        <v>12</v>
      </c>
      <c r="P89" s="138" t="s">
        <v>65</v>
      </c>
      <c r="U89" s="69"/>
      <c r="V89" s="69"/>
    </row>
    <row r="90" spans="1:22" ht="12.75">
      <c r="A90" s="36"/>
      <c r="B90" s="110" t="s">
        <v>66</v>
      </c>
      <c r="C90" s="86" t="s">
        <v>67</v>
      </c>
      <c r="D90" s="86" t="s">
        <v>68</v>
      </c>
      <c r="E90" s="86" t="s">
        <v>20</v>
      </c>
      <c r="F90" s="86" t="s">
        <v>67</v>
      </c>
      <c r="G90" s="86" t="s">
        <v>68</v>
      </c>
      <c r="H90" s="86" t="s">
        <v>20</v>
      </c>
      <c r="I90" s="360" t="s">
        <v>69</v>
      </c>
      <c r="J90" s="57"/>
      <c r="K90" s="99" t="s">
        <v>70</v>
      </c>
      <c r="L90" s="100" t="s">
        <v>64</v>
      </c>
      <c r="M90" s="100" t="s">
        <v>71</v>
      </c>
      <c r="N90" s="100" t="s">
        <v>72</v>
      </c>
      <c r="O90" s="100" t="s">
        <v>64</v>
      </c>
      <c r="P90" s="95" t="s">
        <v>73</v>
      </c>
      <c r="U90" s="69"/>
      <c r="V90" s="69"/>
    </row>
    <row r="91" spans="1:22" ht="12.75">
      <c r="A91" s="36"/>
      <c r="B91" s="111"/>
      <c r="C91" s="42"/>
      <c r="D91" s="42"/>
      <c r="E91" s="42"/>
      <c r="F91" s="42"/>
      <c r="G91" s="42"/>
      <c r="H91" s="42"/>
      <c r="I91" s="361"/>
      <c r="J91" s="36"/>
      <c r="K91" s="76"/>
      <c r="L91" s="69"/>
      <c r="M91" s="69"/>
      <c r="N91" s="69"/>
      <c r="O91" s="69"/>
      <c r="P91" s="77"/>
      <c r="U91" s="69"/>
      <c r="V91" s="69"/>
    </row>
    <row r="92" spans="1:22" ht="12.75">
      <c r="A92" s="38">
        <v>2011</v>
      </c>
      <c r="B92" s="112">
        <v>7432.1748046875</v>
      </c>
      <c r="C92" s="105">
        <v>57.64887619018555</v>
      </c>
      <c r="D92" s="105">
        <v>114.59170532226562</v>
      </c>
      <c r="E92" s="102">
        <v>56.94282913208008</v>
      </c>
      <c r="F92" s="102">
        <v>369.3059997558594</v>
      </c>
      <c r="G92" s="105">
        <v>1246.9443359375</v>
      </c>
      <c r="H92" s="102">
        <v>877.6383361816406</v>
      </c>
      <c r="I92" s="362">
        <v>6859.897344726563</v>
      </c>
      <c r="J92" s="38">
        <v>2011</v>
      </c>
      <c r="K92" s="135">
        <v>1033</v>
      </c>
      <c r="L92" s="134">
        <v>1115.2464599609375</v>
      </c>
      <c r="M92" s="148" t="s">
        <v>74</v>
      </c>
      <c r="N92" s="134">
        <v>0</v>
      </c>
      <c r="O92" s="134">
        <v>1115.2464599609375</v>
      </c>
      <c r="P92" s="139">
        <v>0.07961903190797437</v>
      </c>
      <c r="U92" s="69"/>
      <c r="V92" s="69"/>
    </row>
    <row r="93" spans="1:22" ht="12.75">
      <c r="A93" s="38">
        <v>2012</v>
      </c>
      <c r="B93" s="112">
        <v>7475.931640625</v>
      </c>
      <c r="C93" s="105">
        <v>138.4857635498047</v>
      </c>
      <c r="D93" s="105">
        <v>116.77310943603516</v>
      </c>
      <c r="E93" s="102">
        <v>-21.71265411376953</v>
      </c>
      <c r="F93" s="102">
        <v>75.12522888183594</v>
      </c>
      <c r="G93" s="105">
        <v>2164.613525390625</v>
      </c>
      <c r="H93" s="102">
        <v>2089.488296508789</v>
      </c>
      <c r="I93" s="362">
        <v>6900.2849042968755</v>
      </c>
      <c r="J93" s="38">
        <v>2012</v>
      </c>
      <c r="K93" s="135">
        <v>1251</v>
      </c>
      <c r="L93" s="134">
        <v>1315.577392578125</v>
      </c>
      <c r="M93" s="148" t="s">
        <v>74</v>
      </c>
      <c r="N93" s="134">
        <v>0</v>
      </c>
      <c r="O93" s="134">
        <v>1315.577392578125</v>
      </c>
      <c r="P93" s="139">
        <v>0.05162061756844527</v>
      </c>
      <c r="U93" s="69"/>
      <c r="V93" s="69"/>
    </row>
    <row r="94" spans="1:22" ht="12.75">
      <c r="A94" s="38">
        <v>2013</v>
      </c>
      <c r="B94" s="112">
        <v>7456.8037109375</v>
      </c>
      <c r="C94" s="105">
        <v>138.34532165527344</v>
      </c>
      <c r="D94" s="105">
        <v>36.142662048339844</v>
      </c>
      <c r="E94" s="102">
        <v>-102.2026596069336</v>
      </c>
      <c r="F94" s="102">
        <v>840.2125854492188</v>
      </c>
      <c r="G94" s="105">
        <v>1094.7138671875</v>
      </c>
      <c r="H94" s="102">
        <v>254.50128173828125</v>
      </c>
      <c r="I94" s="362">
        <v>6882.629825195313</v>
      </c>
      <c r="J94" s="38">
        <v>2013</v>
      </c>
      <c r="K94" s="135">
        <v>1257</v>
      </c>
      <c r="L94" s="134">
        <v>1317.287353515625</v>
      </c>
      <c r="M94" s="148" t="s">
        <v>74</v>
      </c>
      <c r="N94" s="134">
        <v>0</v>
      </c>
      <c r="O94" s="134">
        <v>1317.287353515625</v>
      </c>
      <c r="P94" s="139">
        <v>0.04796129953510353</v>
      </c>
      <c r="U94" s="69"/>
      <c r="V94" s="69"/>
    </row>
    <row r="95" spans="1:22" ht="12.75">
      <c r="A95" s="38">
        <v>2014</v>
      </c>
      <c r="B95" s="112">
        <v>7469.078125</v>
      </c>
      <c r="C95" s="105">
        <v>138.68670654296875</v>
      </c>
      <c r="D95" s="105">
        <v>16.607419967651367</v>
      </c>
      <c r="E95" s="102">
        <v>-122.07928657531738</v>
      </c>
      <c r="F95" s="102">
        <v>752.2601928710938</v>
      </c>
      <c r="G95" s="105">
        <v>1360.51806640625</v>
      </c>
      <c r="H95" s="102">
        <v>608.2578735351562</v>
      </c>
      <c r="I95" s="362">
        <v>6893.9591093750005</v>
      </c>
      <c r="J95" s="38">
        <v>2014</v>
      </c>
      <c r="K95" s="135">
        <v>1243</v>
      </c>
      <c r="L95" s="134">
        <v>1387.44287109375</v>
      </c>
      <c r="M95" s="148" t="s">
        <v>74</v>
      </c>
      <c r="N95" s="134">
        <v>0</v>
      </c>
      <c r="O95" s="134">
        <v>1387.44287109375</v>
      </c>
      <c r="P95" s="139">
        <v>0.11620504512771523</v>
      </c>
      <c r="U95" s="69"/>
      <c r="V95" s="69"/>
    </row>
    <row r="96" spans="1:22" ht="12.75">
      <c r="A96" s="38">
        <v>2015</v>
      </c>
      <c r="B96" s="112">
        <v>7478.85986328125</v>
      </c>
      <c r="C96" s="105">
        <v>138.914306640625</v>
      </c>
      <c r="D96" s="105">
        <v>22.56797981262207</v>
      </c>
      <c r="E96" s="102">
        <v>-116.34632682800293</v>
      </c>
      <c r="F96" s="102">
        <v>257.9606018066406</v>
      </c>
      <c r="G96" s="105">
        <v>1241.507080078125</v>
      </c>
      <c r="H96" s="102">
        <v>983.5464782714844</v>
      </c>
      <c r="I96" s="362">
        <v>6902.987653808594</v>
      </c>
      <c r="J96" s="38">
        <v>2015</v>
      </c>
      <c r="K96" s="135">
        <v>1234</v>
      </c>
      <c r="L96" s="134">
        <v>1107.68212890625</v>
      </c>
      <c r="M96" s="148" t="s">
        <v>74</v>
      </c>
      <c r="N96" s="134">
        <v>0</v>
      </c>
      <c r="O96" s="134">
        <v>1107.68212890625</v>
      </c>
      <c r="P96" s="139">
        <v>-0.10236456328504862</v>
      </c>
      <c r="U96" s="69"/>
      <c r="V96" s="69"/>
    </row>
    <row r="97" spans="1:22" ht="12.75">
      <c r="A97" s="38">
        <v>2016</v>
      </c>
      <c r="B97" s="112">
        <v>7487.8515625</v>
      </c>
      <c r="C97" s="105">
        <v>139.39614868164062</v>
      </c>
      <c r="D97" s="105">
        <v>19.49726104736328</v>
      </c>
      <c r="E97" s="102">
        <v>-119.89888763427734</v>
      </c>
      <c r="F97" s="102">
        <v>2373.5302734375</v>
      </c>
      <c r="G97" s="105">
        <v>729.2841186523438</v>
      </c>
      <c r="H97" s="102">
        <v>-1644.2461547851562</v>
      </c>
      <c r="I97" s="362">
        <v>6911.2869921875</v>
      </c>
      <c r="J97" s="38">
        <v>2016</v>
      </c>
      <c r="K97" s="135">
        <v>1213</v>
      </c>
      <c r="L97" s="134">
        <v>372.8175048828125</v>
      </c>
      <c r="M97" s="148" t="s">
        <v>162</v>
      </c>
      <c r="N97" s="134">
        <v>0</v>
      </c>
      <c r="O97" s="134">
        <v>372.8175048828125</v>
      </c>
      <c r="P97" s="139">
        <v>-0.6926483883900969</v>
      </c>
      <c r="U97" s="69"/>
      <c r="V97" s="69"/>
    </row>
    <row r="98" spans="1:22" ht="12.75">
      <c r="A98" s="38">
        <v>2017</v>
      </c>
      <c r="B98" s="112">
        <v>7504.75927734375</v>
      </c>
      <c r="C98" s="105">
        <v>138.914306640625</v>
      </c>
      <c r="D98" s="105">
        <v>28.110326766967773</v>
      </c>
      <c r="E98" s="102">
        <v>-110.80397987365723</v>
      </c>
      <c r="F98" s="102">
        <v>345.9484558105469</v>
      </c>
      <c r="G98" s="105">
        <v>821.3590087890625</v>
      </c>
      <c r="H98" s="102">
        <v>475.4105529785156</v>
      </c>
      <c r="I98" s="362">
        <v>6926.892812988282</v>
      </c>
      <c r="J98" s="38">
        <v>2017</v>
      </c>
      <c r="K98" s="135">
        <v>1198</v>
      </c>
      <c r="L98" s="134">
        <v>1116.4388427734375</v>
      </c>
      <c r="M98" s="148" t="s">
        <v>74</v>
      </c>
      <c r="N98" s="134">
        <v>0</v>
      </c>
      <c r="O98" s="134">
        <v>1116.4388427734375</v>
      </c>
      <c r="P98" s="139">
        <v>-0.06808109952133767</v>
      </c>
      <c r="U98" s="69"/>
      <c r="V98" s="69"/>
    </row>
    <row r="99" spans="1:22" ht="12.75">
      <c r="A99" s="38">
        <v>2018</v>
      </c>
      <c r="B99" s="112">
        <v>7535.7373046875</v>
      </c>
      <c r="C99" s="105">
        <v>138.914306640625</v>
      </c>
      <c r="D99" s="105">
        <v>36.915977478027344</v>
      </c>
      <c r="E99" s="102">
        <v>-101.99832916259766</v>
      </c>
      <c r="F99" s="102">
        <v>175.78863525390625</v>
      </c>
      <c r="G99" s="105">
        <v>1081.203369140625</v>
      </c>
      <c r="H99" s="102">
        <v>905.4147338867188</v>
      </c>
      <c r="I99" s="362">
        <v>6955.485532226563</v>
      </c>
      <c r="J99" s="38">
        <v>2018</v>
      </c>
      <c r="K99" s="135">
        <v>1207</v>
      </c>
      <c r="L99" s="134">
        <v>1115.0604248046875</v>
      </c>
      <c r="M99" s="148" t="s">
        <v>74</v>
      </c>
      <c r="N99" s="134">
        <v>0</v>
      </c>
      <c r="O99" s="134">
        <v>1115.0604248046875</v>
      </c>
      <c r="P99" s="139">
        <v>-0.07617197613530446</v>
      </c>
      <c r="U99" s="69"/>
      <c r="V99" s="69"/>
    </row>
    <row r="100" spans="1:22" ht="12.75">
      <c r="A100" s="38">
        <v>2019</v>
      </c>
      <c r="B100" s="112">
        <v>7570.50390625</v>
      </c>
      <c r="C100" s="105">
        <v>138.914306640625</v>
      </c>
      <c r="D100" s="105">
        <v>36.0742301940918</v>
      </c>
      <c r="E100" s="102">
        <v>-102.8400764465332</v>
      </c>
      <c r="F100" s="102">
        <v>382.21990966796875</v>
      </c>
      <c r="G100" s="105">
        <v>724.6282348632812</v>
      </c>
      <c r="H100" s="102">
        <v>342.4083251953125</v>
      </c>
      <c r="I100" s="362">
        <v>6987.575105468751</v>
      </c>
      <c r="J100" s="38">
        <v>2019</v>
      </c>
      <c r="K100" s="135">
        <v>1218</v>
      </c>
      <c r="L100" s="134">
        <v>1118.5640869140625</v>
      </c>
      <c r="M100" s="148" t="s">
        <v>74</v>
      </c>
      <c r="N100" s="134">
        <v>0</v>
      </c>
      <c r="O100" s="134">
        <v>1118.5640869140625</v>
      </c>
      <c r="P100" s="139">
        <v>-0.08163868069452995</v>
      </c>
      <c r="U100" s="69"/>
      <c r="V100" s="69"/>
    </row>
    <row r="101" spans="1:22" ht="12.75">
      <c r="A101" s="38">
        <v>2020</v>
      </c>
      <c r="B101" s="112">
        <v>7604.33447265625</v>
      </c>
      <c r="C101" s="105">
        <v>139.39614868164062</v>
      </c>
      <c r="D101" s="105">
        <v>33.800296783447266</v>
      </c>
      <c r="E101" s="102">
        <v>-105.59585189819336</v>
      </c>
      <c r="F101" s="102">
        <v>195.0869598388672</v>
      </c>
      <c r="G101" s="105">
        <v>1103.3365478515625</v>
      </c>
      <c r="H101" s="102">
        <v>908.2495880126953</v>
      </c>
      <c r="I101" s="362">
        <v>7018.800718261719</v>
      </c>
      <c r="J101" s="38">
        <v>2020</v>
      </c>
      <c r="K101" s="135">
        <v>1224</v>
      </c>
      <c r="L101" s="134">
        <v>1116.7509765625</v>
      </c>
      <c r="M101" s="148" t="s">
        <v>74</v>
      </c>
      <c r="N101" s="134">
        <v>0</v>
      </c>
      <c r="O101" s="134">
        <v>1116.7509765625</v>
      </c>
      <c r="P101" s="139">
        <v>-0.08762175117442805</v>
      </c>
      <c r="U101" s="69"/>
      <c r="V101" s="69"/>
    </row>
    <row r="102" spans="1:22" ht="12.75">
      <c r="A102" s="38">
        <v>2021</v>
      </c>
      <c r="B102" s="112">
        <v>7647.51611328125</v>
      </c>
      <c r="C102" s="105">
        <v>287.8343200683594</v>
      </c>
      <c r="D102" s="105">
        <v>33.736427307128906</v>
      </c>
      <c r="E102" s="102">
        <v>-254.09789276123047</v>
      </c>
      <c r="F102" s="102">
        <v>182.3475799560547</v>
      </c>
      <c r="G102" s="105">
        <v>1162.8876953125</v>
      </c>
      <c r="H102" s="102">
        <v>980.5401153564453</v>
      </c>
      <c r="I102" s="362">
        <v>7058.657372558594</v>
      </c>
      <c r="J102" s="38">
        <v>2021</v>
      </c>
      <c r="K102" s="135">
        <v>1238</v>
      </c>
      <c r="L102" s="134">
        <v>1131.4554443359375</v>
      </c>
      <c r="M102" s="148" t="s">
        <v>74</v>
      </c>
      <c r="N102" s="134">
        <v>0</v>
      </c>
      <c r="O102" s="134">
        <v>1131.4554443359375</v>
      </c>
      <c r="P102" s="139">
        <v>-0.08606183817775648</v>
      </c>
      <c r="U102" s="69"/>
      <c r="V102" s="69"/>
    </row>
    <row r="103" spans="1:22" ht="12.75">
      <c r="A103" s="38">
        <v>2022</v>
      </c>
      <c r="B103" s="112">
        <v>7694.77490234375</v>
      </c>
      <c r="C103" s="105">
        <v>287.8343200683594</v>
      </c>
      <c r="D103" s="105">
        <v>33.736427307128906</v>
      </c>
      <c r="E103" s="102">
        <v>-254.09789276123047</v>
      </c>
      <c r="F103" s="102">
        <v>353.12506103515625</v>
      </c>
      <c r="G103" s="105">
        <v>1043.66943359375</v>
      </c>
      <c r="H103" s="102">
        <v>690.5443725585938</v>
      </c>
      <c r="I103" s="362">
        <v>7102.277234863282</v>
      </c>
      <c r="J103" s="38">
        <v>2022</v>
      </c>
      <c r="K103" s="135">
        <v>1249</v>
      </c>
      <c r="L103" s="134">
        <v>1131.4554443359375</v>
      </c>
      <c r="M103" s="148" t="s">
        <v>74</v>
      </c>
      <c r="N103" s="134">
        <v>0</v>
      </c>
      <c r="O103" s="134">
        <v>1131.4554443359375</v>
      </c>
      <c r="P103" s="139">
        <v>-0.09411093327787234</v>
      </c>
      <c r="U103" s="69"/>
      <c r="V103" s="69"/>
    </row>
    <row r="104" spans="1:22" ht="12.75">
      <c r="A104" s="38">
        <v>2023</v>
      </c>
      <c r="B104" s="112">
        <v>7744.1357421875</v>
      </c>
      <c r="C104" s="105">
        <v>287.8343200683594</v>
      </c>
      <c r="D104" s="105">
        <v>33.736427307128906</v>
      </c>
      <c r="E104" s="102">
        <v>-254.09789276123047</v>
      </c>
      <c r="F104" s="102">
        <v>820.8001708984375</v>
      </c>
      <c r="G104" s="105">
        <v>455.0777893066406</v>
      </c>
      <c r="H104" s="102">
        <v>-365.7223815917969</v>
      </c>
      <c r="I104" s="362">
        <v>7147.837290039063</v>
      </c>
      <c r="J104" s="38">
        <v>2023</v>
      </c>
      <c r="K104" s="135">
        <v>1255</v>
      </c>
      <c r="L104" s="134">
        <v>1131.4554443359375</v>
      </c>
      <c r="M104" s="148" t="s">
        <v>74</v>
      </c>
      <c r="N104" s="134">
        <v>0</v>
      </c>
      <c r="O104" s="134">
        <v>1131.4554443359375</v>
      </c>
      <c r="P104" s="139">
        <v>-0.09844187702315732</v>
      </c>
      <c r="U104" s="69"/>
      <c r="V104" s="69"/>
    </row>
    <row r="105" spans="1:22" ht="12.75">
      <c r="A105" s="38">
        <v>2024</v>
      </c>
      <c r="B105" s="112">
        <v>7797.94482421875</v>
      </c>
      <c r="C105" s="105">
        <v>288.8314514160156</v>
      </c>
      <c r="D105" s="105">
        <v>33.800296783447266</v>
      </c>
      <c r="E105" s="102">
        <v>-255.03115463256836</v>
      </c>
      <c r="F105" s="102">
        <v>388.6394348144531</v>
      </c>
      <c r="G105" s="105">
        <v>684.630126953125</v>
      </c>
      <c r="H105" s="102">
        <v>295.9906921386719</v>
      </c>
      <c r="I105" s="362">
        <v>7197.503072753907</v>
      </c>
      <c r="J105" s="38">
        <v>2024</v>
      </c>
      <c r="K105" s="135">
        <v>1264</v>
      </c>
      <c r="L105" s="134">
        <v>1131.4554443359375</v>
      </c>
      <c r="M105" s="148" t="s">
        <v>74</v>
      </c>
      <c r="N105" s="134">
        <v>0</v>
      </c>
      <c r="O105" s="134">
        <v>1131.4554443359375</v>
      </c>
      <c r="P105" s="139">
        <v>-0.1048611991013153</v>
      </c>
      <c r="U105" s="69"/>
      <c r="V105" s="69"/>
    </row>
    <row r="106" spans="1:22" ht="25.5">
      <c r="A106" s="38">
        <v>2025</v>
      </c>
      <c r="B106" s="112">
        <v>7846.40234375</v>
      </c>
      <c r="C106" s="105">
        <v>287.8343200683594</v>
      </c>
      <c r="D106" s="105">
        <v>33.736427307128906</v>
      </c>
      <c r="E106" s="102">
        <v>-254.09789276123047</v>
      </c>
      <c r="F106" s="102">
        <v>186.2366180419922</v>
      </c>
      <c r="G106" s="105">
        <v>1780.041015625</v>
      </c>
      <c r="H106" s="102">
        <v>1593.8043975830078</v>
      </c>
      <c r="I106" s="362">
        <v>7242.229363281251</v>
      </c>
      <c r="J106" s="38">
        <v>2025</v>
      </c>
      <c r="K106" s="135">
        <v>1281</v>
      </c>
      <c r="L106" s="134">
        <v>1131.4954833984375</v>
      </c>
      <c r="M106" s="148" t="s">
        <v>75</v>
      </c>
      <c r="N106" s="134">
        <v>407</v>
      </c>
      <c r="O106" s="134">
        <v>1538.4954833984375</v>
      </c>
      <c r="P106" s="139">
        <v>0.20101130632196518</v>
      </c>
      <c r="U106" s="69"/>
      <c r="V106" s="69"/>
    </row>
    <row r="107" spans="1:22" ht="12.75">
      <c r="A107" s="38">
        <v>2026</v>
      </c>
      <c r="B107" s="112">
        <v>7896.48681640625</v>
      </c>
      <c r="C107" s="105">
        <v>287.8343200683594</v>
      </c>
      <c r="D107" s="105">
        <v>33.736427307128906</v>
      </c>
      <c r="E107" s="102">
        <v>-254.09789276123047</v>
      </c>
      <c r="F107" s="102">
        <v>143.354736328125</v>
      </c>
      <c r="G107" s="105">
        <v>1985.045654296875</v>
      </c>
      <c r="H107" s="102">
        <v>1841.69091796875</v>
      </c>
      <c r="I107" s="362">
        <v>7288.457331542969</v>
      </c>
      <c r="J107" s="38">
        <v>2026</v>
      </c>
      <c r="K107" s="135">
        <v>1293</v>
      </c>
      <c r="L107" s="134">
        <v>1131.4954833984375</v>
      </c>
      <c r="M107" s="148" t="s">
        <v>74</v>
      </c>
      <c r="N107" s="134">
        <v>407</v>
      </c>
      <c r="O107" s="134">
        <v>1538.4954833984375</v>
      </c>
      <c r="P107" s="139">
        <v>0.18986502969716734</v>
      </c>
      <c r="U107" s="69"/>
      <c r="V107" s="69"/>
    </row>
    <row r="108" spans="1:22" ht="12.75">
      <c r="A108" s="38">
        <v>2027</v>
      </c>
      <c r="B108" s="112">
        <v>7946.763671875</v>
      </c>
      <c r="C108" s="105">
        <v>287.8343200683594</v>
      </c>
      <c r="D108" s="105">
        <v>33.736427307128906</v>
      </c>
      <c r="E108" s="102">
        <v>-254.09789276123047</v>
      </c>
      <c r="F108" s="102">
        <v>301.98406982421875</v>
      </c>
      <c r="G108" s="105">
        <v>1817.86572265625</v>
      </c>
      <c r="H108" s="102">
        <v>1515.8816528320312</v>
      </c>
      <c r="I108" s="362">
        <v>7334.862869140626</v>
      </c>
      <c r="J108" s="38">
        <v>2027</v>
      </c>
      <c r="K108" s="135">
        <v>1305</v>
      </c>
      <c r="L108" s="134">
        <v>1131.4954833984375</v>
      </c>
      <c r="M108" s="148" t="s">
        <v>74</v>
      </c>
      <c r="N108" s="134">
        <v>407</v>
      </c>
      <c r="O108" s="134">
        <v>1538.4954833984375</v>
      </c>
      <c r="P108" s="139">
        <v>0.1789237420677683</v>
      </c>
      <c r="U108" s="69"/>
      <c r="V108" s="69"/>
    </row>
    <row r="109" spans="1:22" ht="12.75">
      <c r="A109" s="38">
        <v>2028</v>
      </c>
      <c r="B109" s="112">
        <v>7998.6689453125</v>
      </c>
      <c r="C109" s="105">
        <v>288.8314514160156</v>
      </c>
      <c r="D109" s="105">
        <v>33.800296783447266</v>
      </c>
      <c r="E109" s="102">
        <v>-255.03115463256836</v>
      </c>
      <c r="F109" s="102">
        <v>172.1529541015625</v>
      </c>
      <c r="G109" s="105">
        <v>1921.1082763671875</v>
      </c>
      <c r="H109" s="102">
        <v>1748.955322265625</v>
      </c>
      <c r="I109" s="362">
        <v>7382.771436523438</v>
      </c>
      <c r="J109" s="38">
        <v>2028</v>
      </c>
      <c r="K109" s="135">
        <v>1315</v>
      </c>
      <c r="L109" s="134">
        <v>1131.4954833984375</v>
      </c>
      <c r="M109" s="148" t="s">
        <v>74</v>
      </c>
      <c r="N109" s="134">
        <v>407</v>
      </c>
      <c r="O109" s="134">
        <v>1538.4954833984375</v>
      </c>
      <c r="P109" s="139">
        <v>0.16995854250831743</v>
      </c>
      <c r="U109" s="69"/>
      <c r="V109" s="69"/>
    </row>
    <row r="110" spans="1:22" ht="12.75">
      <c r="A110" s="38">
        <v>2029</v>
      </c>
      <c r="B110" s="112">
        <v>8044.17578125</v>
      </c>
      <c r="C110" s="105">
        <v>287.8343200683594</v>
      </c>
      <c r="D110" s="105">
        <v>33.736427307128906</v>
      </c>
      <c r="E110" s="102">
        <v>-254.09789276123047</v>
      </c>
      <c r="F110" s="102">
        <v>208.68638610839844</v>
      </c>
      <c r="G110" s="105">
        <v>1710.921142578125</v>
      </c>
      <c r="H110" s="102">
        <v>1502.2347564697266</v>
      </c>
      <c r="I110" s="362">
        <v>7424.774246093751</v>
      </c>
      <c r="J110" s="38">
        <v>2029</v>
      </c>
      <c r="K110" s="135">
        <v>1324</v>
      </c>
      <c r="L110" s="134">
        <v>1131.4954833984375</v>
      </c>
      <c r="M110" s="148" t="s">
        <v>74</v>
      </c>
      <c r="N110" s="134">
        <v>407</v>
      </c>
      <c r="O110" s="134">
        <v>1538.4954833984375</v>
      </c>
      <c r="P110" s="139">
        <v>0.1620056521136235</v>
      </c>
      <c r="U110" s="69"/>
      <c r="V110" s="69"/>
    </row>
    <row r="111" spans="1:22" ht="12.75">
      <c r="A111" s="38">
        <v>2030</v>
      </c>
      <c r="B111" s="112">
        <v>8092.8369140625</v>
      </c>
      <c r="C111" s="105">
        <v>287.8343200683594</v>
      </c>
      <c r="D111" s="105">
        <v>33.736427307128906</v>
      </c>
      <c r="E111" s="102">
        <v>-254.09789276123047</v>
      </c>
      <c r="F111" s="102">
        <v>520.7037353515625</v>
      </c>
      <c r="G111" s="105">
        <v>1665.330078125</v>
      </c>
      <c r="H111" s="102">
        <v>1144.6263427734375</v>
      </c>
      <c r="I111" s="362">
        <v>7469.688471679688</v>
      </c>
      <c r="J111" s="38">
        <v>2030</v>
      </c>
      <c r="K111" s="135">
        <v>1335</v>
      </c>
      <c r="L111" s="134">
        <v>1131.4954833984375</v>
      </c>
      <c r="M111" s="148" t="s">
        <v>74</v>
      </c>
      <c r="N111" s="134">
        <v>407</v>
      </c>
      <c r="O111" s="134">
        <v>1538.4954833984375</v>
      </c>
      <c r="P111" s="139">
        <v>0.15243107370669473</v>
      </c>
      <c r="U111" s="69"/>
      <c r="V111" s="69"/>
    </row>
    <row r="112" spans="1:22" ht="12.75">
      <c r="A112" s="38">
        <v>2031</v>
      </c>
      <c r="B112" s="112">
        <v>8142.9072265625</v>
      </c>
      <c r="C112" s="105">
        <v>287.8343200683594</v>
      </c>
      <c r="D112" s="105">
        <v>33.736427307128906</v>
      </c>
      <c r="E112" s="102">
        <v>-254.09789276123047</v>
      </c>
      <c r="F112" s="102">
        <v>219.97718811035156</v>
      </c>
      <c r="G112" s="105">
        <v>1626.5360107421875</v>
      </c>
      <c r="H112" s="102">
        <v>1406.558822631836</v>
      </c>
      <c r="I112" s="362">
        <v>7515.9033701171875</v>
      </c>
      <c r="J112" s="38">
        <v>2031</v>
      </c>
      <c r="K112" s="135">
        <v>1348</v>
      </c>
      <c r="L112" s="134">
        <v>1131.4954833984375</v>
      </c>
      <c r="M112" s="148" t="s">
        <v>74</v>
      </c>
      <c r="N112" s="134">
        <v>407</v>
      </c>
      <c r="O112" s="134">
        <v>1538.4954833984375</v>
      </c>
      <c r="P112" s="139">
        <v>0.14131712418281706</v>
      </c>
      <c r="U112" s="69"/>
      <c r="V112" s="69"/>
    </row>
    <row r="113" spans="1:22" ht="12.75">
      <c r="A113" s="38">
        <v>2032</v>
      </c>
      <c r="B113" s="112">
        <v>8194.7734375</v>
      </c>
      <c r="C113" s="105">
        <v>288.8314514160156</v>
      </c>
      <c r="D113" s="105">
        <v>33.800296783447266</v>
      </c>
      <c r="E113" s="102">
        <v>-255.03115463256836</v>
      </c>
      <c r="F113" s="102">
        <v>140.86422729492188</v>
      </c>
      <c r="G113" s="105">
        <v>1830.8228759765625</v>
      </c>
      <c r="H113" s="102">
        <v>1689.9586486816406</v>
      </c>
      <c r="I113" s="362">
        <v>7563.775882812501</v>
      </c>
      <c r="J113" s="38">
        <v>2032</v>
      </c>
      <c r="K113" s="135">
        <v>1357</v>
      </c>
      <c r="L113" s="134">
        <v>1131.4954833984375</v>
      </c>
      <c r="M113" s="148" t="s">
        <v>74</v>
      </c>
      <c r="N113" s="134">
        <v>407</v>
      </c>
      <c r="O113" s="134">
        <v>1538.4954833984375</v>
      </c>
      <c r="P113" s="139">
        <v>0.13374759277703574</v>
      </c>
      <c r="U113" s="69"/>
      <c r="V113" s="69"/>
    </row>
    <row r="114" spans="1:22" ht="12.75">
      <c r="A114" s="38">
        <v>2033</v>
      </c>
      <c r="B114" s="112">
        <v>8240.890625</v>
      </c>
      <c r="C114" s="105">
        <v>287.8343200683594</v>
      </c>
      <c r="D114" s="105">
        <v>33.736427307128906</v>
      </c>
      <c r="E114" s="102">
        <v>-254.09789276123047</v>
      </c>
      <c r="F114" s="102">
        <v>184.9074249267578</v>
      </c>
      <c r="G114" s="105">
        <v>1815.69140625</v>
      </c>
      <c r="H114" s="102">
        <v>1630.7839813232422</v>
      </c>
      <c r="I114" s="362">
        <v>7606.342046875</v>
      </c>
      <c r="J114" s="38">
        <v>2033</v>
      </c>
      <c r="K114" s="135">
        <v>1372</v>
      </c>
      <c r="L114" s="134">
        <v>1123.4954833984375</v>
      </c>
      <c r="M114" s="148" t="s">
        <v>74</v>
      </c>
      <c r="N114" s="134">
        <v>407</v>
      </c>
      <c r="O114" s="134">
        <v>1530.4954833984375</v>
      </c>
      <c r="P114" s="139">
        <v>0.11552148935746165</v>
      </c>
      <c r="U114" s="69"/>
      <c r="V114" s="69"/>
    </row>
    <row r="115" spans="1:22" ht="12.75">
      <c r="A115" s="38">
        <v>2034</v>
      </c>
      <c r="B115" s="112">
        <v>8288.9287109375</v>
      </c>
      <c r="C115" s="105">
        <v>287.8343200683594</v>
      </c>
      <c r="D115" s="105">
        <v>33.736427307128906</v>
      </c>
      <c r="E115" s="102">
        <v>-254.09789276123047</v>
      </c>
      <c r="F115" s="102">
        <v>450.7272644042969</v>
      </c>
      <c r="G115" s="105">
        <v>1477.7760009765625</v>
      </c>
      <c r="H115" s="102">
        <v>1027.0487365722656</v>
      </c>
      <c r="I115" s="362">
        <v>7650.681200195313</v>
      </c>
      <c r="J115" s="38">
        <v>2034</v>
      </c>
      <c r="K115" s="135">
        <v>1378</v>
      </c>
      <c r="L115" s="134">
        <v>1123.4954833984375</v>
      </c>
      <c r="M115" s="148" t="s">
        <v>74</v>
      </c>
      <c r="N115" s="134">
        <v>407</v>
      </c>
      <c r="O115" s="134">
        <v>1530.4954833984375</v>
      </c>
      <c r="P115" s="139">
        <v>0.11066435660263974</v>
      </c>
      <c r="U115" s="69"/>
      <c r="V115" s="69"/>
    </row>
    <row r="116" spans="1:22" ht="12.75">
      <c r="A116" s="38">
        <v>2035</v>
      </c>
      <c r="B116" s="112">
        <v>8338.6279296875</v>
      </c>
      <c r="C116" s="105">
        <v>287.8343200683594</v>
      </c>
      <c r="D116" s="105">
        <v>33.736427307128906</v>
      </c>
      <c r="E116" s="102">
        <v>-254.09789276123047</v>
      </c>
      <c r="F116" s="102">
        <v>255.62643432617188</v>
      </c>
      <c r="G116" s="105">
        <v>1455.6539306640625</v>
      </c>
      <c r="H116" s="102">
        <v>1200.0274963378906</v>
      </c>
      <c r="I116" s="362">
        <v>7696.553579101563</v>
      </c>
      <c r="J116" s="38">
        <v>2035</v>
      </c>
      <c r="K116" s="135">
        <v>1389</v>
      </c>
      <c r="L116" s="134">
        <v>1127.4954833984375</v>
      </c>
      <c r="M116" s="148" t="s">
        <v>74</v>
      </c>
      <c r="N116" s="134">
        <v>407</v>
      </c>
      <c r="O116" s="134">
        <v>1534.4954833984375</v>
      </c>
      <c r="P116" s="139">
        <v>0.10474836817742084</v>
      </c>
      <c r="U116" s="69"/>
      <c r="V116" s="69"/>
    </row>
    <row r="117" spans="1:22" ht="12.75">
      <c r="A117" s="38">
        <v>2036</v>
      </c>
      <c r="B117" s="112">
        <v>8389.0498046875</v>
      </c>
      <c r="C117" s="105">
        <v>288.8314514160156</v>
      </c>
      <c r="D117" s="105">
        <v>33.800296783447266</v>
      </c>
      <c r="E117" s="102">
        <v>-255.03115463256836</v>
      </c>
      <c r="F117" s="102">
        <v>229.08982849121094</v>
      </c>
      <c r="G117" s="105">
        <v>1507.3485107421875</v>
      </c>
      <c r="H117" s="102">
        <v>1278.2586822509766</v>
      </c>
      <c r="I117" s="362">
        <v>7743.092969726563</v>
      </c>
      <c r="J117" s="38">
        <v>2036</v>
      </c>
      <c r="K117" s="135">
        <v>1399</v>
      </c>
      <c r="L117" s="134">
        <v>1127.4954833984375</v>
      </c>
      <c r="M117" s="148" t="s">
        <v>74</v>
      </c>
      <c r="N117" s="134">
        <v>407</v>
      </c>
      <c r="O117" s="134">
        <v>1534.4954833984375</v>
      </c>
      <c r="P117" s="139">
        <v>0.09685166790452993</v>
      </c>
      <c r="U117" s="69"/>
      <c r="V117" s="69"/>
    </row>
    <row r="118" spans="1:22" ht="12.75">
      <c r="A118" s="38">
        <v>2037</v>
      </c>
      <c r="B118" s="112">
        <v>8438.71875</v>
      </c>
      <c r="C118" s="105">
        <v>287.8343200683594</v>
      </c>
      <c r="D118" s="105">
        <v>33.736427307128906</v>
      </c>
      <c r="E118" s="102">
        <v>-254.09789276123047</v>
      </c>
      <c r="F118" s="102">
        <v>181.3153076171875</v>
      </c>
      <c r="G118" s="105">
        <v>1688.7835693359375</v>
      </c>
      <c r="H118" s="102">
        <v>1507.46826171875</v>
      </c>
      <c r="I118" s="362">
        <v>7788.93740625</v>
      </c>
      <c r="J118" s="38">
        <v>2037</v>
      </c>
      <c r="K118" s="135">
        <v>1415</v>
      </c>
      <c r="L118" s="134">
        <v>1127.4954833984375</v>
      </c>
      <c r="M118" s="148" t="s">
        <v>74</v>
      </c>
      <c r="N118" s="134">
        <v>407</v>
      </c>
      <c r="O118" s="134">
        <v>1534.4954833984375</v>
      </c>
      <c r="P118" s="139">
        <v>0.08444910487522095</v>
      </c>
      <c r="U118" s="69"/>
      <c r="V118" s="69"/>
    </row>
    <row r="119" spans="1:22" ht="12.75">
      <c r="A119" s="38">
        <v>2038</v>
      </c>
      <c r="B119" s="112">
        <v>8488.3994140625</v>
      </c>
      <c r="C119" s="105">
        <v>287.8343200683594</v>
      </c>
      <c r="D119" s="105">
        <v>33.736427307128906</v>
      </c>
      <c r="E119" s="102">
        <v>-254.09789276123047</v>
      </c>
      <c r="F119" s="102">
        <v>183.57962036132812</v>
      </c>
      <c r="G119" s="105">
        <v>1467.0206298828125</v>
      </c>
      <c r="H119" s="102">
        <v>1283.4410095214844</v>
      </c>
      <c r="I119" s="362">
        <v>7834.792659179688</v>
      </c>
      <c r="J119" s="38">
        <v>2038</v>
      </c>
      <c r="K119" s="135">
        <v>1427</v>
      </c>
      <c r="L119" s="134">
        <v>1127.4954833984375</v>
      </c>
      <c r="M119" s="148" t="s">
        <v>74</v>
      </c>
      <c r="N119" s="134">
        <v>407</v>
      </c>
      <c r="O119" s="134">
        <v>1534.4954833984375</v>
      </c>
      <c r="P119" s="139">
        <v>0.07532970105006132</v>
      </c>
      <c r="U119" s="69"/>
      <c r="V119" s="69"/>
    </row>
    <row r="120" spans="1:22" ht="12.75">
      <c r="A120" s="38">
        <v>2039</v>
      </c>
      <c r="B120" s="112">
        <v>8538.33984375</v>
      </c>
      <c r="C120" s="105">
        <v>287.8343200683594</v>
      </c>
      <c r="D120" s="105">
        <v>33.736427307128906</v>
      </c>
      <c r="E120" s="102">
        <v>-254.09789276123047</v>
      </c>
      <c r="F120" s="102">
        <v>152.00057983398438</v>
      </c>
      <c r="G120" s="105">
        <v>1590.9776611328125</v>
      </c>
      <c r="H120" s="102">
        <v>1438.9770812988281</v>
      </c>
      <c r="I120" s="362">
        <v>7880.88767578125</v>
      </c>
      <c r="J120" s="38">
        <v>2039</v>
      </c>
      <c r="K120" s="135">
        <v>1438</v>
      </c>
      <c r="L120" s="134">
        <v>1127.4954833984375</v>
      </c>
      <c r="M120" s="148" t="s">
        <v>74</v>
      </c>
      <c r="N120" s="134">
        <v>407</v>
      </c>
      <c r="O120" s="134">
        <v>1534.4954833984375</v>
      </c>
      <c r="P120" s="139">
        <v>0.06710395229376731</v>
      </c>
      <c r="U120" s="69"/>
      <c r="V120" s="69"/>
    </row>
    <row r="121" spans="1:22" ht="12.75">
      <c r="A121" s="38">
        <v>2040</v>
      </c>
      <c r="B121" s="113">
        <v>8588.583984375</v>
      </c>
      <c r="C121" s="106">
        <v>288.8314514160156</v>
      </c>
      <c r="D121" s="106">
        <v>33.800296783447266</v>
      </c>
      <c r="E121" s="107">
        <v>-255.03115463256836</v>
      </c>
      <c r="F121" s="107">
        <v>222.18038940429688</v>
      </c>
      <c r="G121" s="106">
        <v>1485.9959716796875</v>
      </c>
      <c r="H121" s="94">
        <v>1263.8155822753906</v>
      </c>
      <c r="I121" s="363">
        <v>7927.263017578125</v>
      </c>
      <c r="J121" s="38">
        <v>2040</v>
      </c>
      <c r="K121" s="136">
        <v>1436</v>
      </c>
      <c r="L121" s="137">
        <v>1127.4954833984375</v>
      </c>
      <c r="M121" s="147" t="s">
        <v>74</v>
      </c>
      <c r="N121" s="137">
        <v>407</v>
      </c>
      <c r="O121" s="137">
        <v>1534.4954833984375</v>
      </c>
      <c r="P121" s="140">
        <v>0.06859016949751906</v>
      </c>
      <c r="U121" s="69"/>
      <c r="V121" s="69"/>
    </row>
    <row r="122" spans="1:22" ht="12.75">
      <c r="A122" s="38"/>
      <c r="B122" s="50"/>
      <c r="C122" s="50"/>
      <c r="D122" s="50"/>
      <c r="E122" s="48"/>
      <c r="F122" s="48"/>
      <c r="G122" s="50"/>
      <c r="H122" s="48"/>
      <c r="I122" s="117"/>
      <c r="N122" s="43"/>
      <c r="O122" s="38"/>
      <c r="P122" s="68"/>
      <c r="Q122" s="120"/>
      <c r="R122" s="68"/>
      <c r="S122" s="68"/>
      <c r="T122" s="69"/>
      <c r="U122" s="119"/>
      <c r="V122" s="69"/>
    </row>
    <row r="123" spans="1:22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69"/>
      <c r="Q123" s="69"/>
      <c r="R123" s="69"/>
      <c r="S123" s="69"/>
      <c r="T123" s="69"/>
      <c r="U123" s="69"/>
      <c r="V123" s="36"/>
    </row>
    <row r="124" spans="1:22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</sheetData>
  <sheetProtection/>
  <printOptions/>
  <pageMargins left="0.7" right="0.7" top="0.75" bottom="0.75" header="0.3" footer="0.3"/>
  <pageSetup fitToHeight="2" horizontalDpi="600" verticalDpi="600" orientation="landscape" scale="52" r:id="rId1"/>
  <rowBreaks count="1" manualBreakCount="1">
    <brk id="4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="60" zoomScaleNormal="70" zoomScalePageLayoutView="0" workbookViewId="0" topLeftCell="A79">
      <selection activeCell="A1" sqref="A1"/>
    </sheetView>
  </sheetViews>
  <sheetFormatPr defaultColWidth="9.140625" defaultRowHeight="12.75"/>
  <cols>
    <col min="1" max="1" width="9.28125" style="0" bestFit="1" customWidth="1"/>
    <col min="2" max="2" width="12.57421875" style="0" customWidth="1"/>
    <col min="3" max="3" width="13.00390625" style="0" customWidth="1"/>
    <col min="4" max="4" width="13.140625" style="0" customWidth="1"/>
    <col min="5" max="5" width="14.57421875" style="0" bestFit="1" customWidth="1"/>
    <col min="6" max="6" width="14.28125" style="0" bestFit="1" customWidth="1"/>
    <col min="7" max="7" width="14.00390625" style="0" bestFit="1" customWidth="1"/>
    <col min="8" max="8" width="11.8515625" style="0" bestFit="1" customWidth="1"/>
    <col min="9" max="9" width="11.57421875" style="0" bestFit="1" customWidth="1"/>
    <col min="10" max="10" width="14.140625" style="0" bestFit="1" customWidth="1"/>
    <col min="11" max="11" width="13.00390625" style="0" bestFit="1" customWidth="1"/>
    <col min="12" max="12" width="12.421875" style="0" bestFit="1" customWidth="1"/>
    <col min="13" max="13" width="11.7109375" style="0" bestFit="1" customWidth="1"/>
    <col min="14" max="14" width="9.421875" style="0" bestFit="1" customWidth="1"/>
    <col min="15" max="15" width="11.140625" style="0" bestFit="1" customWidth="1"/>
    <col min="16" max="16" width="11.57421875" style="0" bestFit="1" customWidth="1"/>
    <col min="17" max="17" width="12.00390625" style="0" bestFit="1" customWidth="1"/>
    <col min="18" max="18" width="8.57421875" style="0" bestFit="1" customWidth="1"/>
    <col min="19" max="19" width="8.421875" style="0" bestFit="1" customWidth="1"/>
    <col min="20" max="20" width="10.140625" style="0" bestFit="1" customWidth="1"/>
  </cols>
  <sheetData>
    <row r="1" spans="2:28" ht="15.75">
      <c r="B1" s="66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6"/>
      <c r="V1" s="36"/>
      <c r="W1" s="36"/>
      <c r="X1" s="36"/>
      <c r="Y1" s="36"/>
      <c r="Z1" s="36"/>
      <c r="AA1" s="36"/>
      <c r="AB1" s="36"/>
    </row>
    <row r="2" spans="2:28" ht="15.75">
      <c r="B2" s="84"/>
      <c r="C2" s="142" t="s">
        <v>1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84"/>
      <c r="V2" s="36"/>
      <c r="W2" s="36"/>
      <c r="X2" s="36"/>
      <c r="Y2" s="36"/>
      <c r="Z2" s="36"/>
      <c r="AA2" s="36"/>
      <c r="AB2" s="36"/>
    </row>
    <row r="3" spans="2:28" ht="15.75">
      <c r="B3" s="83"/>
      <c r="C3" s="37" t="s">
        <v>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83"/>
      <c r="V3" s="36"/>
      <c r="W3" s="36"/>
      <c r="X3" s="36"/>
      <c r="Y3" s="36"/>
      <c r="Z3" s="36"/>
      <c r="AA3" s="36"/>
      <c r="AB3" s="36"/>
    </row>
    <row r="4" spans="2:28" ht="15.75">
      <c r="B4" s="66"/>
      <c r="C4" s="37" t="s">
        <v>101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83"/>
      <c r="V4" s="36"/>
      <c r="W4" s="36"/>
      <c r="X4" s="36"/>
      <c r="Y4" s="36"/>
      <c r="Z4" s="36"/>
      <c r="AA4" s="36"/>
      <c r="AB4" s="36"/>
    </row>
    <row r="5" spans="2:28" ht="12.7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36"/>
      <c r="V5" s="36"/>
      <c r="W5" s="36"/>
      <c r="X5" s="36"/>
      <c r="Y5" s="36"/>
      <c r="Z5" s="36"/>
      <c r="AA5" s="36"/>
      <c r="AB5" s="36"/>
    </row>
    <row r="6" spans="2:28" ht="12.75">
      <c r="B6" s="66"/>
      <c r="C6" s="66"/>
      <c r="D6" s="39" t="s">
        <v>3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8"/>
      <c r="P6" s="36"/>
      <c r="Q6" s="36"/>
      <c r="R6" s="41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2:28" ht="12.75">
      <c r="B7" s="66"/>
      <c r="C7" s="38"/>
      <c r="D7" s="38"/>
      <c r="E7" s="38"/>
      <c r="F7" s="38"/>
      <c r="G7" s="66"/>
      <c r="H7" s="54"/>
      <c r="I7" s="54"/>
      <c r="J7" s="54"/>
      <c r="K7" s="54"/>
      <c r="L7" s="38" t="s">
        <v>4</v>
      </c>
      <c r="M7" s="66"/>
      <c r="N7" s="38"/>
      <c r="O7" s="36"/>
      <c r="P7" s="36"/>
      <c r="Q7" s="6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2:28" ht="12.75">
      <c r="B8" s="66"/>
      <c r="C8" s="38"/>
      <c r="D8" s="38"/>
      <c r="E8" s="38"/>
      <c r="F8" s="38"/>
      <c r="G8" s="41"/>
      <c r="H8" s="40" t="s">
        <v>5</v>
      </c>
      <c r="I8" s="40"/>
      <c r="J8" s="40"/>
      <c r="K8" s="42"/>
      <c r="L8" s="43" t="s">
        <v>6</v>
      </c>
      <c r="M8" s="66"/>
      <c r="N8" s="71"/>
      <c r="O8" s="36"/>
      <c r="P8" s="36"/>
      <c r="Q8" s="6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2:28" ht="12.75">
      <c r="B9" s="66"/>
      <c r="C9" s="38"/>
      <c r="D9" s="38" t="s">
        <v>7</v>
      </c>
      <c r="E9" s="38" t="s">
        <v>8</v>
      </c>
      <c r="F9" s="38" t="s">
        <v>4</v>
      </c>
      <c r="G9" s="38" t="s">
        <v>9</v>
      </c>
      <c r="H9" s="38" t="s">
        <v>10</v>
      </c>
      <c r="I9" s="38" t="s">
        <v>11</v>
      </c>
      <c r="J9" s="38"/>
      <c r="K9" s="38" t="s">
        <v>12</v>
      </c>
      <c r="L9" s="38" t="s">
        <v>13</v>
      </c>
      <c r="M9" s="63" t="s">
        <v>14</v>
      </c>
      <c r="N9" s="38" t="s">
        <v>6</v>
      </c>
      <c r="O9" s="38" t="s">
        <v>14</v>
      </c>
      <c r="P9" s="36"/>
      <c r="Q9" s="38" t="s">
        <v>15</v>
      </c>
      <c r="R9" s="36"/>
      <c r="S9" s="36"/>
      <c r="T9" s="36" t="s">
        <v>16</v>
      </c>
      <c r="U9" s="36"/>
      <c r="V9" s="36"/>
      <c r="W9" s="36"/>
      <c r="X9" s="36"/>
      <c r="Y9" s="36"/>
      <c r="Z9" s="36"/>
      <c r="AA9" s="36"/>
      <c r="AB9" s="36"/>
    </row>
    <row r="10" spans="2:28" ht="12.75">
      <c r="B10" s="66"/>
      <c r="C10" s="38"/>
      <c r="D10" s="45" t="s">
        <v>17</v>
      </c>
      <c r="E10" s="45" t="s">
        <v>18</v>
      </c>
      <c r="F10" s="45" t="s">
        <v>19</v>
      </c>
      <c r="G10" s="44" t="s">
        <v>20</v>
      </c>
      <c r="H10" s="45" t="s">
        <v>21</v>
      </c>
      <c r="I10" s="45" t="s">
        <v>22</v>
      </c>
      <c r="J10" s="45" t="s">
        <v>12</v>
      </c>
      <c r="K10" s="45" t="s">
        <v>17</v>
      </c>
      <c r="L10" s="45" t="s">
        <v>23</v>
      </c>
      <c r="M10" s="60" t="s">
        <v>12</v>
      </c>
      <c r="N10" s="45" t="s">
        <v>16</v>
      </c>
      <c r="O10" s="45" t="s">
        <v>12</v>
      </c>
      <c r="P10" s="45" t="s">
        <v>24</v>
      </c>
      <c r="Q10" s="45" t="s">
        <v>25</v>
      </c>
      <c r="R10" s="36"/>
      <c r="S10" s="38" t="s">
        <v>26</v>
      </c>
      <c r="T10" s="38" t="s">
        <v>27</v>
      </c>
      <c r="U10" s="36"/>
      <c r="V10" s="36"/>
      <c r="W10" s="36"/>
      <c r="X10" s="36"/>
      <c r="Y10" s="36"/>
      <c r="Z10" s="36"/>
      <c r="AA10" s="36"/>
      <c r="AB10" s="36"/>
    </row>
    <row r="11" spans="2:28" ht="12.75">
      <c r="B11" s="46"/>
      <c r="C11" s="46" t="s">
        <v>28</v>
      </c>
      <c r="D11" s="55" t="s">
        <v>29</v>
      </c>
      <c r="E11" s="55" t="s">
        <v>30</v>
      </c>
      <c r="F11" s="61" t="s">
        <v>31</v>
      </c>
      <c r="G11" s="38" t="s">
        <v>32</v>
      </c>
      <c r="H11" s="38" t="s">
        <v>33</v>
      </c>
      <c r="I11" s="61" t="s">
        <v>34</v>
      </c>
      <c r="J11" s="38" t="s">
        <v>35</v>
      </c>
      <c r="K11" s="38" t="s">
        <v>36</v>
      </c>
      <c r="L11" s="38" t="s">
        <v>37</v>
      </c>
      <c r="M11" s="38" t="s">
        <v>38</v>
      </c>
      <c r="N11" s="38" t="s">
        <v>39</v>
      </c>
      <c r="O11" s="38" t="s">
        <v>40</v>
      </c>
      <c r="P11" s="38" t="s">
        <v>41</v>
      </c>
      <c r="Q11" s="38" t="s">
        <v>42</v>
      </c>
      <c r="R11" s="36"/>
      <c r="S11" s="38" t="s">
        <v>43</v>
      </c>
      <c r="T11" s="38" t="s">
        <v>44</v>
      </c>
      <c r="U11" s="36"/>
      <c r="V11" s="36"/>
      <c r="W11" s="36"/>
      <c r="X11" s="36"/>
      <c r="Y11" s="36"/>
      <c r="Z11" s="36"/>
      <c r="AA11" s="36"/>
      <c r="AB11" s="36"/>
    </row>
    <row r="12" spans="2:28" ht="12.75">
      <c r="B12" s="48"/>
      <c r="C12" s="38">
        <v>2011</v>
      </c>
      <c r="D12" s="48">
        <v>227806.546875</v>
      </c>
      <c r="E12" s="48">
        <v>-12788.0693359375</v>
      </c>
      <c r="F12" s="48">
        <v>40914.30078125</v>
      </c>
      <c r="G12" s="48">
        <v>199680.3154296875</v>
      </c>
      <c r="H12" s="48">
        <v>0</v>
      </c>
      <c r="I12" s="48">
        <v>-0.0009765625</v>
      </c>
      <c r="J12" s="48">
        <v>-0.0009765625</v>
      </c>
      <c r="K12" s="48">
        <v>199680.314453125</v>
      </c>
      <c r="L12" s="48">
        <v>7417.81298828125</v>
      </c>
      <c r="M12" s="48">
        <v>207098.12744140625</v>
      </c>
      <c r="N12" s="48">
        <v>0</v>
      </c>
      <c r="O12" s="48">
        <v>207098.12744140625</v>
      </c>
      <c r="P12" s="56">
        <v>207098.12744140625</v>
      </c>
      <c r="Q12" s="48">
        <v>0</v>
      </c>
      <c r="R12" s="65">
        <v>2011</v>
      </c>
      <c r="S12" s="48">
        <v>0</v>
      </c>
      <c r="T12" s="52">
        <v>957.5124999999999</v>
      </c>
      <c r="U12" s="36"/>
      <c r="V12" s="88"/>
      <c r="W12" s="49"/>
      <c r="X12" s="36"/>
      <c r="Y12" s="36"/>
      <c r="Z12" s="36"/>
      <c r="AA12" s="49"/>
      <c r="AB12" s="49"/>
    </row>
    <row r="13" spans="2:28" ht="12.75">
      <c r="B13" s="48"/>
      <c r="C13" s="38">
        <v>2012</v>
      </c>
      <c r="D13" s="48">
        <v>255302.234375</v>
      </c>
      <c r="E13" s="48">
        <v>-20950.805419921875</v>
      </c>
      <c r="F13" s="48">
        <v>94813.72412109375</v>
      </c>
      <c r="G13" s="48">
        <v>181439.31567382812</v>
      </c>
      <c r="H13" s="48">
        <v>0</v>
      </c>
      <c r="I13" s="48">
        <v>-0.0009765625</v>
      </c>
      <c r="J13" s="48">
        <v>-0.0009765625</v>
      </c>
      <c r="K13" s="48">
        <v>181439.31469726562</v>
      </c>
      <c r="L13" s="48">
        <v>87228.625</v>
      </c>
      <c r="M13" s="48">
        <v>268667.9396972656</v>
      </c>
      <c r="N13" s="48">
        <v>0</v>
      </c>
      <c r="O13" s="48">
        <v>268667.9396972656</v>
      </c>
      <c r="P13" s="56">
        <v>454399.2501377111</v>
      </c>
      <c r="Q13" s="48">
        <v>0</v>
      </c>
      <c r="R13" s="65">
        <v>2012</v>
      </c>
      <c r="S13" s="48">
        <v>0</v>
      </c>
      <c r="T13" s="52">
        <v>388.0450000000002</v>
      </c>
      <c r="U13" s="36"/>
      <c r="V13" s="49"/>
      <c r="W13" s="49"/>
      <c r="X13" s="36"/>
      <c r="Y13" s="53"/>
      <c r="Z13" s="36"/>
      <c r="AA13" s="49"/>
      <c r="AB13" s="49"/>
    </row>
    <row r="14" spans="2:28" ht="12.75">
      <c r="B14" s="48"/>
      <c r="C14" s="38">
        <v>2013</v>
      </c>
      <c r="D14" s="48">
        <v>228765.8125</v>
      </c>
      <c r="E14" s="48">
        <v>-29661.420654296875</v>
      </c>
      <c r="F14" s="48">
        <v>31279.27734375</v>
      </c>
      <c r="G14" s="48">
        <v>227147.95581054688</v>
      </c>
      <c r="H14" s="48">
        <v>0</v>
      </c>
      <c r="I14" s="48">
        <v>-0.0009765625</v>
      </c>
      <c r="J14" s="48">
        <v>-0.0009765625</v>
      </c>
      <c r="K14" s="48">
        <v>227147.95483398438</v>
      </c>
      <c r="L14" s="48">
        <v>50468.66015625</v>
      </c>
      <c r="M14" s="48">
        <v>277616.6149902344</v>
      </c>
      <c r="N14" s="48">
        <v>0</v>
      </c>
      <c r="O14" s="48">
        <v>277616.6149902344</v>
      </c>
      <c r="P14" s="56">
        <v>689614.7520791009</v>
      </c>
      <c r="Q14" s="48">
        <v>0</v>
      </c>
      <c r="R14" s="65">
        <v>2013</v>
      </c>
      <c r="S14" s="48">
        <v>0</v>
      </c>
      <c r="T14" s="52">
        <v>161.23916666666665</v>
      </c>
      <c r="U14" s="36"/>
      <c r="V14" s="49"/>
      <c r="W14" s="49"/>
      <c r="X14" s="36"/>
      <c r="Y14" s="53"/>
      <c r="Z14" s="36"/>
      <c r="AA14" s="49"/>
      <c r="AB14" s="49"/>
    </row>
    <row r="15" spans="2:28" ht="12.75">
      <c r="B15" s="48"/>
      <c r="C15" s="38">
        <v>2014</v>
      </c>
      <c r="D15" s="48">
        <v>273935.78125</v>
      </c>
      <c r="E15" s="48">
        <v>-38307.166259765625</v>
      </c>
      <c r="F15" s="48">
        <v>56211.40234375</v>
      </c>
      <c r="G15" s="48">
        <v>256031.54516601562</v>
      </c>
      <c r="H15" s="48">
        <v>607</v>
      </c>
      <c r="I15" s="48">
        <v>0.0009765625</v>
      </c>
      <c r="J15" s="48">
        <v>607.0009765625</v>
      </c>
      <c r="K15" s="48">
        <v>256638.54614257812</v>
      </c>
      <c r="L15" s="48">
        <v>102970.890625</v>
      </c>
      <c r="M15" s="48">
        <v>359609.4367675781</v>
      </c>
      <c r="N15" s="48">
        <v>1379.289048860117</v>
      </c>
      <c r="O15" s="48">
        <v>358230.147718718</v>
      </c>
      <c r="P15" s="56">
        <v>968993.1749287567</v>
      </c>
      <c r="Q15" s="48">
        <v>607</v>
      </c>
      <c r="R15" s="65">
        <v>2014</v>
      </c>
      <c r="S15" s="48">
        <v>44.55414327621452</v>
      </c>
      <c r="T15" s="52">
        <v>595.3383333333334</v>
      </c>
      <c r="U15" s="36"/>
      <c r="V15" s="49"/>
      <c r="W15" s="49"/>
      <c r="X15" s="36"/>
      <c r="Y15" s="53"/>
      <c r="Z15" s="36"/>
      <c r="AA15" s="49"/>
      <c r="AB15" s="49"/>
    </row>
    <row r="16" spans="2:28" ht="12.75">
      <c r="B16" s="48"/>
      <c r="C16" s="38">
        <v>2015</v>
      </c>
      <c r="D16" s="48">
        <v>306382.9375</v>
      </c>
      <c r="E16" s="48">
        <v>-45487.43029785156</v>
      </c>
      <c r="F16" s="48">
        <v>93688.72900390625</v>
      </c>
      <c r="G16" s="48">
        <v>258181.6387939453</v>
      </c>
      <c r="H16" s="48">
        <v>607</v>
      </c>
      <c r="I16" s="48">
        <v>45548.77734375</v>
      </c>
      <c r="J16" s="48">
        <v>46155.77734375</v>
      </c>
      <c r="K16" s="48">
        <v>304337.4161376953</v>
      </c>
      <c r="L16" s="48">
        <v>35237.953125</v>
      </c>
      <c r="M16" s="48">
        <v>339575.3692626953</v>
      </c>
      <c r="N16" s="48">
        <v>2450.5675275883464</v>
      </c>
      <c r="O16" s="48">
        <v>337124.801735107</v>
      </c>
      <c r="P16" s="56">
        <v>1211002.2636293697</v>
      </c>
      <c r="Q16" s="48">
        <v>607</v>
      </c>
      <c r="R16" s="65">
        <v>2015</v>
      </c>
      <c r="S16" s="48">
        <v>31.277392311096037</v>
      </c>
      <c r="T16" s="52">
        <v>1506.720833333333</v>
      </c>
      <c r="U16" s="36"/>
      <c r="V16" s="49"/>
      <c r="W16" s="49"/>
      <c r="X16" s="36"/>
      <c r="Y16" s="53"/>
      <c r="Z16" s="36"/>
      <c r="AA16" s="49"/>
      <c r="AB16" s="49"/>
    </row>
    <row r="17" spans="2:28" ht="12.75">
      <c r="B17" s="48"/>
      <c r="C17" s="38">
        <v>2016</v>
      </c>
      <c r="D17" s="48">
        <v>260191.578125</v>
      </c>
      <c r="E17" s="48">
        <v>-47169.1865234375</v>
      </c>
      <c r="F17" s="48">
        <v>-11007.66015625</v>
      </c>
      <c r="G17" s="48">
        <v>318368.4248046875</v>
      </c>
      <c r="H17" s="48">
        <v>216791</v>
      </c>
      <c r="I17" s="48">
        <v>33243.841796875</v>
      </c>
      <c r="J17" s="48">
        <v>250034.841796875</v>
      </c>
      <c r="K17" s="48">
        <v>568403.2666015625</v>
      </c>
      <c r="L17" s="48">
        <v>1726.87451171875</v>
      </c>
      <c r="M17" s="48">
        <v>570130.1411132812</v>
      </c>
      <c r="N17" s="48">
        <v>-16178.741636779543</v>
      </c>
      <c r="O17" s="48">
        <v>586308.8827500608</v>
      </c>
      <c r="P17" s="56">
        <v>1598418.3853412822</v>
      </c>
      <c r="Q17" s="48">
        <v>216791</v>
      </c>
      <c r="R17" s="65">
        <v>2016</v>
      </c>
      <c r="S17" s="48">
        <v>-157.6603928184511</v>
      </c>
      <c r="T17" s="52">
        <v>1973.4166666666667</v>
      </c>
      <c r="U17" s="36"/>
      <c r="V17" s="49"/>
      <c r="W17" s="49"/>
      <c r="X17" s="36"/>
      <c r="Y17" s="53"/>
      <c r="Z17" s="36"/>
      <c r="AA17" s="49"/>
      <c r="AB17" s="49"/>
    </row>
    <row r="18" spans="2:28" ht="12.75">
      <c r="B18" s="48"/>
      <c r="C18" s="38">
        <v>2017</v>
      </c>
      <c r="D18" s="48">
        <v>271845.5625</v>
      </c>
      <c r="E18" s="48">
        <v>-47411.83947753906</v>
      </c>
      <c r="F18" s="48">
        <v>-24115.78125</v>
      </c>
      <c r="G18" s="48">
        <v>343373.18322753906</v>
      </c>
      <c r="H18" s="48">
        <v>216791</v>
      </c>
      <c r="I18" s="48">
        <v>42460.4130859375</v>
      </c>
      <c r="J18" s="48">
        <v>259251.4130859375</v>
      </c>
      <c r="K18" s="48">
        <v>602624.5963134766</v>
      </c>
      <c r="L18" s="48">
        <v>62036.37890625</v>
      </c>
      <c r="M18" s="48">
        <v>664660.9752197266</v>
      </c>
      <c r="N18" s="48">
        <v>-10943.037413141712</v>
      </c>
      <c r="O18" s="48">
        <v>675604.0126328683</v>
      </c>
      <c r="P18" s="56">
        <v>2009334.978416054</v>
      </c>
      <c r="Q18" s="48">
        <v>216791</v>
      </c>
      <c r="R18" s="65">
        <v>2017</v>
      </c>
      <c r="S18" s="48">
        <v>-142.49355197906516</v>
      </c>
      <c r="T18" s="52">
        <v>1476.86</v>
      </c>
      <c r="U18" s="36"/>
      <c r="V18" s="49"/>
      <c r="W18" s="49"/>
      <c r="X18" s="36"/>
      <c r="Y18" s="53"/>
      <c r="Z18" s="36"/>
      <c r="AA18" s="49"/>
      <c r="AB18" s="49"/>
    </row>
    <row r="19" spans="2:28" ht="12.75">
      <c r="B19" s="48"/>
      <c r="C19" s="38">
        <v>2018</v>
      </c>
      <c r="D19" s="48">
        <v>282532.53125</v>
      </c>
      <c r="E19" s="48">
        <v>-47540.801513671875</v>
      </c>
      <c r="F19" s="48">
        <v>-14570.384765625</v>
      </c>
      <c r="G19" s="48">
        <v>344643.7175292969</v>
      </c>
      <c r="H19" s="48">
        <v>216791</v>
      </c>
      <c r="I19" s="48">
        <v>43218.873046875</v>
      </c>
      <c r="J19" s="48">
        <v>260009.873046875</v>
      </c>
      <c r="K19" s="48">
        <v>604653.5905761719</v>
      </c>
      <c r="L19" s="48">
        <v>65472.16796875</v>
      </c>
      <c r="M19" s="48">
        <v>670125.7585449219</v>
      </c>
      <c r="N19" s="48">
        <v>-9826.658850013537</v>
      </c>
      <c r="O19" s="48">
        <v>679952.4173949354</v>
      </c>
      <c r="P19" s="56">
        <v>2390006.3558613765</v>
      </c>
      <c r="Q19" s="48">
        <v>216791</v>
      </c>
      <c r="R19" s="65">
        <v>2018</v>
      </c>
      <c r="S19" s="48">
        <v>-149.65527757644668</v>
      </c>
      <c r="T19" s="52">
        <v>1262.7299999999998</v>
      </c>
      <c r="U19" s="36"/>
      <c r="V19" s="49"/>
      <c r="W19" s="49"/>
      <c r="X19" s="36"/>
      <c r="Y19" s="53"/>
      <c r="Z19" s="36"/>
      <c r="AA19" s="49"/>
      <c r="AB19" s="49"/>
    </row>
    <row r="20" spans="2:28" ht="12.75">
      <c r="B20" s="48"/>
      <c r="C20" s="38">
        <v>2019</v>
      </c>
      <c r="D20" s="48">
        <v>281059.4375</v>
      </c>
      <c r="E20" s="48">
        <v>-46878.02197265625</v>
      </c>
      <c r="F20" s="48">
        <v>-31885.67578125</v>
      </c>
      <c r="G20" s="48">
        <v>359823.13525390625</v>
      </c>
      <c r="H20" s="48">
        <v>216791</v>
      </c>
      <c r="I20" s="48">
        <v>44274.2509765625</v>
      </c>
      <c r="J20" s="48">
        <v>261065.2509765625</v>
      </c>
      <c r="K20" s="48">
        <v>620888.3862304688</v>
      </c>
      <c r="L20" s="48">
        <v>62663.37890625</v>
      </c>
      <c r="M20" s="48">
        <v>683551.7651367188</v>
      </c>
      <c r="N20" s="48">
        <v>-12035.406135424771</v>
      </c>
      <c r="O20" s="48">
        <v>695587.1712721435</v>
      </c>
      <c r="P20" s="56">
        <v>2748460.4195436407</v>
      </c>
      <c r="Q20" s="48">
        <v>216791</v>
      </c>
      <c r="R20" s="65">
        <v>2019</v>
      </c>
      <c r="S20" s="48">
        <v>-154.09564510345467</v>
      </c>
      <c r="T20" s="52">
        <v>1501.9900000000002</v>
      </c>
      <c r="U20" s="36"/>
      <c r="V20" s="49"/>
      <c r="W20" s="49"/>
      <c r="X20" s="36"/>
      <c r="Y20" s="53"/>
      <c r="Z20" s="36"/>
      <c r="AA20" s="49"/>
      <c r="AB20" s="49"/>
    </row>
    <row r="21" spans="2:28" ht="12.75">
      <c r="B21" s="48"/>
      <c r="C21" s="38">
        <v>2020</v>
      </c>
      <c r="D21" s="48">
        <v>296492.5625</v>
      </c>
      <c r="E21" s="48">
        <v>-48172.311279296875</v>
      </c>
      <c r="F21" s="48">
        <v>-11209.236328125</v>
      </c>
      <c r="G21" s="48">
        <v>355874.1101074219</v>
      </c>
      <c r="H21" s="48">
        <v>224122</v>
      </c>
      <c r="I21" s="48">
        <v>45396.4501953125</v>
      </c>
      <c r="J21" s="48">
        <v>269518.4501953125</v>
      </c>
      <c r="K21" s="48">
        <v>625392.5603027344</v>
      </c>
      <c r="L21" s="48">
        <v>68385.2109375</v>
      </c>
      <c r="M21" s="48">
        <v>693777.7712402344</v>
      </c>
      <c r="N21" s="48">
        <v>-14042.413883001173</v>
      </c>
      <c r="O21" s="48">
        <v>707820.1851232356</v>
      </c>
      <c r="P21" s="56">
        <v>3084209.7311956603</v>
      </c>
      <c r="Q21" s="48">
        <v>224122</v>
      </c>
      <c r="R21" s="65">
        <v>2020</v>
      </c>
      <c r="S21" s="48">
        <v>-158.4509800720216</v>
      </c>
      <c r="T21" s="52">
        <v>1704.2899999999995</v>
      </c>
      <c r="U21" s="36"/>
      <c r="V21" s="49"/>
      <c r="W21" s="49"/>
      <c r="X21" s="36"/>
      <c r="Y21" s="53"/>
      <c r="Z21" s="36"/>
      <c r="AA21" s="49"/>
      <c r="AB21" s="49"/>
    </row>
    <row r="22" spans="2:28" ht="12.75">
      <c r="B22" s="48"/>
      <c r="C22" s="38">
        <v>2021</v>
      </c>
      <c r="D22" s="48">
        <v>303437.4375</v>
      </c>
      <c r="E22" s="48">
        <v>-62431.142578125</v>
      </c>
      <c r="F22" s="48">
        <v>-9346.49609375</v>
      </c>
      <c r="G22" s="48">
        <v>375215.076171875</v>
      </c>
      <c r="H22" s="48">
        <v>224122</v>
      </c>
      <c r="I22" s="48">
        <v>46247.85546875</v>
      </c>
      <c r="J22" s="48">
        <v>270369.85546875</v>
      </c>
      <c r="K22" s="48">
        <v>645584.931640625</v>
      </c>
      <c r="L22" s="48">
        <v>68891.890625</v>
      </c>
      <c r="M22" s="48">
        <v>714476.822265625</v>
      </c>
      <c r="N22" s="48">
        <v>-15327.642752902995</v>
      </c>
      <c r="O22" s="48">
        <v>729804.465018528</v>
      </c>
      <c r="P22" s="56">
        <v>3402856.08016959</v>
      </c>
      <c r="Q22" s="48">
        <v>224122</v>
      </c>
      <c r="R22" s="65">
        <v>2021</v>
      </c>
      <c r="S22" s="48">
        <v>-158.8715663528444</v>
      </c>
      <c r="T22" s="52">
        <v>1855.3500000000004</v>
      </c>
      <c r="U22" s="36"/>
      <c r="V22" s="49"/>
      <c r="W22" s="49"/>
      <c r="X22" s="36"/>
      <c r="Y22" s="53"/>
      <c r="Z22" s="36"/>
      <c r="AA22" s="49"/>
      <c r="AB22" s="49"/>
    </row>
    <row r="23" spans="2:28" ht="12.75">
      <c r="B23" s="48"/>
      <c r="C23" s="38">
        <v>2022</v>
      </c>
      <c r="D23" s="48">
        <v>310567.875</v>
      </c>
      <c r="E23" s="48">
        <v>-62855.4892578125</v>
      </c>
      <c r="F23" s="48">
        <v>-13020.587890625</v>
      </c>
      <c r="G23" s="48">
        <v>386443.9521484375</v>
      </c>
      <c r="H23" s="48">
        <v>224122</v>
      </c>
      <c r="I23" s="48">
        <v>47306.970703125</v>
      </c>
      <c r="J23" s="48">
        <v>271428.970703125</v>
      </c>
      <c r="K23" s="48">
        <v>657872.9228515625</v>
      </c>
      <c r="L23" s="48">
        <v>69766.4609375</v>
      </c>
      <c r="M23" s="48">
        <v>727639.3837890625</v>
      </c>
      <c r="N23" s="48">
        <v>-17973.98741466479</v>
      </c>
      <c r="O23" s="48">
        <v>745613.3712037273</v>
      </c>
      <c r="P23" s="56">
        <v>3702514.4146734476</v>
      </c>
      <c r="Q23" s="48">
        <v>224122</v>
      </c>
      <c r="R23" s="65">
        <v>2022</v>
      </c>
      <c r="S23" s="48">
        <v>-170.7555373954774</v>
      </c>
      <c r="T23" s="52">
        <v>2024.2599999999998</v>
      </c>
      <c r="U23" s="36"/>
      <c r="V23" s="49"/>
      <c r="W23" s="49"/>
      <c r="X23" s="36"/>
      <c r="Y23" s="53"/>
      <c r="Z23" s="36"/>
      <c r="AA23" s="49"/>
      <c r="AB23" s="49"/>
    </row>
    <row r="24" spans="2:28" ht="12.75">
      <c r="B24" s="48"/>
      <c r="C24" s="38">
        <v>2023</v>
      </c>
      <c r="D24" s="48">
        <v>307784.3125</v>
      </c>
      <c r="E24" s="48">
        <v>-62635.716064453125</v>
      </c>
      <c r="F24" s="48">
        <v>-39170.4375</v>
      </c>
      <c r="G24" s="48">
        <v>409590.4660644531</v>
      </c>
      <c r="H24" s="48">
        <v>224122</v>
      </c>
      <c r="I24" s="48">
        <v>48437.7177734375</v>
      </c>
      <c r="J24" s="48">
        <v>272559.7177734375</v>
      </c>
      <c r="K24" s="48">
        <v>682150.1838378906</v>
      </c>
      <c r="L24" s="48">
        <v>65434.21875</v>
      </c>
      <c r="M24" s="48">
        <v>747584.4025878906</v>
      </c>
      <c r="N24" s="48">
        <v>-20046.598056322124</v>
      </c>
      <c r="O24" s="48">
        <v>767631.0006442127</v>
      </c>
      <c r="P24" s="56">
        <v>3986486.3505400307</v>
      </c>
      <c r="Q24" s="48">
        <v>224122</v>
      </c>
      <c r="R24" s="65">
        <v>2023</v>
      </c>
      <c r="S24" s="48">
        <v>-177.23770341873183</v>
      </c>
      <c r="T24" s="52">
        <v>2175.11</v>
      </c>
      <c r="U24" s="36"/>
      <c r="V24" s="49"/>
      <c r="W24" s="49"/>
      <c r="X24" s="36"/>
      <c r="Y24" s="53"/>
      <c r="Z24" s="36"/>
      <c r="AA24" s="49"/>
      <c r="AB24" s="49"/>
    </row>
    <row r="25" spans="2:28" ht="12.75">
      <c r="B25" s="48"/>
      <c r="C25" s="38">
        <v>2024</v>
      </c>
      <c r="D25" s="48">
        <v>314742.1875</v>
      </c>
      <c r="E25" s="48">
        <v>-63310.994873046875</v>
      </c>
      <c r="F25" s="48">
        <v>-37767.54296875</v>
      </c>
      <c r="G25" s="48">
        <v>415820.7253417969</v>
      </c>
      <c r="H25" s="48">
        <v>224122</v>
      </c>
      <c r="I25" s="48">
        <v>49605.23828125</v>
      </c>
      <c r="J25" s="48">
        <v>273727.23828125</v>
      </c>
      <c r="K25" s="48">
        <v>689547.9636230469</v>
      </c>
      <c r="L25" s="48">
        <v>67423.8203125</v>
      </c>
      <c r="M25" s="48">
        <v>756971.7839355469</v>
      </c>
      <c r="N25" s="48">
        <v>-22429.167018316926</v>
      </c>
      <c r="O25" s="48">
        <v>779400.9509538638</v>
      </c>
      <c r="P25" s="56">
        <v>4251882.17833251</v>
      </c>
      <c r="Q25" s="48">
        <v>224122</v>
      </c>
      <c r="R25" s="65">
        <v>2024</v>
      </c>
      <c r="S25" s="48">
        <v>-186.96095245361334</v>
      </c>
      <c r="T25" s="52">
        <v>2307.06</v>
      </c>
      <c r="U25" s="36"/>
      <c r="V25" s="49"/>
      <c r="W25" s="49"/>
      <c r="X25" s="36"/>
      <c r="Y25" s="53"/>
      <c r="Z25" s="36"/>
      <c r="AA25" s="49"/>
      <c r="AB25" s="49"/>
    </row>
    <row r="26" spans="2:28" ht="12.75">
      <c r="B26" s="48"/>
      <c r="C26" s="38">
        <v>2025</v>
      </c>
      <c r="D26" s="48">
        <v>402800.84375</v>
      </c>
      <c r="E26" s="48">
        <v>-58228.37060546875</v>
      </c>
      <c r="F26" s="48">
        <v>98185.3046875</v>
      </c>
      <c r="G26" s="48">
        <v>362843.90966796875</v>
      </c>
      <c r="H26" s="48">
        <v>326974</v>
      </c>
      <c r="I26" s="48">
        <v>67309.125</v>
      </c>
      <c r="J26" s="48">
        <v>394283.125</v>
      </c>
      <c r="K26" s="48">
        <v>757127.0346679688</v>
      </c>
      <c r="L26" s="48">
        <v>80335.375</v>
      </c>
      <c r="M26" s="48">
        <v>837462.4096679688</v>
      </c>
      <c r="N26" s="48">
        <v>25373.69784151736</v>
      </c>
      <c r="O26" s="48">
        <v>812088.7118264514</v>
      </c>
      <c r="P26" s="56">
        <v>4506416.807884321</v>
      </c>
      <c r="Q26" s="48">
        <v>326974</v>
      </c>
      <c r="R26" s="65">
        <v>2025</v>
      </c>
      <c r="S26" s="48">
        <v>201.71294954299924</v>
      </c>
      <c r="T26" s="52">
        <v>2419.06</v>
      </c>
      <c r="U26" s="36"/>
      <c r="V26" s="49"/>
      <c r="W26" s="49"/>
      <c r="X26" s="36"/>
      <c r="Y26" s="53"/>
      <c r="Z26" s="36"/>
      <c r="AA26" s="49"/>
      <c r="AB26" s="49"/>
    </row>
    <row r="27" spans="2:28" ht="12.75">
      <c r="B27" s="48"/>
      <c r="C27" s="38">
        <v>2026</v>
      </c>
      <c r="D27" s="48">
        <v>418177.21875</v>
      </c>
      <c r="E27" s="48">
        <v>-59334.651611328125</v>
      </c>
      <c r="F27" s="48">
        <v>99524.9609375</v>
      </c>
      <c r="G27" s="48">
        <v>377986.9094238281</v>
      </c>
      <c r="H27" s="48">
        <v>326974</v>
      </c>
      <c r="I27" s="48">
        <v>70104.33984375</v>
      </c>
      <c r="J27" s="48">
        <v>397078.33984375</v>
      </c>
      <c r="K27" s="48">
        <v>775065.2492675781</v>
      </c>
      <c r="L27" s="48">
        <v>80310.9140625</v>
      </c>
      <c r="M27" s="48">
        <v>855376.1633300781</v>
      </c>
      <c r="N27" s="48">
        <v>24638.119586231584</v>
      </c>
      <c r="O27" s="48">
        <v>830738.0437438466</v>
      </c>
      <c r="P27" s="56">
        <v>4746089.0537253795</v>
      </c>
      <c r="Q27" s="48">
        <v>326974</v>
      </c>
      <c r="R27" s="65">
        <v>2026</v>
      </c>
      <c r="S27" s="48">
        <v>188.7486174964904</v>
      </c>
      <c r="T27" s="52">
        <v>2510.2700000000004</v>
      </c>
      <c r="U27" s="36"/>
      <c r="V27" s="49"/>
      <c r="W27" s="49"/>
      <c r="X27" s="36"/>
      <c r="Y27" s="53"/>
      <c r="Z27" s="36"/>
      <c r="AA27" s="49"/>
      <c r="AB27" s="49"/>
    </row>
    <row r="28" spans="2:28" ht="12.75">
      <c r="B28" s="48"/>
      <c r="C28" s="38">
        <v>2027</v>
      </c>
      <c r="D28" s="48">
        <v>427406.9375</v>
      </c>
      <c r="E28" s="48">
        <v>-59944.75927734375</v>
      </c>
      <c r="F28" s="48">
        <v>102565.18359375</v>
      </c>
      <c r="G28" s="48">
        <v>384786.51318359375</v>
      </c>
      <c r="H28" s="48">
        <v>326974</v>
      </c>
      <c r="I28" s="48">
        <v>71167.0390625</v>
      </c>
      <c r="J28" s="48">
        <v>398141.0390625</v>
      </c>
      <c r="K28" s="48">
        <v>782927.5522460938</v>
      </c>
      <c r="L28" s="48">
        <v>83451.640625</v>
      </c>
      <c r="M28" s="48">
        <v>866379.1928710938</v>
      </c>
      <c r="N28" s="48">
        <v>23258.72194502886</v>
      </c>
      <c r="O28" s="48">
        <v>843120.4709260649</v>
      </c>
      <c r="P28" s="56">
        <v>4969988.759614059</v>
      </c>
      <c r="Q28" s="48">
        <v>326974</v>
      </c>
      <c r="R28" s="65">
        <v>2027</v>
      </c>
      <c r="S28" s="48">
        <v>175.78428544998155</v>
      </c>
      <c r="T28" s="52">
        <v>2544.5</v>
      </c>
      <c r="U28" s="36"/>
      <c r="V28" s="49"/>
      <c r="W28" s="49"/>
      <c r="X28" s="36"/>
      <c r="Y28" s="53"/>
      <c r="Z28" s="36"/>
      <c r="AA28" s="49"/>
      <c r="AB28" s="49"/>
    </row>
    <row r="29" spans="2:28" ht="12.75">
      <c r="B29" s="48"/>
      <c r="C29" s="38">
        <v>2028</v>
      </c>
      <c r="D29" s="48">
        <v>437546.71875</v>
      </c>
      <c r="E29" s="48">
        <v>-61123.83837890625</v>
      </c>
      <c r="F29" s="48">
        <v>96895.533203125</v>
      </c>
      <c r="G29" s="48">
        <v>401775.02392578125</v>
      </c>
      <c r="H29" s="48">
        <v>326974</v>
      </c>
      <c r="I29" s="48">
        <v>73475.4765625</v>
      </c>
      <c r="J29" s="48">
        <v>400449.4765625</v>
      </c>
      <c r="K29" s="48">
        <v>802224.5004882812</v>
      </c>
      <c r="L29" s="48">
        <v>82338.7734375</v>
      </c>
      <c r="M29" s="48">
        <v>884563.2739257812</v>
      </c>
      <c r="N29" s="48">
        <v>22227.404249944135</v>
      </c>
      <c r="O29" s="48">
        <v>862335.8696758371</v>
      </c>
      <c r="P29" s="56">
        <v>5180779.040929964</v>
      </c>
      <c r="Q29" s="48">
        <v>326974</v>
      </c>
      <c r="R29" s="65">
        <v>2028</v>
      </c>
      <c r="S29" s="48">
        <v>164.98067541122418</v>
      </c>
      <c r="T29" s="52">
        <v>2590.9100000000003</v>
      </c>
      <c r="U29" s="36"/>
      <c r="V29" s="49"/>
      <c r="W29" s="49"/>
      <c r="X29" s="36"/>
      <c r="Y29" s="53"/>
      <c r="Z29" s="36"/>
      <c r="AA29" s="49"/>
      <c r="AB29" s="49"/>
    </row>
    <row r="30" spans="2:28" ht="12.75">
      <c r="B30" s="48"/>
      <c r="C30" s="38">
        <v>2029</v>
      </c>
      <c r="D30" s="48">
        <v>446995.75</v>
      </c>
      <c r="E30" s="48">
        <v>-62605.125732421875</v>
      </c>
      <c r="F30" s="48">
        <v>85639.482421875</v>
      </c>
      <c r="G30" s="48">
        <v>423961.3933105469</v>
      </c>
      <c r="H30" s="48">
        <v>326974</v>
      </c>
      <c r="I30" s="48">
        <v>75299.5927734375</v>
      </c>
      <c r="J30" s="48">
        <v>402273.5927734375</v>
      </c>
      <c r="K30" s="48">
        <v>826234.9860839844</v>
      </c>
      <c r="L30" s="48">
        <v>81258.8359375</v>
      </c>
      <c r="M30" s="48">
        <v>907493.8220214844</v>
      </c>
      <c r="N30" s="48">
        <v>21076.220471776734</v>
      </c>
      <c r="O30" s="48">
        <v>886417.6015497076</v>
      </c>
      <c r="P30" s="56">
        <v>5380223.854098141</v>
      </c>
      <c r="Q30" s="48">
        <v>326974</v>
      </c>
      <c r="R30" s="65">
        <v>2029</v>
      </c>
      <c r="S30" s="48">
        <v>155.25742637634266</v>
      </c>
      <c r="T30" s="52">
        <v>2610.58</v>
      </c>
      <c r="U30" s="36"/>
      <c r="V30" s="49"/>
      <c r="W30" s="49"/>
      <c r="X30" s="36"/>
      <c r="Y30" s="53"/>
      <c r="Z30" s="36"/>
      <c r="AA30" s="49"/>
      <c r="AB30" s="49"/>
    </row>
    <row r="31" spans="2:28" ht="12.75">
      <c r="B31" s="48"/>
      <c r="C31" s="38">
        <v>2030</v>
      </c>
      <c r="D31" s="48">
        <v>454501.4375</v>
      </c>
      <c r="E31" s="48">
        <v>-62737.016357421875</v>
      </c>
      <c r="F31" s="48">
        <v>94727.416015625</v>
      </c>
      <c r="G31" s="48">
        <v>422511.0378417969</v>
      </c>
      <c r="H31" s="48">
        <v>326974</v>
      </c>
      <c r="I31" s="48">
        <v>76594.771484375</v>
      </c>
      <c r="J31" s="48">
        <v>403568.771484375</v>
      </c>
      <c r="K31" s="48">
        <v>826079.8093261719</v>
      </c>
      <c r="L31" s="48">
        <v>85700.171875</v>
      </c>
      <c r="M31" s="48">
        <v>911779.9812011719</v>
      </c>
      <c r="N31" s="48">
        <v>19422.262909865593</v>
      </c>
      <c r="O31" s="48">
        <v>892357.7182913063</v>
      </c>
      <c r="P31" s="56">
        <v>5565037.316128705</v>
      </c>
      <c r="Q31" s="48">
        <v>326974</v>
      </c>
      <c r="R31" s="65">
        <v>2030</v>
      </c>
      <c r="S31" s="48">
        <v>143.37345533370967</v>
      </c>
      <c r="T31" s="52">
        <v>2605.1199999999994</v>
      </c>
      <c r="U31" s="36"/>
      <c r="V31" s="49"/>
      <c r="W31" s="49"/>
      <c r="X31" s="36"/>
      <c r="Y31" s="53"/>
      <c r="Z31" s="36"/>
      <c r="AA31" s="49"/>
      <c r="AB31" s="49"/>
    </row>
    <row r="32" spans="2:28" ht="12.75">
      <c r="B32" s="48"/>
      <c r="C32" s="38">
        <v>2031</v>
      </c>
      <c r="D32" s="48">
        <v>461102.96875</v>
      </c>
      <c r="E32" s="48">
        <v>-64262.891357421875</v>
      </c>
      <c r="F32" s="48">
        <v>83317.02734375</v>
      </c>
      <c r="G32" s="48">
        <v>442048.8327636719</v>
      </c>
      <c r="H32" s="48">
        <v>326974</v>
      </c>
      <c r="I32" s="48">
        <v>79116.15625</v>
      </c>
      <c r="J32" s="48">
        <v>406090.15625</v>
      </c>
      <c r="K32" s="48">
        <v>848138.9890136719</v>
      </c>
      <c r="L32" s="48">
        <v>83725.8125</v>
      </c>
      <c r="M32" s="48">
        <v>931864.8015136719</v>
      </c>
      <c r="N32" s="48">
        <v>17652.689293548665</v>
      </c>
      <c r="O32" s="48">
        <v>914212.1122201232</v>
      </c>
      <c r="P32" s="56">
        <v>5739319.03403214</v>
      </c>
      <c r="Q32" s="48">
        <v>326974</v>
      </c>
      <c r="R32" s="65">
        <v>2031</v>
      </c>
      <c r="S32" s="48">
        <v>129.32876228332498</v>
      </c>
      <c r="T32" s="52">
        <v>2624.897881284953</v>
      </c>
      <c r="U32" s="36"/>
      <c r="V32" s="49"/>
      <c r="W32" s="49"/>
      <c r="X32" s="36"/>
      <c r="Y32" s="53"/>
      <c r="Z32" s="36"/>
      <c r="AA32" s="49"/>
      <c r="AB32" s="49"/>
    </row>
    <row r="33" spans="2:30" ht="12.75">
      <c r="B33" s="48"/>
      <c r="C33" s="38">
        <v>2032</v>
      </c>
      <c r="D33" s="48">
        <v>476378.625</v>
      </c>
      <c r="E33" s="48">
        <v>-64625.681396484375</v>
      </c>
      <c r="F33" s="48">
        <v>100905.625</v>
      </c>
      <c r="G33" s="48">
        <v>440098.6813964844</v>
      </c>
      <c r="H33" s="48">
        <v>326974</v>
      </c>
      <c r="I33" s="48">
        <v>80444.4453125</v>
      </c>
      <c r="J33" s="48">
        <v>407418.4453125</v>
      </c>
      <c r="K33" s="48">
        <v>847517.1267089844</v>
      </c>
      <c r="L33" s="48">
        <v>89898.1328125</v>
      </c>
      <c r="M33" s="48">
        <v>937415.2595214844</v>
      </c>
      <c r="N33" s="48">
        <v>16449.45957163175</v>
      </c>
      <c r="O33" s="48">
        <v>920965.7999498526</v>
      </c>
      <c r="P33" s="56">
        <v>5900925.453171112</v>
      </c>
      <c r="Q33" s="48">
        <v>326974</v>
      </c>
      <c r="R33" s="65">
        <v>2032</v>
      </c>
      <c r="S33" s="48">
        <v>119.60551324844346</v>
      </c>
      <c r="T33" s="52">
        <v>2644.8259148040156</v>
      </c>
      <c r="U33" s="36"/>
      <c r="V33" s="49"/>
      <c r="W33" s="49"/>
      <c r="X33" s="36"/>
      <c r="Y33" s="53"/>
      <c r="Z33" s="36"/>
      <c r="AA33" s="49"/>
      <c r="AB33" s="49"/>
      <c r="AC33" s="36"/>
      <c r="AD33" s="36"/>
    </row>
    <row r="34" spans="2:30" ht="12.75">
      <c r="B34" s="48"/>
      <c r="C34" s="38">
        <v>2033</v>
      </c>
      <c r="D34" s="48">
        <v>484922.59375</v>
      </c>
      <c r="E34" s="48">
        <v>-65666.43505859375</v>
      </c>
      <c r="F34" s="48">
        <v>98784.77734375</v>
      </c>
      <c r="G34" s="48">
        <v>451804.25146484375</v>
      </c>
      <c r="H34" s="48">
        <v>326974</v>
      </c>
      <c r="I34" s="48">
        <v>82476.390625</v>
      </c>
      <c r="J34" s="48">
        <v>409450.390625</v>
      </c>
      <c r="K34" s="48">
        <v>861254.6420898438</v>
      </c>
      <c r="L34" s="48">
        <v>91072.2578125</v>
      </c>
      <c r="M34" s="48">
        <v>952326.8999023438</v>
      </c>
      <c r="N34" s="48">
        <v>13220.075523811363</v>
      </c>
      <c r="O34" s="48">
        <v>939106.8243785324</v>
      </c>
      <c r="P34" s="56">
        <v>6052609.652660205</v>
      </c>
      <c r="Q34" s="48">
        <v>326974</v>
      </c>
      <c r="R34" s="65">
        <v>2033</v>
      </c>
      <c r="S34" s="48">
        <v>95.40009819030752</v>
      </c>
      <c r="T34" s="52">
        <v>2664.9052405020116</v>
      </c>
      <c r="U34" s="36"/>
      <c r="V34" s="49"/>
      <c r="W34" s="49"/>
      <c r="X34" s="36"/>
      <c r="Y34" s="53"/>
      <c r="Z34" s="36"/>
      <c r="AA34" s="49"/>
      <c r="AB34" s="49"/>
      <c r="AC34" s="36"/>
      <c r="AD34" s="36"/>
    </row>
    <row r="35" spans="2:30" ht="12.75">
      <c r="B35" s="48"/>
      <c r="C35" s="38">
        <v>2034</v>
      </c>
      <c r="D35" s="48">
        <v>500679.15625</v>
      </c>
      <c r="E35" s="48">
        <v>-66864.91870117188</v>
      </c>
      <c r="F35" s="48">
        <v>103132.71875</v>
      </c>
      <c r="G35" s="48">
        <v>464411.3562011719</v>
      </c>
      <c r="H35" s="48">
        <v>326974</v>
      </c>
      <c r="I35" s="48">
        <v>84792.123046875</v>
      </c>
      <c r="J35" s="48">
        <v>411766.123046875</v>
      </c>
      <c r="K35" s="48">
        <v>876177.4792480469</v>
      </c>
      <c r="L35" s="48">
        <v>92938.15625</v>
      </c>
      <c r="M35" s="48">
        <v>969115.6354980469</v>
      </c>
      <c r="N35" s="48">
        <v>12415.355172777778</v>
      </c>
      <c r="O35" s="48">
        <v>956700.2803252691</v>
      </c>
      <c r="P35" s="56">
        <v>6194846.294985017</v>
      </c>
      <c r="Q35" s="48">
        <v>326974</v>
      </c>
      <c r="R35" s="65">
        <v>2034</v>
      </c>
      <c r="S35" s="48">
        <v>88.9179321670531</v>
      </c>
      <c r="T35" s="52">
        <v>2685.137006978143</v>
      </c>
      <c r="U35" s="36"/>
      <c r="V35" s="49"/>
      <c r="W35" s="49"/>
      <c r="X35" s="36"/>
      <c r="Y35" s="53"/>
      <c r="Z35" s="36"/>
      <c r="AA35" s="49"/>
      <c r="AB35" s="49"/>
      <c r="AC35" s="36"/>
      <c r="AD35" s="36"/>
    </row>
    <row r="36" spans="2:30" ht="12.75">
      <c r="B36" s="48"/>
      <c r="C36" s="38">
        <v>2035</v>
      </c>
      <c r="D36" s="48">
        <v>503884.34375</v>
      </c>
      <c r="E36" s="48">
        <v>-68676.65600585938</v>
      </c>
      <c r="F36" s="48">
        <v>79673.310546875</v>
      </c>
      <c r="G36" s="48">
        <v>492887.6892089844</v>
      </c>
      <c r="H36" s="48">
        <v>326974</v>
      </c>
      <c r="I36" s="48">
        <v>87298.75</v>
      </c>
      <c r="J36" s="48">
        <v>414272.75</v>
      </c>
      <c r="K36" s="48">
        <v>907160.4392089844</v>
      </c>
      <c r="L36" s="48">
        <v>88653.1484375</v>
      </c>
      <c r="M36" s="48">
        <v>995813.5876464844</v>
      </c>
      <c r="N36" s="48">
        <v>11400.438123233582</v>
      </c>
      <c r="O36" s="48">
        <v>984413.1495232508</v>
      </c>
      <c r="P36" s="56">
        <v>6329563.5545528205</v>
      </c>
      <c r="Q36" s="48">
        <v>326974</v>
      </c>
      <c r="R36" s="65">
        <v>2035</v>
      </c>
      <c r="S36" s="48">
        <v>81.0339611244201</v>
      </c>
      <c r="T36" s="52">
        <v>2705.522371551694</v>
      </c>
      <c r="U36" s="36"/>
      <c r="V36" s="49"/>
      <c r="W36" s="49"/>
      <c r="X36" s="36"/>
      <c r="Y36" s="53"/>
      <c r="Z36" s="36"/>
      <c r="AA36" s="49"/>
      <c r="AB36" s="49"/>
      <c r="AC36" s="36"/>
      <c r="AD36" s="36"/>
    </row>
    <row r="37" spans="2:30" ht="12.75">
      <c r="B37" s="48"/>
      <c r="C37" s="38">
        <v>2036</v>
      </c>
      <c r="D37" s="48">
        <v>511634.75</v>
      </c>
      <c r="E37" s="48">
        <v>-69868.65771484375</v>
      </c>
      <c r="F37" s="48">
        <v>83747.298828125</v>
      </c>
      <c r="G37" s="48">
        <v>497756.10888671875</v>
      </c>
      <c r="H37" s="48">
        <v>146766</v>
      </c>
      <c r="I37" s="48">
        <v>89229.021484375</v>
      </c>
      <c r="J37" s="48">
        <v>235995.021484375</v>
      </c>
      <c r="K37" s="48">
        <v>733751.1303710938</v>
      </c>
      <c r="L37" s="48">
        <v>91039.21875</v>
      </c>
      <c r="M37" s="48">
        <v>824790.3491210938</v>
      </c>
      <c r="N37" s="48">
        <v>9955.52097693459</v>
      </c>
      <c r="O37" s="48">
        <v>814834.8281441592</v>
      </c>
      <c r="P37" s="56">
        <v>6432205.68558488</v>
      </c>
      <c r="Q37" s="48">
        <v>146766</v>
      </c>
      <c r="R37" s="65">
        <v>2036</v>
      </c>
      <c r="S37" s="48">
        <v>70.23035108566273</v>
      </c>
      <c r="T37" s="52">
        <v>2726.0625003282325</v>
      </c>
      <c r="U37" s="36"/>
      <c r="V37" s="49"/>
      <c r="W37" s="49"/>
      <c r="X37" s="36"/>
      <c r="Y37" s="53"/>
      <c r="Z37" s="36"/>
      <c r="AA37" s="49"/>
      <c r="AB37" s="49"/>
      <c r="AC37" s="36"/>
      <c r="AD37" s="36"/>
    </row>
    <row r="38" spans="2:30" ht="12.75">
      <c r="B38" s="48"/>
      <c r="C38" s="38">
        <v>2037</v>
      </c>
      <c r="D38" s="48">
        <v>533225</v>
      </c>
      <c r="E38" s="48">
        <v>-70287.62622070312</v>
      </c>
      <c r="F38" s="48">
        <v>102390.591796875</v>
      </c>
      <c r="G38" s="48">
        <v>501122.0344238281</v>
      </c>
      <c r="H38" s="48">
        <v>146766</v>
      </c>
      <c r="I38" s="48">
        <v>90996.810546875</v>
      </c>
      <c r="J38" s="48">
        <v>237762.810546875</v>
      </c>
      <c r="K38" s="48">
        <v>738884.8449707031</v>
      </c>
      <c r="L38" s="48">
        <v>97290.03125</v>
      </c>
      <c r="M38" s="48">
        <v>836174.8762207031</v>
      </c>
      <c r="N38" s="48">
        <v>7562.150184650461</v>
      </c>
      <c r="O38" s="48">
        <v>828612.7260360527</v>
      </c>
      <c r="P38" s="56">
        <v>6528282.350403642</v>
      </c>
      <c r="Q38" s="48">
        <v>146766</v>
      </c>
      <c r="R38" s="65">
        <v>2037</v>
      </c>
      <c r="S38" s="48">
        <v>52.94457502365094</v>
      </c>
      <c r="T38" s="52">
        <v>2746.7585682663143</v>
      </c>
      <c r="U38" s="36"/>
      <c r="V38" s="49"/>
      <c r="W38" s="49"/>
      <c r="X38" s="36"/>
      <c r="Y38" s="53"/>
      <c r="Z38" s="36"/>
      <c r="AA38" s="49"/>
      <c r="AB38" s="49"/>
      <c r="AC38" s="36"/>
      <c r="AD38" s="36"/>
    </row>
    <row r="39" spans="2:30" ht="12.75">
      <c r="B39" s="48"/>
      <c r="C39" s="38">
        <v>2038</v>
      </c>
      <c r="D39" s="48">
        <v>532279.75</v>
      </c>
      <c r="E39" s="48">
        <v>-71984.4677734375</v>
      </c>
      <c r="F39" s="48">
        <v>83627.02734375</v>
      </c>
      <c r="G39" s="48">
        <v>520637.1904296875</v>
      </c>
      <c r="H39" s="48">
        <v>146766</v>
      </c>
      <c r="I39" s="48">
        <v>92854.33984375</v>
      </c>
      <c r="J39" s="48">
        <v>239620.33984375</v>
      </c>
      <c r="K39" s="48">
        <v>760257.5302734375</v>
      </c>
      <c r="L39" s="48">
        <v>95103.4296875</v>
      </c>
      <c r="M39" s="48">
        <v>855360.9599609375</v>
      </c>
      <c r="N39" s="48">
        <v>5753.789111251929</v>
      </c>
      <c r="O39" s="48">
        <v>849607.1708496856</v>
      </c>
      <c r="P39" s="56">
        <v>6618958.8469476355</v>
      </c>
      <c r="Q39" s="48">
        <v>146766</v>
      </c>
      <c r="R39" s="65">
        <v>2038</v>
      </c>
      <c r="S39" s="48">
        <v>39.9802429771421</v>
      </c>
      <c r="T39" s="52">
        <v>2767.611759244696</v>
      </c>
      <c r="U39" s="36"/>
      <c r="V39" s="49"/>
      <c r="W39" s="49"/>
      <c r="X39" s="36"/>
      <c r="Y39" s="53"/>
      <c r="Z39" s="36"/>
      <c r="AA39" s="49"/>
      <c r="AB39" s="49"/>
      <c r="AC39" s="36"/>
      <c r="AD39" s="36"/>
    </row>
    <row r="40" spans="2:30" ht="12.75">
      <c r="B40" s="48"/>
      <c r="C40" s="38">
        <v>2039</v>
      </c>
      <c r="D40" s="48">
        <v>549659.0625</v>
      </c>
      <c r="E40" s="48">
        <v>-72612.34741210938</v>
      </c>
      <c r="F40" s="48">
        <v>94682.005859375</v>
      </c>
      <c r="G40" s="48">
        <v>527589.4040527344</v>
      </c>
      <c r="H40" s="48">
        <v>146766</v>
      </c>
      <c r="I40" s="48">
        <v>94874.109375</v>
      </c>
      <c r="J40" s="48">
        <v>241640.109375</v>
      </c>
      <c r="K40" s="48">
        <v>769229.5134277344</v>
      </c>
      <c r="L40" s="48">
        <v>99633.90625</v>
      </c>
      <c r="M40" s="48">
        <v>868863.4196777344</v>
      </c>
      <c r="N40" s="48">
        <v>4074.1957156206245</v>
      </c>
      <c r="O40" s="48">
        <v>864789.2239621137</v>
      </c>
      <c r="P40" s="56">
        <v>6703915.437486384</v>
      </c>
      <c r="Q40" s="48">
        <v>146766</v>
      </c>
      <c r="R40" s="65">
        <v>2039</v>
      </c>
      <c r="S40" s="48">
        <v>28.096271934509105</v>
      </c>
      <c r="T40" s="52">
        <v>2788.6232661300533</v>
      </c>
      <c r="U40" s="36"/>
      <c r="V40" s="49"/>
      <c r="W40" s="49"/>
      <c r="X40" s="36"/>
      <c r="Y40" s="53"/>
      <c r="Z40" s="36"/>
      <c r="AA40" s="49"/>
      <c r="AB40" s="49"/>
      <c r="AC40" s="36"/>
      <c r="AD40" s="36"/>
    </row>
    <row r="41" spans="2:30" ht="12.75">
      <c r="B41" s="48"/>
      <c r="C41" s="38">
        <v>2040</v>
      </c>
      <c r="D41" s="48">
        <v>554557.375</v>
      </c>
      <c r="E41" s="48">
        <v>-74417.06787109375</v>
      </c>
      <c r="F41" s="48">
        <v>82656.978515625</v>
      </c>
      <c r="G41" s="48">
        <v>546317.4643554688</v>
      </c>
      <c r="H41" s="48">
        <v>146766</v>
      </c>
      <c r="I41" s="48">
        <v>127506.208984375</v>
      </c>
      <c r="J41" s="48">
        <v>274272.208984375</v>
      </c>
      <c r="K41" s="48">
        <v>820589.6733398438</v>
      </c>
      <c r="L41" s="48">
        <v>97907.0390625</v>
      </c>
      <c r="M41" s="48">
        <v>918496.7124023438</v>
      </c>
      <c r="N41" s="48">
        <v>4420.828299529317</v>
      </c>
      <c r="O41" s="48">
        <v>914075.8841028145</v>
      </c>
      <c r="P41" s="56">
        <v>6786572.373027859</v>
      </c>
      <c r="Q41" s="48">
        <v>146766</v>
      </c>
      <c r="R41" s="65">
        <v>2040</v>
      </c>
      <c r="S41" s="48">
        <v>30.25699394226058</v>
      </c>
      <c r="T41" s="52">
        <v>2809.794290845222</v>
      </c>
      <c r="U41" s="36"/>
      <c r="V41" s="49"/>
      <c r="W41" s="49"/>
      <c r="X41" s="36"/>
      <c r="Y41" s="53"/>
      <c r="Z41" s="36"/>
      <c r="AA41" s="49"/>
      <c r="AB41" s="49"/>
      <c r="AC41" s="36"/>
      <c r="AD41" s="36"/>
    </row>
    <row r="42" spans="2:30" ht="12.75">
      <c r="B42" s="48"/>
      <c r="C42" s="3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56"/>
      <c r="P42" s="56"/>
      <c r="Q42" s="48"/>
      <c r="R42" s="48"/>
      <c r="S42" s="48"/>
      <c r="T42" s="65"/>
      <c r="U42" s="48"/>
      <c r="V42" s="52"/>
      <c r="W42" s="36"/>
      <c r="X42" s="49"/>
      <c r="Y42" s="49"/>
      <c r="Z42" s="36"/>
      <c r="AA42" s="53"/>
      <c r="AB42" s="36"/>
      <c r="AC42" s="49"/>
      <c r="AD42" s="49"/>
    </row>
    <row r="43" spans="2:30" ht="12.75">
      <c r="B43" s="62" t="s">
        <v>45</v>
      </c>
      <c r="C43" s="6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5"/>
      <c r="O43" s="66"/>
      <c r="P43" s="66"/>
      <c r="Q43" s="66"/>
      <c r="R43" s="66"/>
      <c r="S43" s="66"/>
      <c r="T43" s="6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2:30" ht="12.75">
      <c r="B44" s="66"/>
      <c r="C44" s="47" t="s">
        <v>46</v>
      </c>
      <c r="D44" s="48">
        <v>3691970.009314892</v>
      </c>
      <c r="E44" s="48">
        <v>-535952.0346244974</v>
      </c>
      <c r="F44" s="48">
        <v>450474.5745246656</v>
      </c>
      <c r="G44" s="48">
        <v>3777447.4694147236</v>
      </c>
      <c r="H44" s="48">
        <v>1812172.7628833384</v>
      </c>
      <c r="I44" s="48">
        <v>453662.1254183178</v>
      </c>
      <c r="J44" s="48">
        <v>2265834.888301656</v>
      </c>
      <c r="K44" s="48">
        <v>6043282.35771638</v>
      </c>
      <c r="L44" s="48">
        <v>732218.499180459</v>
      </c>
      <c r="M44" s="48">
        <v>6775500.856896838</v>
      </c>
      <c r="N44" s="48">
        <v>-11071.516131024817</v>
      </c>
      <c r="O44" s="48">
        <v>6786572.373027863</v>
      </c>
      <c r="P44" s="66"/>
      <c r="Q44" s="66"/>
      <c r="R44" s="66"/>
      <c r="S44" s="66"/>
      <c r="T44" s="6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ht="12.75">
      <c r="B45" s="56" t="s">
        <v>47</v>
      </c>
      <c r="C45" s="47"/>
      <c r="D45" s="48"/>
      <c r="E45" s="47"/>
      <c r="F45" s="47"/>
      <c r="G45" s="48"/>
      <c r="H45" s="48"/>
      <c r="I45" s="48"/>
      <c r="J45" s="51">
        <v>611421.3306188425</v>
      </c>
      <c r="K45" s="51"/>
      <c r="L45" s="51"/>
      <c r="M45" s="51">
        <v>611421.3306188425</v>
      </c>
      <c r="N45" s="48">
        <v>0</v>
      </c>
      <c r="O45" s="51">
        <v>611421.3306188425</v>
      </c>
      <c r="P45" s="66"/>
      <c r="Q45" s="66"/>
      <c r="R45" s="66"/>
      <c r="S45" s="66"/>
      <c r="T45" s="6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ht="12.75">
      <c r="B46" s="66" t="s">
        <v>48</v>
      </c>
      <c r="C46" s="47"/>
      <c r="D46" s="47"/>
      <c r="E46" s="47"/>
      <c r="F46" s="47"/>
      <c r="G46" s="48"/>
      <c r="H46" s="48"/>
      <c r="I46" s="48"/>
      <c r="J46" s="48">
        <v>2877256.2189204986</v>
      </c>
      <c r="K46" s="48"/>
      <c r="L46" s="48"/>
      <c r="M46" s="48">
        <v>7386922.187515681</v>
      </c>
      <c r="N46" s="48">
        <v>-11071.516131024817</v>
      </c>
      <c r="O46" s="48">
        <v>7397993.7036467055</v>
      </c>
      <c r="P46" s="66"/>
      <c r="Q46" s="66"/>
      <c r="R46" s="66"/>
      <c r="S46" s="66"/>
      <c r="T46" s="6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ht="12.75">
      <c r="B47" s="66"/>
      <c r="C47" s="46"/>
      <c r="D47" s="67"/>
      <c r="E47" s="67"/>
      <c r="F47" s="67"/>
      <c r="G47" s="67"/>
      <c r="H47" s="67"/>
      <c r="I47" s="67"/>
      <c r="J47" s="67"/>
      <c r="K47" s="67"/>
      <c r="L47" s="67"/>
      <c r="M47" s="89"/>
      <c r="N47" s="87"/>
      <c r="O47" s="66"/>
      <c r="P47" s="66"/>
      <c r="Q47" s="66"/>
      <c r="R47" s="66"/>
      <c r="S47" s="6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2:30" ht="12.75">
      <c r="B48" s="36"/>
      <c r="C48" s="143" t="s">
        <v>1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85"/>
      <c r="V48" s="36"/>
      <c r="W48" s="36"/>
      <c r="X48" s="36"/>
      <c r="Y48" s="36"/>
      <c r="Z48" s="36"/>
      <c r="AA48" s="36"/>
      <c r="AB48" s="36"/>
      <c r="AC48" s="36"/>
      <c r="AD48" s="36"/>
    </row>
    <row r="49" spans="1:21" ht="12.75">
      <c r="A49" s="36"/>
      <c r="B49" s="36"/>
      <c r="C49" s="143" t="s">
        <v>2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85"/>
    </row>
    <row r="50" spans="1:21" ht="12.75">
      <c r="A50" s="36"/>
      <c r="B50" s="36"/>
      <c r="C50" s="143" t="s">
        <v>101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85"/>
    </row>
    <row r="51" spans="1:21" ht="12.75">
      <c r="A51" s="36"/>
      <c r="B51" s="141"/>
      <c r="C51" s="357"/>
      <c r="D51" s="129"/>
      <c r="E51" s="114"/>
      <c r="I51" s="36"/>
      <c r="J51" s="36"/>
      <c r="K51" s="54"/>
      <c r="L51" s="54"/>
      <c r="M51" s="54"/>
      <c r="N51" s="36"/>
      <c r="O51" s="36"/>
      <c r="P51" s="36"/>
      <c r="Q51" s="36"/>
      <c r="R51" s="36"/>
      <c r="S51" s="36"/>
      <c r="T51" s="36"/>
      <c r="U51" s="36"/>
    </row>
    <row r="52" spans="1:21" ht="12.75">
      <c r="A52" s="36"/>
      <c r="B52" s="108" t="s">
        <v>49</v>
      </c>
      <c r="C52" s="115" t="s">
        <v>50</v>
      </c>
      <c r="D52" s="108" t="s">
        <v>51</v>
      </c>
      <c r="E52" s="115" t="s">
        <v>52</v>
      </c>
      <c r="I52" s="36"/>
      <c r="J52" s="69"/>
      <c r="K52" s="70"/>
      <c r="L52" s="70"/>
      <c r="M52" s="70"/>
      <c r="N52" s="69"/>
      <c r="O52" s="36"/>
      <c r="P52" s="36"/>
      <c r="Q52" s="36"/>
      <c r="R52" s="36"/>
      <c r="S52" s="36"/>
      <c r="T52" s="36"/>
      <c r="U52" s="36"/>
    </row>
    <row r="53" spans="1:21" ht="12.75">
      <c r="A53" s="36"/>
      <c r="B53" s="81" t="s">
        <v>53</v>
      </c>
      <c r="C53" s="81" t="s">
        <v>53</v>
      </c>
      <c r="D53" s="81" t="s">
        <v>53</v>
      </c>
      <c r="E53" s="130" t="s">
        <v>53</v>
      </c>
      <c r="I53" s="36"/>
      <c r="J53" s="69"/>
      <c r="K53" s="64"/>
      <c r="L53" s="64"/>
      <c r="M53" s="64"/>
      <c r="N53" s="69"/>
      <c r="O53" s="36"/>
      <c r="P53" s="36"/>
      <c r="Q53" s="36"/>
      <c r="R53" s="36"/>
      <c r="S53" s="36"/>
      <c r="T53" s="36"/>
      <c r="U53" s="36"/>
    </row>
    <row r="54" spans="1:21" ht="12.75">
      <c r="A54" s="36"/>
      <c r="B54" s="92" t="s">
        <v>161</v>
      </c>
      <c r="C54" s="92" t="s">
        <v>161</v>
      </c>
      <c r="D54" s="92" t="s">
        <v>161</v>
      </c>
      <c r="E54" s="131" t="s">
        <v>54</v>
      </c>
      <c r="I54" s="36"/>
      <c r="J54" s="69"/>
      <c r="K54" s="69"/>
      <c r="L54" s="69"/>
      <c r="M54" s="69"/>
      <c r="N54" s="69"/>
      <c r="O54" s="36"/>
      <c r="P54" s="36"/>
      <c r="Q54" s="36"/>
      <c r="R54" s="36"/>
      <c r="S54" s="36"/>
      <c r="T54" s="36"/>
      <c r="U54" s="36"/>
    </row>
    <row r="55" spans="1:21" ht="12.75">
      <c r="A55" s="38">
        <v>2011</v>
      </c>
      <c r="B55" s="80">
        <v>10452.3623046875</v>
      </c>
      <c r="C55" s="132">
        <v>7386.70751953125</v>
      </c>
      <c r="D55" s="72">
        <v>6170.87158203125</v>
      </c>
      <c r="E55" s="78">
        <v>0.2905798852443695</v>
      </c>
      <c r="I55" s="36"/>
      <c r="J55" s="43"/>
      <c r="K55" s="116"/>
      <c r="L55" s="73"/>
      <c r="M55" s="43"/>
      <c r="N55" s="69"/>
      <c r="O55" s="36"/>
      <c r="P55" s="36"/>
      <c r="Q55" s="36"/>
      <c r="R55" s="36"/>
      <c r="S55" s="36"/>
      <c r="T55" s="36"/>
      <c r="U55" s="36"/>
    </row>
    <row r="56" spans="1:21" ht="12.75">
      <c r="A56" s="38">
        <v>2012</v>
      </c>
      <c r="B56" s="80">
        <v>10585.57421875</v>
      </c>
      <c r="C56" s="132">
        <v>8400.3076171875</v>
      </c>
      <c r="D56" s="72">
        <v>7009.7119140625</v>
      </c>
      <c r="E56" s="78">
        <v>0.34477272629737854</v>
      </c>
      <c r="I56" s="36"/>
      <c r="J56" s="43"/>
      <c r="K56" s="116"/>
      <c r="L56" s="73"/>
      <c r="M56" s="73"/>
      <c r="N56" s="69"/>
      <c r="O56" s="36"/>
      <c r="P56" s="36"/>
      <c r="Q56" s="36"/>
      <c r="R56" s="36"/>
      <c r="S56" s="36"/>
      <c r="T56" s="36"/>
      <c r="U56" s="36"/>
    </row>
    <row r="57" spans="1:21" ht="12.75">
      <c r="A57" s="38">
        <v>2013</v>
      </c>
      <c r="B57" s="80">
        <v>7446.458984375</v>
      </c>
      <c r="C57" s="132">
        <v>6696.26806640625</v>
      </c>
      <c r="D57" s="72">
        <v>5317.1640625</v>
      </c>
      <c r="E57" s="78">
        <v>0.2873517870903015</v>
      </c>
      <c r="I57" s="36"/>
      <c r="J57" s="43"/>
      <c r="K57" s="116"/>
      <c r="L57" s="73"/>
      <c r="M57" s="73"/>
      <c r="N57" s="69"/>
      <c r="O57" s="36"/>
      <c r="P57" s="36"/>
      <c r="Q57" s="36"/>
      <c r="R57" s="36"/>
      <c r="S57" s="36"/>
      <c r="T57" s="36"/>
      <c r="U57" s="36"/>
    </row>
    <row r="58" spans="1:21" ht="12.75">
      <c r="A58" s="38">
        <v>2014</v>
      </c>
      <c r="B58" s="80">
        <v>4238.478515625</v>
      </c>
      <c r="C58" s="132">
        <v>6935.8251953125</v>
      </c>
      <c r="D58" s="72">
        <v>5561.21923828125</v>
      </c>
      <c r="E58" s="78">
        <v>0.3363876938819885</v>
      </c>
      <c r="I58" s="36"/>
      <c r="J58" s="43"/>
      <c r="K58" s="116"/>
      <c r="L58" s="73"/>
      <c r="M58" s="73"/>
      <c r="N58" s="69"/>
      <c r="O58" s="36"/>
      <c r="P58" s="36"/>
      <c r="Q58" s="36"/>
      <c r="R58" s="36"/>
      <c r="S58" s="36"/>
      <c r="T58" s="36"/>
      <c r="U58" s="36"/>
    </row>
    <row r="59" spans="1:21" ht="12.75">
      <c r="A59" s="38">
        <v>2015</v>
      </c>
      <c r="B59" s="80">
        <v>9351.083984375</v>
      </c>
      <c r="C59" s="132">
        <v>8123.02587890625</v>
      </c>
      <c r="D59" s="72">
        <v>6072.33642578125</v>
      </c>
      <c r="E59" s="78">
        <v>0.31715527176856995</v>
      </c>
      <c r="I59" s="36"/>
      <c r="J59" s="43"/>
      <c r="K59" s="116"/>
      <c r="L59" s="73"/>
      <c r="M59" s="73"/>
      <c r="N59" s="69"/>
      <c r="O59" s="36"/>
      <c r="P59" s="36"/>
      <c r="Q59" s="36"/>
      <c r="R59" s="36"/>
      <c r="S59" s="36"/>
      <c r="T59" s="36"/>
      <c r="U59" s="36"/>
    </row>
    <row r="60" spans="1:21" ht="12.75">
      <c r="A60" s="38">
        <v>2016</v>
      </c>
      <c r="B60" s="80">
        <v>4097.04345703125</v>
      </c>
      <c r="C60" s="132">
        <v>4172.2894287109375</v>
      </c>
      <c r="D60" s="72">
        <v>1634.523681640625</v>
      </c>
      <c r="E60" s="78">
        <v>0.009094475768506527</v>
      </c>
      <c r="I60" s="36"/>
      <c r="J60" s="43"/>
      <c r="K60" s="116"/>
      <c r="L60" s="73"/>
      <c r="M60" s="73"/>
      <c r="N60" s="69"/>
      <c r="O60" s="36"/>
      <c r="P60" s="36"/>
      <c r="Q60" s="36"/>
      <c r="R60" s="36"/>
      <c r="S60" s="36"/>
      <c r="T60" s="36"/>
      <c r="U60" s="36"/>
    </row>
    <row r="61" spans="1:21" ht="12.75">
      <c r="A61" s="38">
        <v>2017</v>
      </c>
      <c r="B61" s="80">
        <v>4429.87841796875</v>
      </c>
      <c r="C61" s="132">
        <v>4048.9322509765625</v>
      </c>
      <c r="D61" s="72">
        <v>1814.1448974609375</v>
      </c>
      <c r="E61" s="78">
        <v>0.010307910852134228</v>
      </c>
      <c r="I61" s="36"/>
      <c r="J61" s="43"/>
      <c r="K61" s="116"/>
      <c r="L61" s="73"/>
      <c r="M61" s="73"/>
      <c r="N61" s="69"/>
      <c r="O61" s="36"/>
      <c r="P61" s="36"/>
      <c r="Q61" s="36"/>
      <c r="R61" s="36"/>
      <c r="S61" s="36"/>
      <c r="T61" s="36"/>
      <c r="U61" s="36"/>
    </row>
    <row r="62" spans="1:21" ht="12.75">
      <c r="A62" s="38">
        <v>2018</v>
      </c>
      <c r="B62" s="80">
        <v>4357.98779296875</v>
      </c>
      <c r="C62" s="132">
        <v>4259.382080078125</v>
      </c>
      <c r="D62" s="72">
        <v>1795.1632080078125</v>
      </c>
      <c r="E62" s="78">
        <v>0.010142161510884762</v>
      </c>
      <c r="I62" s="36"/>
      <c r="J62" s="43"/>
      <c r="K62" s="116"/>
      <c r="L62" s="73"/>
      <c r="M62" s="73"/>
      <c r="N62" s="69"/>
      <c r="O62" s="36"/>
      <c r="P62" s="36"/>
      <c r="Q62" s="36"/>
      <c r="R62" s="36"/>
      <c r="S62" s="36"/>
      <c r="T62" s="36"/>
      <c r="U62" s="36"/>
    </row>
    <row r="63" spans="1:21" ht="12.75">
      <c r="A63" s="38">
        <v>2019</v>
      </c>
      <c r="B63" s="80">
        <v>3557.40966796875</v>
      </c>
      <c r="C63" s="132">
        <v>4039.2120361328125</v>
      </c>
      <c r="D63" s="72">
        <v>1506.5120849609375</v>
      </c>
      <c r="E63" s="78">
        <v>0.008280578069388866</v>
      </c>
      <c r="I63" s="36"/>
      <c r="J63" s="43"/>
      <c r="K63" s="116"/>
      <c r="L63" s="73"/>
      <c r="M63" s="73"/>
      <c r="N63" s="69"/>
      <c r="O63" s="36"/>
      <c r="P63" s="36"/>
      <c r="Q63" s="36"/>
      <c r="R63" s="36"/>
      <c r="S63" s="36"/>
      <c r="T63" s="36"/>
      <c r="U63" s="36"/>
    </row>
    <row r="64" spans="1:21" ht="12.75">
      <c r="A64" s="38">
        <v>2020</v>
      </c>
      <c r="B64" s="80">
        <v>4573.1328125</v>
      </c>
      <c r="C64" s="132">
        <v>4362.6932373046875</v>
      </c>
      <c r="D64" s="72">
        <v>767.0077514648438</v>
      </c>
      <c r="E64" s="78">
        <v>0.003319602459669113</v>
      </c>
      <c r="I64" s="36"/>
      <c r="J64" s="43"/>
      <c r="K64" s="116"/>
      <c r="L64" s="73"/>
      <c r="M64" s="73"/>
      <c r="N64" s="69"/>
      <c r="O64" s="36"/>
      <c r="P64" s="36"/>
      <c r="Q64" s="36"/>
      <c r="R64" s="36"/>
      <c r="S64" s="36"/>
      <c r="T64" s="36"/>
      <c r="U64" s="36"/>
    </row>
    <row r="65" spans="1:14" ht="12.75">
      <c r="A65" s="38">
        <v>2021</v>
      </c>
      <c r="B65" s="80">
        <v>4371.6552734375</v>
      </c>
      <c r="C65" s="132">
        <v>4337.1883544921875</v>
      </c>
      <c r="D65" s="72">
        <v>763.2908325195312</v>
      </c>
      <c r="E65" s="78">
        <v>0.003309632185846567</v>
      </c>
      <c r="I65" s="36"/>
      <c r="J65" s="43"/>
      <c r="K65" s="116"/>
      <c r="L65" s="73"/>
      <c r="M65" s="73"/>
      <c r="N65" s="69"/>
    </row>
    <row r="66" spans="1:14" ht="12.75">
      <c r="A66" s="38">
        <v>2022</v>
      </c>
      <c r="B66" s="80">
        <v>4558.69873046875</v>
      </c>
      <c r="C66" s="132">
        <v>4337.9005126953125</v>
      </c>
      <c r="D66" s="72">
        <v>763.2843017578125</v>
      </c>
      <c r="E66" s="78">
        <v>0.00330971647053957</v>
      </c>
      <c r="I66" s="36"/>
      <c r="J66" s="43"/>
      <c r="K66" s="116"/>
      <c r="L66" s="73"/>
      <c r="M66" s="73"/>
      <c r="N66" s="69"/>
    </row>
    <row r="67" spans="1:14" ht="12.75">
      <c r="A67" s="38">
        <v>2023</v>
      </c>
      <c r="B67" s="80">
        <v>4268.751953125</v>
      </c>
      <c r="C67" s="132">
        <v>4016.3394775390625</v>
      </c>
      <c r="D67" s="72">
        <v>693.8375854492188</v>
      </c>
      <c r="E67" s="78">
        <v>0.0029207144398242235</v>
      </c>
      <c r="I67" s="36"/>
      <c r="J67" s="43"/>
      <c r="K67" s="116"/>
      <c r="L67" s="73"/>
      <c r="M67" s="73"/>
      <c r="N67" s="69"/>
    </row>
    <row r="68" spans="1:14" ht="12.75">
      <c r="A68" s="38">
        <v>2024</v>
      </c>
      <c r="B68" s="80">
        <v>3654.5869140625</v>
      </c>
      <c r="C68" s="132">
        <v>4086.0445556640625</v>
      </c>
      <c r="D68" s="72">
        <v>708.5195922851562</v>
      </c>
      <c r="E68" s="78">
        <v>0.0029971697367727757</v>
      </c>
      <c r="I68" s="36"/>
      <c r="J68" s="43"/>
      <c r="K68" s="116"/>
      <c r="L68" s="73"/>
      <c r="M68" s="73"/>
      <c r="N68" s="69"/>
    </row>
    <row r="69" spans="1:14" ht="12.75">
      <c r="A69" s="38">
        <v>2025</v>
      </c>
      <c r="B69" s="80">
        <v>4559.13623046875</v>
      </c>
      <c r="C69" s="132">
        <v>4804.173095703125</v>
      </c>
      <c r="D69" s="72">
        <v>807.1736450195312</v>
      </c>
      <c r="E69" s="78">
        <v>0.0033095749095082283</v>
      </c>
      <c r="I69" s="36"/>
      <c r="J69" s="43"/>
      <c r="K69" s="116"/>
      <c r="L69" s="73"/>
      <c r="M69" s="73"/>
      <c r="N69" s="69"/>
    </row>
    <row r="70" spans="1:14" ht="12.75">
      <c r="A70" s="38">
        <v>2026</v>
      </c>
      <c r="B70" s="80">
        <v>3917.186767578125</v>
      </c>
      <c r="C70" s="132">
        <v>4740.34423828125</v>
      </c>
      <c r="D70" s="72">
        <v>782.4130249023438</v>
      </c>
      <c r="E70" s="78">
        <v>0.0031090895645320415</v>
      </c>
      <c r="I70" s="36"/>
      <c r="J70" s="43"/>
      <c r="K70" s="116"/>
      <c r="L70" s="73"/>
      <c r="M70" s="73"/>
      <c r="N70" s="69"/>
    </row>
    <row r="71" spans="1:14" ht="12.75">
      <c r="A71" s="38">
        <v>2027</v>
      </c>
      <c r="B71" s="80">
        <v>4557.63671875</v>
      </c>
      <c r="C71" s="132">
        <v>4862.298828125</v>
      </c>
      <c r="D71" s="72">
        <v>813.26171875</v>
      </c>
      <c r="E71" s="78">
        <v>0.0033087730407714844</v>
      </c>
      <c r="I71" s="36"/>
      <c r="J71" s="43"/>
      <c r="K71" s="116"/>
      <c r="L71" s="73"/>
      <c r="M71" s="73"/>
      <c r="N71" s="69"/>
    </row>
    <row r="72" spans="1:14" ht="12.75">
      <c r="A72" s="38">
        <v>2028</v>
      </c>
      <c r="B72" s="80">
        <v>3884.1416015625</v>
      </c>
      <c r="C72" s="132">
        <v>4736.740966796875</v>
      </c>
      <c r="D72" s="72">
        <v>780.9466552734375</v>
      </c>
      <c r="E72" s="78">
        <v>0.0030977351125329733</v>
      </c>
      <c r="I72" s="36"/>
      <c r="J72" s="43"/>
      <c r="K72" s="116"/>
      <c r="L72" s="73"/>
      <c r="M72" s="73"/>
      <c r="N72" s="69"/>
    </row>
    <row r="73" spans="1:14" ht="12.75">
      <c r="A73" s="38">
        <v>2029</v>
      </c>
      <c r="B73" s="80">
        <v>4401.08154296875</v>
      </c>
      <c r="C73" s="132">
        <v>4615.929931640625</v>
      </c>
      <c r="D73" s="72">
        <v>753.556396484375</v>
      </c>
      <c r="E73" s="78">
        <v>0.0029409676790237427</v>
      </c>
      <c r="I73" s="36"/>
      <c r="J73" s="43"/>
      <c r="K73" s="116"/>
      <c r="L73" s="73"/>
      <c r="M73" s="73"/>
      <c r="N73" s="69"/>
    </row>
    <row r="74" spans="1:14" ht="12.75">
      <c r="A74" s="38">
        <v>2030</v>
      </c>
      <c r="B74" s="80">
        <v>4332.064453125</v>
      </c>
      <c r="C74" s="132">
        <v>4805.168212890625</v>
      </c>
      <c r="D74" s="72">
        <v>798.266845703125</v>
      </c>
      <c r="E74" s="78">
        <v>0.0032096565701067448</v>
      </c>
      <c r="I74" s="36"/>
      <c r="J74" s="43"/>
      <c r="K74" s="116"/>
      <c r="L74" s="73"/>
      <c r="M74" s="73"/>
      <c r="N74" s="69"/>
    </row>
    <row r="75" spans="1:14" ht="12.75">
      <c r="A75" s="43">
        <v>2031</v>
      </c>
      <c r="B75" s="80">
        <v>3536.2177734375</v>
      </c>
      <c r="C75" s="132">
        <v>4634.18505859375</v>
      </c>
      <c r="D75" s="72">
        <v>755.8446044921875</v>
      </c>
      <c r="E75" s="78">
        <v>0.0029412326402962208</v>
      </c>
      <c r="I75" s="36"/>
      <c r="J75" s="43"/>
      <c r="K75" s="116"/>
      <c r="L75" s="73"/>
      <c r="M75" s="73"/>
      <c r="N75" s="69"/>
    </row>
    <row r="76" spans="1:14" ht="12.75">
      <c r="A76" s="43">
        <v>2032</v>
      </c>
      <c r="B76" s="80">
        <v>4571.8798828125</v>
      </c>
      <c r="C76" s="132">
        <v>4912.466064453125</v>
      </c>
      <c r="D76" s="72">
        <v>819.5012817382812</v>
      </c>
      <c r="E76" s="78">
        <v>0.0033187270164489746</v>
      </c>
      <c r="I76" s="36"/>
      <c r="J76" s="43"/>
      <c r="K76" s="116"/>
      <c r="L76" s="73"/>
      <c r="M76" s="73"/>
      <c r="N76" s="69"/>
    </row>
    <row r="77" spans="1:14" ht="12.75">
      <c r="A77" s="43">
        <v>2033</v>
      </c>
      <c r="B77" s="80">
        <v>4373.86767578125</v>
      </c>
      <c r="C77" s="132">
        <v>4912.998779296875</v>
      </c>
      <c r="D77" s="72">
        <v>818.8013916015625</v>
      </c>
      <c r="E77" s="78">
        <v>0.0033098948188126087</v>
      </c>
      <c r="I77" s="36"/>
      <c r="J77" s="43"/>
      <c r="K77" s="116"/>
      <c r="L77" s="73"/>
      <c r="M77" s="73"/>
      <c r="N77" s="69"/>
    </row>
    <row r="78" spans="1:14" ht="12.75">
      <c r="A78" s="43">
        <v>2034</v>
      </c>
      <c r="B78" s="80">
        <v>4557.8193359375</v>
      </c>
      <c r="C78" s="132">
        <v>4949.838134765625</v>
      </c>
      <c r="D78" s="72">
        <v>823.2940673828125</v>
      </c>
      <c r="E78" s="78">
        <v>0.003309185616672039</v>
      </c>
      <c r="I78" s="36"/>
      <c r="J78" s="43"/>
      <c r="K78" s="116"/>
      <c r="L78" s="73"/>
      <c r="M78" s="73"/>
      <c r="N78" s="69"/>
    </row>
    <row r="79" spans="1:14" ht="12.75">
      <c r="A79" s="43">
        <v>2035</v>
      </c>
      <c r="B79" s="80">
        <v>4269.61279296875</v>
      </c>
      <c r="C79" s="132">
        <v>4661.04833984375</v>
      </c>
      <c r="D79" s="72">
        <v>757.7323608398438</v>
      </c>
      <c r="E79" s="78">
        <v>0.0029215868562459946</v>
      </c>
      <c r="I79" s="36"/>
      <c r="J79" s="43"/>
      <c r="K79" s="116"/>
      <c r="L79" s="73"/>
      <c r="M79" s="73"/>
      <c r="N79" s="69"/>
    </row>
    <row r="80" spans="1:14" ht="12.75">
      <c r="A80" s="43">
        <v>2036</v>
      </c>
      <c r="B80" s="80">
        <v>3658.2998046875</v>
      </c>
      <c r="C80" s="132">
        <v>4725.382080078125</v>
      </c>
      <c r="D80" s="72">
        <v>771.8795776367188</v>
      </c>
      <c r="E80" s="78">
        <v>0.0029984498396515846</v>
      </c>
      <c r="I80" s="36"/>
      <c r="J80" s="43"/>
      <c r="K80" s="116"/>
      <c r="L80" s="73"/>
      <c r="M80" s="73"/>
      <c r="N80" s="69"/>
    </row>
    <row r="81" spans="1:22" ht="12.75">
      <c r="A81" s="43">
        <v>2037</v>
      </c>
      <c r="B81" s="80">
        <v>4558.69970703125</v>
      </c>
      <c r="C81" s="132">
        <v>4985.1416015625</v>
      </c>
      <c r="D81" s="72">
        <v>828.089111328125</v>
      </c>
      <c r="E81" s="78">
        <v>0.003309927647933364</v>
      </c>
      <c r="I81" s="36"/>
      <c r="J81" s="43"/>
      <c r="K81" s="116"/>
      <c r="L81" s="73"/>
      <c r="M81" s="73"/>
      <c r="N81" s="69"/>
      <c r="O81" s="36"/>
      <c r="P81" s="36"/>
      <c r="Q81" s="36"/>
      <c r="R81" s="36"/>
      <c r="S81" s="36"/>
      <c r="T81" s="36"/>
      <c r="U81" s="36"/>
      <c r="V81" s="36"/>
    </row>
    <row r="82" spans="1:22" ht="12.75">
      <c r="A82" s="43">
        <v>2038</v>
      </c>
      <c r="B82" s="80">
        <v>3916.9033203125</v>
      </c>
      <c r="C82" s="132">
        <v>4810.978271484375</v>
      </c>
      <c r="D82" s="72">
        <v>791.7274780273438</v>
      </c>
      <c r="E82" s="78">
        <v>0.0031086415983736515</v>
      </c>
      <c r="I82" s="36"/>
      <c r="J82" s="43"/>
      <c r="K82" s="116"/>
      <c r="L82" s="73"/>
      <c r="M82" s="73"/>
      <c r="N82" s="69"/>
      <c r="O82" s="36"/>
      <c r="P82" s="36"/>
      <c r="Q82" s="36"/>
      <c r="R82" s="36"/>
      <c r="S82" s="36"/>
      <c r="T82" s="36"/>
      <c r="U82" s="36"/>
      <c r="V82" s="36"/>
    </row>
    <row r="83" spans="1:22" ht="12.75">
      <c r="A83" s="43">
        <v>2039</v>
      </c>
      <c r="B83" s="80">
        <v>4558.29248046875</v>
      </c>
      <c r="C83" s="132">
        <v>4975.72412109375</v>
      </c>
      <c r="D83" s="72">
        <v>827.2457275390625</v>
      </c>
      <c r="E83" s="78">
        <v>0.003309192368760705</v>
      </c>
      <c r="I83" s="36"/>
      <c r="J83" s="43"/>
      <c r="K83" s="116"/>
      <c r="L83" s="73"/>
      <c r="M83" s="73"/>
      <c r="N83" s="69"/>
      <c r="O83" s="36"/>
      <c r="P83" s="36"/>
      <c r="Q83" s="36"/>
      <c r="R83" s="36"/>
      <c r="S83" s="36"/>
      <c r="T83" s="36"/>
      <c r="U83" s="36"/>
      <c r="V83" s="36"/>
    </row>
    <row r="84" spans="1:22" ht="12.75">
      <c r="A84" s="43">
        <v>2040</v>
      </c>
      <c r="B84" s="90">
        <v>3886.351318359375</v>
      </c>
      <c r="C84" s="133">
        <v>4826.811279296875</v>
      </c>
      <c r="D84" s="91">
        <v>792.5557861328125</v>
      </c>
      <c r="E84" s="79">
        <v>0.003099076682701707</v>
      </c>
      <c r="I84" s="36"/>
      <c r="J84" s="43"/>
      <c r="K84" s="116"/>
      <c r="L84" s="73"/>
      <c r="M84" s="73"/>
      <c r="N84" s="69"/>
      <c r="O84" s="36"/>
      <c r="P84" s="36"/>
      <c r="Q84" s="36"/>
      <c r="R84" s="36"/>
      <c r="S84" s="36"/>
      <c r="T84" s="36"/>
      <c r="U84" s="36"/>
      <c r="V84" s="36"/>
    </row>
    <row r="85" spans="1:22" ht="12.75">
      <c r="A85" s="43"/>
      <c r="B85" s="74"/>
      <c r="C85" s="75"/>
      <c r="D85" s="101"/>
      <c r="E85" s="74"/>
      <c r="F85" s="73"/>
      <c r="G85" s="102"/>
      <c r="H85" s="102"/>
      <c r="I85" s="73"/>
      <c r="J85" s="74"/>
      <c r="K85" s="43"/>
      <c r="L85" s="103"/>
      <c r="M85" s="75"/>
      <c r="N85" s="93"/>
      <c r="O85" s="74"/>
      <c r="P85" s="73"/>
      <c r="Q85" s="102"/>
      <c r="R85" s="104"/>
      <c r="S85" s="43"/>
      <c r="T85" s="116"/>
      <c r="U85" s="73"/>
      <c r="V85" s="73"/>
    </row>
    <row r="86" spans="1:22" ht="15.75">
      <c r="A86" s="43"/>
      <c r="B86" s="82"/>
      <c r="C86" s="70"/>
      <c r="D86" s="70"/>
      <c r="E86" s="37"/>
      <c r="F86" s="36"/>
      <c r="G86" s="37"/>
      <c r="H86" s="37"/>
      <c r="I86" s="37"/>
      <c r="N86" s="37"/>
      <c r="O86" s="37"/>
      <c r="P86" s="37"/>
      <c r="Q86" s="36"/>
      <c r="R86" s="36"/>
      <c r="S86" s="36"/>
      <c r="T86" s="36"/>
      <c r="U86" s="69"/>
      <c r="V86" s="69"/>
    </row>
    <row r="87" spans="1:22" ht="12.75">
      <c r="A87" s="36"/>
      <c r="B87" s="144" t="s">
        <v>55</v>
      </c>
      <c r="C87" s="145"/>
      <c r="D87" s="145"/>
      <c r="E87" s="145"/>
      <c r="F87" s="145"/>
      <c r="G87" s="145"/>
      <c r="H87" s="146"/>
      <c r="I87" s="358" t="s">
        <v>56</v>
      </c>
      <c r="J87" s="57"/>
      <c r="K87" s="124" t="s">
        <v>57</v>
      </c>
      <c r="L87" s="96"/>
      <c r="M87" s="96"/>
      <c r="N87" s="96"/>
      <c r="O87" s="125"/>
      <c r="P87" s="126"/>
      <c r="U87" s="58"/>
      <c r="V87" s="69"/>
    </row>
    <row r="88" spans="1:22" ht="12.75">
      <c r="A88" s="36"/>
      <c r="B88" s="109"/>
      <c r="C88" s="121"/>
      <c r="D88" s="122"/>
      <c r="E88" s="123" t="s">
        <v>58</v>
      </c>
      <c r="F88" s="122"/>
      <c r="G88" s="122" t="s">
        <v>59</v>
      </c>
      <c r="H88" s="123" t="s">
        <v>58</v>
      </c>
      <c r="I88" s="359" t="s">
        <v>60</v>
      </c>
      <c r="J88" s="57"/>
      <c r="K88" s="127"/>
      <c r="L88" s="118"/>
      <c r="M88" s="59"/>
      <c r="N88" s="58" t="s">
        <v>61</v>
      </c>
      <c r="O88" s="118"/>
      <c r="P88" s="128"/>
      <c r="U88" s="118"/>
      <c r="V88" s="69"/>
    </row>
    <row r="89" spans="1:22" ht="12.75">
      <c r="A89" s="36"/>
      <c r="B89" s="81" t="s">
        <v>56</v>
      </c>
      <c r="C89" s="43" t="s">
        <v>8</v>
      </c>
      <c r="D89" s="43" t="s">
        <v>8</v>
      </c>
      <c r="E89" s="43" t="s">
        <v>8</v>
      </c>
      <c r="F89" s="43" t="s">
        <v>4</v>
      </c>
      <c r="G89" s="43" t="s">
        <v>4</v>
      </c>
      <c r="H89" s="43" t="s">
        <v>4</v>
      </c>
      <c r="I89" s="130">
        <v>0.923</v>
      </c>
      <c r="J89" s="57"/>
      <c r="K89" s="97"/>
      <c r="L89" s="98" t="s">
        <v>62</v>
      </c>
      <c r="M89" s="98" t="s">
        <v>63</v>
      </c>
      <c r="N89" s="98" t="s">
        <v>64</v>
      </c>
      <c r="O89" s="98" t="s">
        <v>12</v>
      </c>
      <c r="P89" s="138" t="s">
        <v>65</v>
      </c>
      <c r="U89" s="69"/>
      <c r="V89" s="69"/>
    </row>
    <row r="90" spans="1:22" ht="12.75">
      <c r="A90" s="36"/>
      <c r="B90" s="110" t="s">
        <v>66</v>
      </c>
      <c r="C90" s="86" t="s">
        <v>67</v>
      </c>
      <c r="D90" s="86" t="s">
        <v>68</v>
      </c>
      <c r="E90" s="86" t="s">
        <v>20</v>
      </c>
      <c r="F90" s="86" t="s">
        <v>67</v>
      </c>
      <c r="G90" s="86" t="s">
        <v>68</v>
      </c>
      <c r="H90" s="86" t="s">
        <v>20</v>
      </c>
      <c r="I90" s="360" t="s">
        <v>69</v>
      </c>
      <c r="J90" s="57"/>
      <c r="K90" s="99" t="s">
        <v>70</v>
      </c>
      <c r="L90" s="100" t="s">
        <v>64</v>
      </c>
      <c r="M90" s="100" t="s">
        <v>71</v>
      </c>
      <c r="N90" s="100" t="s">
        <v>72</v>
      </c>
      <c r="O90" s="100" t="s">
        <v>64</v>
      </c>
      <c r="P90" s="95" t="s">
        <v>73</v>
      </c>
      <c r="U90" s="69"/>
      <c r="V90" s="69"/>
    </row>
    <row r="91" spans="1:22" ht="12.75">
      <c r="A91" s="36"/>
      <c r="B91" s="111"/>
      <c r="C91" s="42"/>
      <c r="D91" s="42"/>
      <c r="E91" s="42"/>
      <c r="F91" s="42"/>
      <c r="G91" s="42"/>
      <c r="H91" s="42"/>
      <c r="I91" s="361"/>
      <c r="J91" s="36"/>
      <c r="K91" s="76"/>
      <c r="L91" s="69"/>
      <c r="M91" s="69"/>
      <c r="N91" s="69"/>
      <c r="O91" s="69"/>
      <c r="P91" s="77"/>
      <c r="U91" s="69"/>
      <c r="V91" s="69"/>
    </row>
    <row r="92" spans="1:22" ht="12.75">
      <c r="A92" s="38">
        <v>2011</v>
      </c>
      <c r="B92" s="112">
        <v>7432.1748046875</v>
      </c>
      <c r="C92" s="105">
        <v>57.64887619018555</v>
      </c>
      <c r="D92" s="105">
        <v>114.59170532226562</v>
      </c>
      <c r="E92" s="102">
        <v>56.94282913208008</v>
      </c>
      <c r="F92" s="102">
        <v>369.3059997558594</v>
      </c>
      <c r="G92" s="105">
        <v>1246.944580078125</v>
      </c>
      <c r="H92" s="102">
        <v>877.6385803222656</v>
      </c>
      <c r="I92" s="362">
        <v>6859.897344726563</v>
      </c>
      <c r="J92" s="38">
        <v>2011</v>
      </c>
      <c r="K92" s="135">
        <v>1033</v>
      </c>
      <c r="L92" s="134">
        <v>1115.2464599609375</v>
      </c>
      <c r="M92" s="148" t="s">
        <v>74</v>
      </c>
      <c r="N92" s="134">
        <v>0</v>
      </c>
      <c r="O92" s="134">
        <v>1115.2464599609375</v>
      </c>
      <c r="P92" s="139">
        <v>0.07961903190797437</v>
      </c>
      <c r="U92" s="69"/>
      <c r="V92" s="69"/>
    </row>
    <row r="93" spans="1:22" ht="12.75">
      <c r="A93" s="38">
        <v>2012</v>
      </c>
      <c r="B93" s="112">
        <v>7475.931640625</v>
      </c>
      <c r="C93" s="105">
        <v>138.4857635498047</v>
      </c>
      <c r="D93" s="105">
        <v>116.77310943603516</v>
      </c>
      <c r="E93" s="102">
        <v>-21.71265411376953</v>
      </c>
      <c r="F93" s="102">
        <v>75.12523651123047</v>
      </c>
      <c r="G93" s="105">
        <v>2164.613037109375</v>
      </c>
      <c r="H93" s="102">
        <v>2089.4878005981445</v>
      </c>
      <c r="I93" s="362">
        <v>6900.2849042968755</v>
      </c>
      <c r="J93" s="38">
        <v>2012</v>
      </c>
      <c r="K93" s="135">
        <v>1251</v>
      </c>
      <c r="L93" s="134">
        <v>1315.577392578125</v>
      </c>
      <c r="M93" s="148" t="s">
        <v>74</v>
      </c>
      <c r="N93" s="134">
        <v>0</v>
      </c>
      <c r="O93" s="134">
        <v>1315.577392578125</v>
      </c>
      <c r="P93" s="139">
        <v>0.05162061756844527</v>
      </c>
      <c r="U93" s="69"/>
      <c r="V93" s="69"/>
    </row>
    <row r="94" spans="1:22" ht="12.75">
      <c r="A94" s="38">
        <v>2013</v>
      </c>
      <c r="B94" s="112">
        <v>7456.80322265625</v>
      </c>
      <c r="C94" s="105">
        <v>138.34532165527344</v>
      </c>
      <c r="D94" s="105">
        <v>36.142662048339844</v>
      </c>
      <c r="E94" s="102">
        <v>-102.2026596069336</v>
      </c>
      <c r="F94" s="102">
        <v>840.2128295898438</v>
      </c>
      <c r="G94" s="105">
        <v>1094.7138671875</v>
      </c>
      <c r="H94" s="102">
        <v>254.50103759765625</v>
      </c>
      <c r="I94" s="362">
        <v>6882.629374511719</v>
      </c>
      <c r="J94" s="38">
        <v>2013</v>
      </c>
      <c r="K94" s="135">
        <v>1257</v>
      </c>
      <c r="L94" s="134">
        <v>1317.287353515625</v>
      </c>
      <c r="M94" s="148" t="s">
        <v>74</v>
      </c>
      <c r="N94" s="134">
        <v>0</v>
      </c>
      <c r="O94" s="134">
        <v>1317.287353515625</v>
      </c>
      <c r="P94" s="139">
        <v>0.04796129953510353</v>
      </c>
      <c r="U94" s="69"/>
      <c r="V94" s="69"/>
    </row>
    <row r="95" spans="1:22" ht="12.75">
      <c r="A95" s="38">
        <v>2014</v>
      </c>
      <c r="B95" s="112">
        <v>7469.07763671875</v>
      </c>
      <c r="C95" s="105">
        <v>138.68670654296875</v>
      </c>
      <c r="D95" s="105">
        <v>16.607419967651367</v>
      </c>
      <c r="E95" s="102">
        <v>-122.07928657531738</v>
      </c>
      <c r="F95" s="102">
        <v>752.2600708007812</v>
      </c>
      <c r="G95" s="105">
        <v>1360.517822265625</v>
      </c>
      <c r="H95" s="102">
        <v>608.2577514648438</v>
      </c>
      <c r="I95" s="362">
        <v>6893.9586586914065</v>
      </c>
      <c r="J95" s="38">
        <v>2014</v>
      </c>
      <c r="K95" s="135">
        <v>1243</v>
      </c>
      <c r="L95" s="134">
        <v>1387.44287109375</v>
      </c>
      <c r="M95" s="148" t="s">
        <v>74</v>
      </c>
      <c r="N95" s="134">
        <v>0</v>
      </c>
      <c r="O95" s="134">
        <v>1387.44287109375</v>
      </c>
      <c r="P95" s="139">
        <v>0.11620504512771523</v>
      </c>
      <c r="U95" s="69"/>
      <c r="V95" s="69"/>
    </row>
    <row r="96" spans="1:22" ht="12.75">
      <c r="A96" s="38">
        <v>2015</v>
      </c>
      <c r="B96" s="112">
        <v>7478.8603515625</v>
      </c>
      <c r="C96" s="105">
        <v>138.914306640625</v>
      </c>
      <c r="D96" s="105">
        <v>22.56797981262207</v>
      </c>
      <c r="E96" s="102">
        <v>-116.34632682800293</v>
      </c>
      <c r="F96" s="102">
        <v>134.3380889892578</v>
      </c>
      <c r="G96" s="105">
        <v>1938.6854248046875</v>
      </c>
      <c r="H96" s="102">
        <v>1804.3473358154297</v>
      </c>
      <c r="I96" s="362">
        <v>6902.988104492188</v>
      </c>
      <c r="J96" s="38">
        <v>2015</v>
      </c>
      <c r="K96" s="135">
        <v>1234</v>
      </c>
      <c r="L96" s="134">
        <v>1364.44287109375</v>
      </c>
      <c r="M96" s="148" t="s">
        <v>74</v>
      </c>
      <c r="N96" s="134">
        <v>0</v>
      </c>
      <c r="O96" s="134">
        <v>1364.44287109375</v>
      </c>
      <c r="P96" s="139">
        <v>0.10570735096738249</v>
      </c>
      <c r="U96" s="69"/>
      <c r="V96" s="69"/>
    </row>
    <row r="97" spans="1:22" ht="25.5">
      <c r="A97" s="38">
        <v>2016</v>
      </c>
      <c r="B97" s="112">
        <v>7487.8525390625</v>
      </c>
      <c r="C97" s="105">
        <v>139.39614868164062</v>
      </c>
      <c r="D97" s="105">
        <v>19.49726104736328</v>
      </c>
      <c r="E97" s="102">
        <v>-119.89888763427734</v>
      </c>
      <c r="F97" s="102">
        <v>629.4915161132812</v>
      </c>
      <c r="G97" s="105">
        <v>362.41632080078125</v>
      </c>
      <c r="H97" s="102">
        <v>-267.0751953125</v>
      </c>
      <c r="I97" s="362">
        <v>6911.287893554688</v>
      </c>
      <c r="J97" s="38">
        <v>2016</v>
      </c>
      <c r="K97" s="135">
        <v>1213</v>
      </c>
      <c r="L97" s="134">
        <v>1152.8175048828125</v>
      </c>
      <c r="M97" s="148" t="s">
        <v>76</v>
      </c>
      <c r="N97" s="134">
        <v>0</v>
      </c>
      <c r="O97" s="134">
        <v>1152.8175048828125</v>
      </c>
      <c r="P97" s="139">
        <v>-0.049614587895455475</v>
      </c>
      <c r="U97" s="69"/>
      <c r="V97" s="69"/>
    </row>
    <row r="98" spans="1:22" ht="12.75">
      <c r="A98" s="38">
        <v>2017</v>
      </c>
      <c r="B98" s="112">
        <v>7504.75927734375</v>
      </c>
      <c r="C98" s="105">
        <v>138.914306640625</v>
      </c>
      <c r="D98" s="105">
        <v>28.110326766967773</v>
      </c>
      <c r="E98" s="102">
        <v>-110.80397987365723</v>
      </c>
      <c r="F98" s="102">
        <v>721.6320190429688</v>
      </c>
      <c r="G98" s="105">
        <v>316.15655517578125</v>
      </c>
      <c r="H98" s="102">
        <v>-405.4754638671875</v>
      </c>
      <c r="I98" s="362">
        <v>6926.892812988282</v>
      </c>
      <c r="J98" s="38">
        <v>2017</v>
      </c>
      <c r="K98" s="135">
        <v>1198</v>
      </c>
      <c r="L98" s="134">
        <v>1151.7789306640625</v>
      </c>
      <c r="M98" s="148" t="s">
        <v>74</v>
      </c>
      <c r="N98" s="134">
        <v>0</v>
      </c>
      <c r="O98" s="134">
        <v>1151.7789306640625</v>
      </c>
      <c r="P98" s="139">
        <v>-0.03858186088141691</v>
      </c>
      <c r="U98" s="69"/>
      <c r="V98" s="69"/>
    </row>
    <row r="99" spans="1:22" ht="12.75">
      <c r="A99" s="38">
        <v>2018</v>
      </c>
      <c r="B99" s="112">
        <v>7535.7373046875</v>
      </c>
      <c r="C99" s="105">
        <v>138.914306640625</v>
      </c>
      <c r="D99" s="105">
        <v>36.915977478027344</v>
      </c>
      <c r="E99" s="102">
        <v>-101.99832916259766</v>
      </c>
      <c r="F99" s="102">
        <v>587.16845703125</v>
      </c>
      <c r="G99" s="105">
        <v>342.6432800292969</v>
      </c>
      <c r="H99" s="102">
        <v>-244.52517700195312</v>
      </c>
      <c r="I99" s="362">
        <v>6955.485532226563</v>
      </c>
      <c r="J99" s="38">
        <v>2018</v>
      </c>
      <c r="K99" s="135">
        <v>1207</v>
      </c>
      <c r="L99" s="134">
        <v>1154.3404541015625</v>
      </c>
      <c r="M99" s="148" t="s">
        <v>74</v>
      </c>
      <c r="N99" s="134">
        <v>0</v>
      </c>
      <c r="O99" s="134">
        <v>1154.3404541015625</v>
      </c>
      <c r="P99" s="139">
        <v>-0.043628455591083304</v>
      </c>
      <c r="U99" s="69"/>
      <c r="V99" s="69"/>
    </row>
    <row r="100" spans="1:22" ht="12.75">
      <c r="A100" s="38">
        <v>2019</v>
      </c>
      <c r="B100" s="112">
        <v>7570.50439453125</v>
      </c>
      <c r="C100" s="105">
        <v>138.914306640625</v>
      </c>
      <c r="D100" s="105">
        <v>36.0742301940918</v>
      </c>
      <c r="E100" s="102">
        <v>-102.8400764465332</v>
      </c>
      <c r="F100" s="102">
        <v>809.71435546875</v>
      </c>
      <c r="G100" s="105">
        <v>296.6417541503906</v>
      </c>
      <c r="H100" s="102">
        <v>-513.0726013183594</v>
      </c>
      <c r="I100" s="362">
        <v>6987.575556152344</v>
      </c>
      <c r="J100" s="38">
        <v>2019</v>
      </c>
      <c r="K100" s="135">
        <v>1218</v>
      </c>
      <c r="L100" s="134">
        <v>1161.7840576171875</v>
      </c>
      <c r="M100" s="148" t="s">
        <v>74</v>
      </c>
      <c r="N100" s="134">
        <v>0</v>
      </c>
      <c r="O100" s="134">
        <v>1161.7840576171875</v>
      </c>
      <c r="P100" s="139">
        <v>-0.04615430409097909</v>
      </c>
      <c r="U100" s="69"/>
      <c r="V100" s="69"/>
    </row>
    <row r="101" spans="1:22" ht="12.75">
      <c r="A101" s="38">
        <v>2020</v>
      </c>
      <c r="B101" s="112">
        <v>7604.33447265625</v>
      </c>
      <c r="C101" s="105">
        <v>139.39614868164062</v>
      </c>
      <c r="D101" s="105">
        <v>33.800296783447266</v>
      </c>
      <c r="E101" s="102">
        <v>-105.59585189819336</v>
      </c>
      <c r="F101" s="102">
        <v>560.4738159179688</v>
      </c>
      <c r="G101" s="105">
        <v>387.19122314453125</v>
      </c>
      <c r="H101" s="102">
        <v>-173.2825927734375</v>
      </c>
      <c r="I101" s="362">
        <v>7018.800718261719</v>
      </c>
      <c r="J101" s="38">
        <v>2020</v>
      </c>
      <c r="K101" s="135">
        <v>1224</v>
      </c>
      <c r="L101" s="134">
        <v>1163.910888671875</v>
      </c>
      <c r="M101" s="148" t="s">
        <v>74</v>
      </c>
      <c r="N101" s="134">
        <v>0</v>
      </c>
      <c r="O101" s="134">
        <v>1163.910888671875</v>
      </c>
      <c r="P101" s="139">
        <v>-0.049092411215788445</v>
      </c>
      <c r="U101" s="69"/>
      <c r="V101" s="69"/>
    </row>
    <row r="102" spans="1:22" ht="12.75">
      <c r="A102" s="38">
        <v>2021</v>
      </c>
      <c r="B102" s="112">
        <v>7647.515625</v>
      </c>
      <c r="C102" s="105">
        <v>287.8343200683594</v>
      </c>
      <c r="D102" s="105">
        <v>33.736427307128906</v>
      </c>
      <c r="E102" s="102">
        <v>-254.09789276123047</v>
      </c>
      <c r="F102" s="102">
        <v>556.1564331054688</v>
      </c>
      <c r="G102" s="105">
        <v>419.2286376953125</v>
      </c>
      <c r="H102" s="102">
        <v>-136.92779541015625</v>
      </c>
      <c r="I102" s="362">
        <v>7058.656921875</v>
      </c>
      <c r="J102" s="38">
        <v>2021</v>
      </c>
      <c r="K102" s="135">
        <v>1238</v>
      </c>
      <c r="L102" s="134">
        <v>1178.6153564453125</v>
      </c>
      <c r="M102" s="148" t="s">
        <v>74</v>
      </c>
      <c r="N102" s="134">
        <v>0</v>
      </c>
      <c r="O102" s="134">
        <v>1178.6153564453125</v>
      </c>
      <c r="P102" s="139">
        <v>-0.04796820965645199</v>
      </c>
      <c r="U102" s="69"/>
      <c r="V102" s="69"/>
    </row>
    <row r="103" spans="1:22" ht="12.75">
      <c r="A103" s="38">
        <v>2022</v>
      </c>
      <c r="B103" s="112">
        <v>7694.77490234375</v>
      </c>
      <c r="C103" s="105">
        <v>287.8343200683594</v>
      </c>
      <c r="D103" s="105">
        <v>33.736427307128906</v>
      </c>
      <c r="E103" s="102">
        <v>-254.09789276123047</v>
      </c>
      <c r="F103" s="102">
        <v>567.963623046875</v>
      </c>
      <c r="G103" s="105">
        <v>383.85845947265625</v>
      </c>
      <c r="H103" s="102">
        <v>-184.10516357421875</v>
      </c>
      <c r="I103" s="362">
        <v>7102.277234863282</v>
      </c>
      <c r="J103" s="38">
        <v>2022</v>
      </c>
      <c r="K103" s="135">
        <v>1249</v>
      </c>
      <c r="L103" s="134">
        <v>1178.6153564453125</v>
      </c>
      <c r="M103" s="148" t="s">
        <v>74</v>
      </c>
      <c r="N103" s="134">
        <v>0</v>
      </c>
      <c r="O103" s="134">
        <v>1178.6153564453125</v>
      </c>
      <c r="P103" s="139">
        <v>-0.05635279708141516</v>
      </c>
      <c r="U103" s="69"/>
      <c r="V103" s="69"/>
    </row>
    <row r="104" spans="1:22" ht="12.75">
      <c r="A104" s="38">
        <v>2023</v>
      </c>
      <c r="B104" s="112">
        <v>7744.13525390625</v>
      </c>
      <c r="C104" s="105">
        <v>287.8343200683594</v>
      </c>
      <c r="D104" s="105">
        <v>33.736427307128906</v>
      </c>
      <c r="E104" s="102">
        <v>-254.09789276123047</v>
      </c>
      <c r="F104" s="102">
        <v>847.748779296875</v>
      </c>
      <c r="G104" s="105">
        <v>271.0423278808594</v>
      </c>
      <c r="H104" s="102">
        <v>-576.7064514160156</v>
      </c>
      <c r="I104" s="362">
        <v>7147.836839355469</v>
      </c>
      <c r="J104" s="38">
        <v>2023</v>
      </c>
      <c r="K104" s="135">
        <v>1255</v>
      </c>
      <c r="L104" s="134">
        <v>1178.6153564453125</v>
      </c>
      <c r="M104" s="148" t="s">
        <v>74</v>
      </c>
      <c r="N104" s="134">
        <v>0</v>
      </c>
      <c r="O104" s="134">
        <v>1178.6153564453125</v>
      </c>
      <c r="P104" s="139">
        <v>-0.060864257812500044</v>
      </c>
      <c r="U104" s="69"/>
      <c r="V104" s="69"/>
    </row>
    <row r="105" spans="1:22" ht="12.75">
      <c r="A105" s="38">
        <v>2024</v>
      </c>
      <c r="B105" s="112">
        <v>7797.94482421875</v>
      </c>
      <c r="C105" s="105">
        <v>288.8314514160156</v>
      </c>
      <c r="D105" s="105">
        <v>33.800296783447266</v>
      </c>
      <c r="E105" s="102">
        <v>-255.03115463256836</v>
      </c>
      <c r="F105" s="102">
        <v>813.2537841796875</v>
      </c>
      <c r="G105" s="105">
        <v>270.83056640625</v>
      </c>
      <c r="H105" s="102">
        <v>-542.4232177734375</v>
      </c>
      <c r="I105" s="362">
        <v>7197.503072753907</v>
      </c>
      <c r="J105" s="38">
        <v>2024</v>
      </c>
      <c r="K105" s="135">
        <v>1264</v>
      </c>
      <c r="L105" s="134">
        <v>1178.6153564453125</v>
      </c>
      <c r="M105" s="148" t="s">
        <v>74</v>
      </c>
      <c r="N105" s="134">
        <v>0</v>
      </c>
      <c r="O105" s="134">
        <v>1178.6153564453125</v>
      </c>
      <c r="P105" s="139">
        <v>-0.06755114205275914</v>
      </c>
      <c r="U105" s="69"/>
      <c r="V105" s="69"/>
    </row>
    <row r="106" spans="1:22" ht="25.5">
      <c r="A106" s="38">
        <v>2025</v>
      </c>
      <c r="B106" s="112">
        <v>7846.40234375</v>
      </c>
      <c r="C106" s="105">
        <v>287.8343200683594</v>
      </c>
      <c r="D106" s="105">
        <v>33.736427307128906</v>
      </c>
      <c r="E106" s="102">
        <v>-254.09789276123047</v>
      </c>
      <c r="F106" s="102">
        <v>430.28857421875</v>
      </c>
      <c r="G106" s="105">
        <v>1404.7825927734375</v>
      </c>
      <c r="H106" s="102">
        <v>974.4940185546875</v>
      </c>
      <c r="I106" s="362">
        <v>7242.229363281251</v>
      </c>
      <c r="J106" s="38">
        <v>2025</v>
      </c>
      <c r="K106" s="135">
        <v>1281</v>
      </c>
      <c r="L106" s="134">
        <v>1178.6553955078125</v>
      </c>
      <c r="M106" s="148" t="s">
        <v>75</v>
      </c>
      <c r="N106" s="134">
        <v>407</v>
      </c>
      <c r="O106" s="134">
        <v>1585.6553955078125</v>
      </c>
      <c r="P106" s="139">
        <v>0.237826226001415</v>
      </c>
      <c r="U106" s="69"/>
      <c r="V106" s="69"/>
    </row>
    <row r="107" spans="1:22" ht="12.75">
      <c r="A107" s="38">
        <v>2026</v>
      </c>
      <c r="B107" s="112">
        <v>7896.48681640625</v>
      </c>
      <c r="C107" s="105">
        <v>287.8343200683594</v>
      </c>
      <c r="D107" s="105">
        <v>33.736427307128906</v>
      </c>
      <c r="E107" s="102">
        <v>-254.09789276123047</v>
      </c>
      <c r="F107" s="102">
        <v>353.1667785644531</v>
      </c>
      <c r="G107" s="105">
        <v>1382.733154296875</v>
      </c>
      <c r="H107" s="102">
        <v>1029.5663757324219</v>
      </c>
      <c r="I107" s="362">
        <v>7288.457331542969</v>
      </c>
      <c r="J107" s="38">
        <v>2026</v>
      </c>
      <c r="K107" s="135">
        <v>1293</v>
      </c>
      <c r="L107" s="134">
        <v>1178.6553955078125</v>
      </c>
      <c r="M107" s="148" t="s">
        <v>74</v>
      </c>
      <c r="N107" s="134">
        <v>407</v>
      </c>
      <c r="O107" s="134">
        <v>1585.6553955078125</v>
      </c>
      <c r="P107" s="139">
        <v>0.2263382795884088</v>
      </c>
      <c r="U107" s="69"/>
      <c r="V107" s="69"/>
    </row>
    <row r="108" spans="1:22" ht="12.75">
      <c r="A108" s="38">
        <v>2027</v>
      </c>
      <c r="B108" s="112">
        <v>7946.7626953125</v>
      </c>
      <c r="C108" s="105">
        <v>287.8343200683594</v>
      </c>
      <c r="D108" s="105">
        <v>33.736427307128906</v>
      </c>
      <c r="E108" s="102">
        <v>-254.09789276123047</v>
      </c>
      <c r="F108" s="102">
        <v>400.0274658203125</v>
      </c>
      <c r="G108" s="105">
        <v>1429.9512939453125</v>
      </c>
      <c r="H108" s="102">
        <v>1029.923828125</v>
      </c>
      <c r="I108" s="362">
        <v>7334.861967773438</v>
      </c>
      <c r="J108" s="38">
        <v>2027</v>
      </c>
      <c r="K108" s="135">
        <v>1305</v>
      </c>
      <c r="L108" s="134">
        <v>1178.6553955078125</v>
      </c>
      <c r="M108" s="148" t="s">
        <v>74</v>
      </c>
      <c r="N108" s="134">
        <v>407</v>
      </c>
      <c r="O108" s="134">
        <v>1585.6553955078125</v>
      </c>
      <c r="P108" s="139">
        <v>0.21506160575311295</v>
      </c>
      <c r="U108" s="69"/>
      <c r="V108" s="69"/>
    </row>
    <row r="109" spans="1:22" ht="12.75">
      <c r="A109" s="38">
        <v>2028</v>
      </c>
      <c r="B109" s="112">
        <v>7998.669921875</v>
      </c>
      <c r="C109" s="105">
        <v>288.8314514160156</v>
      </c>
      <c r="D109" s="105">
        <v>33.800296783447266</v>
      </c>
      <c r="E109" s="102">
        <v>-255.03115463256836</v>
      </c>
      <c r="F109" s="102">
        <v>393.5479431152344</v>
      </c>
      <c r="G109" s="105">
        <v>1329.3892822265625</v>
      </c>
      <c r="H109" s="102">
        <v>935.8413391113281</v>
      </c>
      <c r="I109" s="362">
        <v>7382.772337890626</v>
      </c>
      <c r="J109" s="38">
        <v>2028</v>
      </c>
      <c r="K109" s="135">
        <v>1315</v>
      </c>
      <c r="L109" s="134">
        <v>1178.6553955078125</v>
      </c>
      <c r="M109" s="148" t="s">
        <v>74</v>
      </c>
      <c r="N109" s="134">
        <v>407</v>
      </c>
      <c r="O109" s="134">
        <v>1585.6553955078125</v>
      </c>
      <c r="P109" s="139">
        <v>0.20582159354206264</v>
      </c>
      <c r="U109" s="69"/>
      <c r="V109" s="69"/>
    </row>
    <row r="110" spans="1:22" ht="12.75">
      <c r="A110" s="38">
        <v>2029</v>
      </c>
      <c r="B110" s="112">
        <v>8044.17578125</v>
      </c>
      <c r="C110" s="105">
        <v>287.8343200683594</v>
      </c>
      <c r="D110" s="105">
        <v>33.736427307128906</v>
      </c>
      <c r="E110" s="102">
        <v>-254.09789276123047</v>
      </c>
      <c r="F110" s="102">
        <v>432.823486328125</v>
      </c>
      <c r="G110" s="105">
        <v>1216.52294921875</v>
      </c>
      <c r="H110" s="102">
        <v>783.699462890625</v>
      </c>
      <c r="I110" s="362">
        <v>7424.774246093751</v>
      </c>
      <c r="J110" s="38">
        <v>2029</v>
      </c>
      <c r="K110" s="135">
        <v>1324</v>
      </c>
      <c r="L110" s="134">
        <v>1178.6553955078125</v>
      </c>
      <c r="M110" s="148" t="s">
        <v>74</v>
      </c>
      <c r="N110" s="134">
        <v>407</v>
      </c>
      <c r="O110" s="134">
        <v>1585.6553955078125</v>
      </c>
      <c r="P110" s="139">
        <v>0.19762492107840823</v>
      </c>
      <c r="U110" s="69"/>
      <c r="V110" s="69"/>
    </row>
    <row r="111" spans="1:22" ht="12.75">
      <c r="A111" s="38">
        <v>2030</v>
      </c>
      <c r="B111" s="112">
        <v>8092.8369140625</v>
      </c>
      <c r="C111" s="105">
        <v>287.8343200683594</v>
      </c>
      <c r="D111" s="105">
        <v>33.736427307128906</v>
      </c>
      <c r="E111" s="102">
        <v>-254.09789276123047</v>
      </c>
      <c r="F111" s="102">
        <v>428.65863037109375</v>
      </c>
      <c r="G111" s="105">
        <v>1303.9736328125</v>
      </c>
      <c r="H111" s="102">
        <v>875.3150024414062</v>
      </c>
      <c r="I111" s="362">
        <v>7469.688471679688</v>
      </c>
      <c r="J111" s="38">
        <v>2030</v>
      </c>
      <c r="K111" s="135">
        <v>1335</v>
      </c>
      <c r="L111" s="134">
        <v>1178.6553955078125</v>
      </c>
      <c r="M111" s="148" t="s">
        <v>74</v>
      </c>
      <c r="N111" s="134">
        <v>407</v>
      </c>
      <c r="O111" s="134">
        <v>1585.6553955078125</v>
      </c>
      <c r="P111" s="139">
        <v>0.1877568505676499</v>
      </c>
      <c r="U111" s="69"/>
      <c r="V111" s="69"/>
    </row>
    <row r="112" spans="1:22" ht="12.75">
      <c r="A112" s="38">
        <v>2031</v>
      </c>
      <c r="B112" s="112">
        <v>8142.9072265625</v>
      </c>
      <c r="C112" s="105">
        <v>287.8343200683594</v>
      </c>
      <c r="D112" s="105">
        <v>33.736427307128906</v>
      </c>
      <c r="E112" s="102">
        <v>-254.09789276123047</v>
      </c>
      <c r="F112" s="102">
        <v>477.8757629394531</v>
      </c>
      <c r="G112" s="105">
        <v>1213.920166015625</v>
      </c>
      <c r="H112" s="102">
        <v>736.0444030761719</v>
      </c>
      <c r="I112" s="362">
        <v>7515.9033701171875</v>
      </c>
      <c r="J112" s="38">
        <v>2031</v>
      </c>
      <c r="K112" s="135">
        <v>1348</v>
      </c>
      <c r="L112" s="134">
        <v>1178.6553955078125</v>
      </c>
      <c r="M112" s="148" t="s">
        <v>74</v>
      </c>
      <c r="N112" s="134">
        <v>407</v>
      </c>
      <c r="O112" s="134">
        <v>1585.6553955078125</v>
      </c>
      <c r="P112" s="139">
        <v>0.17630222218680447</v>
      </c>
      <c r="U112" s="69"/>
      <c r="V112" s="69"/>
    </row>
    <row r="113" spans="1:22" ht="12.75">
      <c r="A113" s="38">
        <v>2032</v>
      </c>
      <c r="B113" s="112">
        <v>8194.7734375</v>
      </c>
      <c r="C113" s="105">
        <v>288.8314514160156</v>
      </c>
      <c r="D113" s="105">
        <v>33.800296783447266</v>
      </c>
      <c r="E113" s="102">
        <v>-255.03115463256836</v>
      </c>
      <c r="F113" s="102">
        <v>438.6313171386719</v>
      </c>
      <c r="G113" s="105">
        <v>1354.2322998046875</v>
      </c>
      <c r="H113" s="102">
        <v>915.6009826660156</v>
      </c>
      <c r="I113" s="362">
        <v>7563.775882812501</v>
      </c>
      <c r="J113" s="38">
        <v>2032</v>
      </c>
      <c r="K113" s="135">
        <v>1357</v>
      </c>
      <c r="L113" s="134">
        <v>1178.6553955078125</v>
      </c>
      <c r="M113" s="148" t="s">
        <v>74</v>
      </c>
      <c r="N113" s="134">
        <v>407</v>
      </c>
      <c r="O113" s="134">
        <v>1585.6553955078125</v>
      </c>
      <c r="P113" s="139">
        <v>0.16850065991732688</v>
      </c>
      <c r="U113" s="69"/>
      <c r="V113" s="69"/>
    </row>
    <row r="114" spans="1:22" ht="12.75">
      <c r="A114" s="38">
        <v>2033</v>
      </c>
      <c r="B114" s="112">
        <v>8240.8916015625</v>
      </c>
      <c r="C114" s="105">
        <v>287.8343200683594</v>
      </c>
      <c r="D114" s="105">
        <v>33.736427307128906</v>
      </c>
      <c r="E114" s="102">
        <v>-254.09789276123047</v>
      </c>
      <c r="F114" s="102">
        <v>414.62371826171875</v>
      </c>
      <c r="G114" s="105">
        <v>1299.4268798828125</v>
      </c>
      <c r="H114" s="102">
        <v>884.8031616210938</v>
      </c>
      <c r="I114" s="362">
        <v>7606.342948242188</v>
      </c>
      <c r="J114" s="38">
        <v>2033</v>
      </c>
      <c r="K114" s="135">
        <v>1372</v>
      </c>
      <c r="L114" s="134">
        <v>1170.6553955078125</v>
      </c>
      <c r="M114" s="148" t="s">
        <v>74</v>
      </c>
      <c r="N114" s="134">
        <v>407</v>
      </c>
      <c r="O114" s="134">
        <v>1577.6553955078125</v>
      </c>
      <c r="P114" s="139">
        <v>0.14989460313980496</v>
      </c>
      <c r="U114" s="69"/>
      <c r="V114" s="69"/>
    </row>
    <row r="115" spans="1:22" ht="12.75">
      <c r="A115" s="38">
        <v>2034</v>
      </c>
      <c r="B115" s="112">
        <v>8288.927734375</v>
      </c>
      <c r="C115" s="105">
        <v>287.8343200683594</v>
      </c>
      <c r="D115" s="105">
        <v>33.736427307128906</v>
      </c>
      <c r="E115" s="102">
        <v>-254.09789276123047</v>
      </c>
      <c r="F115" s="102">
        <v>362.4477844238281</v>
      </c>
      <c r="G115" s="105">
        <v>1301.28662109375</v>
      </c>
      <c r="H115" s="102">
        <v>938.8388366699219</v>
      </c>
      <c r="I115" s="362">
        <v>7650.680298828125</v>
      </c>
      <c r="J115" s="38">
        <v>2034</v>
      </c>
      <c r="K115" s="135">
        <v>1378</v>
      </c>
      <c r="L115" s="134">
        <v>1170.6553955078125</v>
      </c>
      <c r="M115" s="148" t="s">
        <v>74</v>
      </c>
      <c r="N115" s="134">
        <v>407</v>
      </c>
      <c r="O115" s="134">
        <v>1577.6553955078125</v>
      </c>
      <c r="P115" s="139">
        <v>0.1448878051580642</v>
      </c>
      <c r="U115" s="69"/>
      <c r="V115" s="69"/>
    </row>
    <row r="116" spans="1:22" ht="12.75">
      <c r="A116" s="38">
        <v>2035</v>
      </c>
      <c r="B116" s="112">
        <v>8338.6279296875</v>
      </c>
      <c r="C116" s="105">
        <v>287.8343200683594</v>
      </c>
      <c r="D116" s="105">
        <v>33.736427307128906</v>
      </c>
      <c r="E116" s="102">
        <v>-254.09789276123047</v>
      </c>
      <c r="F116" s="102">
        <v>465.7655334472656</v>
      </c>
      <c r="G116" s="105">
        <v>1114.4488525390625</v>
      </c>
      <c r="H116" s="102">
        <v>648.6833190917969</v>
      </c>
      <c r="I116" s="362">
        <v>7696.553579101563</v>
      </c>
      <c r="J116" s="38">
        <v>2035</v>
      </c>
      <c r="K116" s="135">
        <v>1389</v>
      </c>
      <c r="L116" s="134">
        <v>1174.6553955078125</v>
      </c>
      <c r="M116" s="148" t="s">
        <v>74</v>
      </c>
      <c r="N116" s="134">
        <v>407</v>
      </c>
      <c r="O116" s="134">
        <v>1581.6553955078125</v>
      </c>
      <c r="P116" s="139">
        <v>0.1387007887025289</v>
      </c>
      <c r="U116" s="69"/>
      <c r="V116" s="69"/>
    </row>
    <row r="117" spans="1:22" ht="12.75">
      <c r="A117" s="38">
        <v>2036</v>
      </c>
      <c r="B117" s="112">
        <v>8389.048828125</v>
      </c>
      <c r="C117" s="105">
        <v>288.8314514160156</v>
      </c>
      <c r="D117" s="105">
        <v>33.800296783447266</v>
      </c>
      <c r="E117" s="102">
        <v>-255.03115463256836</v>
      </c>
      <c r="F117" s="102">
        <v>454.6327819824219</v>
      </c>
      <c r="G117" s="105">
        <v>1128.05859375</v>
      </c>
      <c r="H117" s="102">
        <v>673.4258117675781</v>
      </c>
      <c r="I117" s="362">
        <v>7743.092068359375</v>
      </c>
      <c r="J117" s="38">
        <v>2036</v>
      </c>
      <c r="K117" s="135">
        <v>1399</v>
      </c>
      <c r="L117" s="134">
        <v>1174.6553955078125</v>
      </c>
      <c r="M117" s="148" t="s">
        <v>74</v>
      </c>
      <c r="N117" s="134">
        <v>407</v>
      </c>
      <c r="O117" s="134">
        <v>1581.6553955078125</v>
      </c>
      <c r="P117" s="139">
        <v>0.13056139778971576</v>
      </c>
      <c r="U117" s="69"/>
      <c r="V117" s="69"/>
    </row>
    <row r="118" spans="1:22" ht="12.75">
      <c r="A118" s="38">
        <v>2037</v>
      </c>
      <c r="B118" s="112">
        <v>8438.71875</v>
      </c>
      <c r="C118" s="105">
        <v>287.8343200683594</v>
      </c>
      <c r="D118" s="105">
        <v>33.736427307128906</v>
      </c>
      <c r="E118" s="102">
        <v>-254.09789276123047</v>
      </c>
      <c r="F118" s="102">
        <v>341.82305908203125</v>
      </c>
      <c r="G118" s="105">
        <v>1229.93212890625</v>
      </c>
      <c r="H118" s="102">
        <v>888.1090698242188</v>
      </c>
      <c r="I118" s="362">
        <v>7788.93740625</v>
      </c>
      <c r="J118" s="38">
        <v>2037</v>
      </c>
      <c r="K118" s="135">
        <v>1415</v>
      </c>
      <c r="L118" s="134">
        <v>1174.6553955078125</v>
      </c>
      <c r="M118" s="148" t="s">
        <v>74</v>
      </c>
      <c r="N118" s="134">
        <v>407</v>
      </c>
      <c r="O118" s="134">
        <v>1581.6553955078125</v>
      </c>
      <c r="P118" s="139">
        <v>0.11777766466983208</v>
      </c>
      <c r="U118" s="69"/>
      <c r="V118" s="69"/>
    </row>
    <row r="119" spans="1:22" ht="12.75">
      <c r="A119" s="38">
        <v>2038</v>
      </c>
      <c r="B119" s="112">
        <v>8488.3994140625</v>
      </c>
      <c r="C119" s="105">
        <v>287.8343200683594</v>
      </c>
      <c r="D119" s="105">
        <v>33.736427307128906</v>
      </c>
      <c r="E119" s="102">
        <v>-254.09789276123047</v>
      </c>
      <c r="F119" s="102">
        <v>421.53973388671875</v>
      </c>
      <c r="G119" s="105">
        <v>1070.5555419921875</v>
      </c>
      <c r="H119" s="102">
        <v>649.0158081054688</v>
      </c>
      <c r="I119" s="362">
        <v>7834.792659179688</v>
      </c>
      <c r="J119" s="38">
        <v>2038</v>
      </c>
      <c r="K119" s="135">
        <v>1427</v>
      </c>
      <c r="L119" s="134">
        <v>1174.6553955078125</v>
      </c>
      <c r="M119" s="148" t="s">
        <v>74</v>
      </c>
      <c r="N119" s="134">
        <v>407</v>
      </c>
      <c r="O119" s="134">
        <v>1581.6553955078125</v>
      </c>
      <c r="P119" s="139">
        <v>0.1083779926473809</v>
      </c>
      <c r="U119" s="69"/>
      <c r="V119" s="69"/>
    </row>
    <row r="120" spans="1:22" ht="12.75">
      <c r="A120" s="38">
        <v>2039</v>
      </c>
      <c r="B120" s="112">
        <v>8538.3408203125</v>
      </c>
      <c r="C120" s="105">
        <v>287.8343200683594</v>
      </c>
      <c r="D120" s="105">
        <v>33.736427307128906</v>
      </c>
      <c r="E120" s="102">
        <v>-254.09789276123047</v>
      </c>
      <c r="F120" s="102">
        <v>371.76898193359375</v>
      </c>
      <c r="G120" s="105">
        <v>1137.5069580078125</v>
      </c>
      <c r="H120" s="102">
        <v>765.7379760742188</v>
      </c>
      <c r="I120" s="362">
        <v>7880.888577148437</v>
      </c>
      <c r="J120" s="38">
        <v>2039</v>
      </c>
      <c r="K120" s="135">
        <v>1438</v>
      </c>
      <c r="L120" s="134">
        <v>1174.6553955078125</v>
      </c>
      <c r="M120" s="148" t="s">
        <v>74</v>
      </c>
      <c r="N120" s="134">
        <v>407</v>
      </c>
      <c r="O120" s="134">
        <v>1581.6553955078125</v>
      </c>
      <c r="P120" s="139">
        <v>0.09989944054785282</v>
      </c>
      <c r="U120" s="69"/>
      <c r="V120" s="69"/>
    </row>
    <row r="121" spans="1:22" ht="12.75">
      <c r="A121" s="38">
        <v>2040</v>
      </c>
      <c r="B121" s="113">
        <v>8588.5849609375</v>
      </c>
      <c r="C121" s="106">
        <v>288.8314514160156</v>
      </c>
      <c r="D121" s="106">
        <v>33.800296783447266</v>
      </c>
      <c r="E121" s="107">
        <v>-255.03115463256836</v>
      </c>
      <c r="F121" s="107">
        <v>427.0029602050781</v>
      </c>
      <c r="G121" s="106">
        <v>1039.2288818359375</v>
      </c>
      <c r="H121" s="94">
        <v>612.2259216308594</v>
      </c>
      <c r="I121" s="363">
        <v>7927.263918945313</v>
      </c>
      <c r="J121" s="38">
        <v>2040</v>
      </c>
      <c r="K121" s="136">
        <v>1436</v>
      </c>
      <c r="L121" s="137">
        <v>1174.6553955078125</v>
      </c>
      <c r="M121" s="147" t="s">
        <v>74</v>
      </c>
      <c r="N121" s="137">
        <v>407</v>
      </c>
      <c r="O121" s="137">
        <v>1581.6553955078125</v>
      </c>
      <c r="P121" s="140">
        <v>0.10143133391908954</v>
      </c>
      <c r="U121" s="69"/>
      <c r="V121" s="69"/>
    </row>
    <row r="122" spans="1:22" ht="12.75">
      <c r="A122" s="38"/>
      <c r="B122" s="50"/>
      <c r="C122" s="50"/>
      <c r="D122" s="50"/>
      <c r="E122" s="48"/>
      <c r="F122" s="48"/>
      <c r="G122" s="50"/>
      <c r="H122" s="48"/>
      <c r="I122" s="117"/>
      <c r="N122" s="43"/>
      <c r="O122" s="38"/>
      <c r="P122" s="68"/>
      <c r="Q122" s="120"/>
      <c r="R122" s="68"/>
      <c r="S122" s="68"/>
      <c r="T122" s="69"/>
      <c r="U122" s="119"/>
      <c r="V122" s="69"/>
    </row>
    <row r="123" spans="1:22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69"/>
      <c r="Q123" s="69"/>
      <c r="R123" s="69"/>
      <c r="S123" s="69"/>
      <c r="T123" s="69"/>
      <c r="U123" s="69"/>
      <c r="V123" s="36"/>
    </row>
    <row r="124" spans="1:22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</sheetData>
  <sheetProtection/>
  <printOptions/>
  <pageMargins left="0.7" right="0.7" top="0.75" bottom="0.75" header="0.3" footer="0.3"/>
  <pageSetup fitToHeight="2" horizontalDpi="600" verticalDpi="600" orientation="landscape" scale="52" r:id="rId1"/>
  <rowBreaks count="1" manualBreakCount="1">
    <brk id="47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="60" zoomScaleNormal="70" zoomScalePageLayoutView="0" workbookViewId="0" topLeftCell="A79">
      <selection activeCell="A1" sqref="A1"/>
    </sheetView>
  </sheetViews>
  <sheetFormatPr defaultColWidth="9.140625" defaultRowHeight="12.75"/>
  <cols>
    <col min="1" max="1" width="9.28125" style="0" bestFit="1" customWidth="1"/>
    <col min="2" max="2" width="13.57421875" style="0" customWidth="1"/>
    <col min="3" max="3" width="14.7109375" style="0" customWidth="1"/>
    <col min="4" max="4" width="13.140625" style="0" customWidth="1"/>
    <col min="5" max="5" width="14.57421875" style="0" bestFit="1" customWidth="1"/>
    <col min="6" max="6" width="14.28125" style="0" bestFit="1" customWidth="1"/>
    <col min="7" max="7" width="14.00390625" style="0" bestFit="1" customWidth="1"/>
    <col min="8" max="8" width="11.8515625" style="0" bestFit="1" customWidth="1"/>
    <col min="9" max="9" width="11.57421875" style="0" bestFit="1" customWidth="1"/>
    <col min="10" max="10" width="14.140625" style="0" bestFit="1" customWidth="1"/>
    <col min="11" max="11" width="13.00390625" style="0" bestFit="1" customWidth="1"/>
    <col min="12" max="12" width="12.421875" style="0" bestFit="1" customWidth="1"/>
    <col min="13" max="13" width="11.7109375" style="0" bestFit="1" customWidth="1"/>
    <col min="14" max="14" width="8.7109375" style="0" bestFit="1" customWidth="1"/>
    <col min="15" max="15" width="11.140625" style="0" bestFit="1" customWidth="1"/>
    <col min="16" max="16" width="11.57421875" style="0" bestFit="1" customWidth="1"/>
    <col min="17" max="17" width="12.00390625" style="0" bestFit="1" customWidth="1"/>
    <col min="18" max="18" width="8.57421875" style="0" bestFit="1" customWidth="1"/>
    <col min="19" max="19" width="8.421875" style="0" bestFit="1" customWidth="1"/>
    <col min="20" max="20" width="10.140625" style="0" bestFit="1" customWidth="1"/>
  </cols>
  <sheetData>
    <row r="1" spans="2:28" ht="15.75">
      <c r="B1" s="66"/>
      <c r="C1" s="37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6"/>
      <c r="V1" s="36"/>
      <c r="W1" s="36"/>
      <c r="X1" s="36"/>
      <c r="Y1" s="36"/>
      <c r="Z1" s="36"/>
      <c r="AA1" s="36"/>
      <c r="AB1" s="36"/>
    </row>
    <row r="2" spans="2:28" ht="15.75">
      <c r="B2" s="84"/>
      <c r="C2" s="142" t="s">
        <v>1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84"/>
      <c r="V2" s="36"/>
      <c r="W2" s="36"/>
      <c r="X2" s="36"/>
      <c r="Y2" s="36"/>
      <c r="Z2" s="36"/>
      <c r="AA2" s="36"/>
      <c r="AB2" s="36"/>
    </row>
    <row r="3" spans="2:28" ht="15.75">
      <c r="B3" s="83"/>
      <c r="C3" s="37" t="s">
        <v>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83"/>
      <c r="V3" s="36"/>
      <c r="W3" s="36"/>
      <c r="X3" s="36"/>
      <c r="Y3" s="36"/>
      <c r="Z3" s="36"/>
      <c r="AA3" s="36"/>
      <c r="AB3" s="36"/>
    </row>
    <row r="4" spans="2:28" ht="15.75">
      <c r="B4" s="66"/>
      <c r="C4" s="37" t="s">
        <v>102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83"/>
      <c r="V4" s="36"/>
      <c r="W4" s="36"/>
      <c r="X4" s="36"/>
      <c r="Y4" s="36"/>
      <c r="Z4" s="36"/>
      <c r="AA4" s="36"/>
      <c r="AB4" s="36"/>
    </row>
    <row r="5" spans="2:28" ht="12.7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36"/>
      <c r="V5" s="36"/>
      <c r="W5" s="36"/>
      <c r="X5" s="36"/>
      <c r="Y5" s="36"/>
      <c r="Z5" s="36"/>
      <c r="AA5" s="36"/>
      <c r="AB5" s="36"/>
    </row>
    <row r="6" spans="2:28" ht="12.75">
      <c r="B6" s="66"/>
      <c r="C6" s="66"/>
      <c r="D6" s="39" t="s">
        <v>3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8"/>
      <c r="P6" s="36"/>
      <c r="Q6" s="36"/>
      <c r="R6" s="41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2:28" ht="12.75">
      <c r="B7" s="66"/>
      <c r="C7" s="38"/>
      <c r="D7" s="38"/>
      <c r="E7" s="38"/>
      <c r="F7" s="38"/>
      <c r="G7" s="66"/>
      <c r="H7" s="54"/>
      <c r="I7" s="54"/>
      <c r="J7" s="54"/>
      <c r="K7" s="54"/>
      <c r="L7" s="38" t="s">
        <v>4</v>
      </c>
      <c r="M7" s="66"/>
      <c r="N7" s="38"/>
      <c r="O7" s="36"/>
      <c r="P7" s="36"/>
      <c r="Q7" s="6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2:28" ht="12.75">
      <c r="B8" s="66"/>
      <c r="C8" s="38"/>
      <c r="D8" s="38"/>
      <c r="E8" s="38"/>
      <c r="F8" s="38"/>
      <c r="G8" s="41"/>
      <c r="H8" s="40" t="s">
        <v>5</v>
      </c>
      <c r="I8" s="40"/>
      <c r="J8" s="40"/>
      <c r="K8" s="42"/>
      <c r="L8" s="43" t="s">
        <v>6</v>
      </c>
      <c r="M8" s="66"/>
      <c r="N8" s="71"/>
      <c r="O8" s="36"/>
      <c r="P8" s="36"/>
      <c r="Q8" s="6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2:28" ht="12.75">
      <c r="B9" s="66"/>
      <c r="C9" s="38"/>
      <c r="D9" s="38" t="s">
        <v>7</v>
      </c>
      <c r="E9" s="38" t="s">
        <v>8</v>
      </c>
      <c r="F9" s="38" t="s">
        <v>4</v>
      </c>
      <c r="G9" s="38" t="s">
        <v>9</v>
      </c>
      <c r="H9" s="38" t="s">
        <v>10</v>
      </c>
      <c r="I9" s="38" t="s">
        <v>11</v>
      </c>
      <c r="J9" s="38"/>
      <c r="K9" s="38" t="s">
        <v>12</v>
      </c>
      <c r="L9" s="38" t="s">
        <v>13</v>
      </c>
      <c r="M9" s="63" t="s">
        <v>14</v>
      </c>
      <c r="N9" s="38" t="s">
        <v>6</v>
      </c>
      <c r="O9" s="38" t="s">
        <v>14</v>
      </c>
      <c r="P9" s="36"/>
      <c r="Q9" s="38" t="s">
        <v>15</v>
      </c>
      <c r="R9" s="36"/>
      <c r="S9" s="36"/>
      <c r="T9" s="36" t="s">
        <v>16</v>
      </c>
      <c r="U9" s="36"/>
      <c r="V9" s="36"/>
      <c r="W9" s="36"/>
      <c r="X9" s="36"/>
      <c r="Y9" s="36"/>
      <c r="Z9" s="36"/>
      <c r="AA9" s="36"/>
      <c r="AB9" s="36"/>
    </row>
    <row r="10" spans="2:28" ht="12.75">
      <c r="B10" s="66"/>
      <c r="C10" s="38"/>
      <c r="D10" s="45" t="s">
        <v>17</v>
      </c>
      <c r="E10" s="45" t="s">
        <v>18</v>
      </c>
      <c r="F10" s="45" t="s">
        <v>19</v>
      </c>
      <c r="G10" s="44" t="s">
        <v>20</v>
      </c>
      <c r="H10" s="45" t="s">
        <v>21</v>
      </c>
      <c r="I10" s="45" t="s">
        <v>22</v>
      </c>
      <c r="J10" s="45" t="s">
        <v>12</v>
      </c>
      <c r="K10" s="45" t="s">
        <v>17</v>
      </c>
      <c r="L10" s="45" t="s">
        <v>23</v>
      </c>
      <c r="M10" s="60" t="s">
        <v>12</v>
      </c>
      <c r="N10" s="45" t="s">
        <v>16</v>
      </c>
      <c r="O10" s="45" t="s">
        <v>12</v>
      </c>
      <c r="P10" s="45" t="s">
        <v>24</v>
      </c>
      <c r="Q10" s="45" t="s">
        <v>25</v>
      </c>
      <c r="R10" s="36"/>
      <c r="S10" s="38" t="s">
        <v>26</v>
      </c>
      <c r="T10" s="38" t="s">
        <v>27</v>
      </c>
      <c r="U10" s="36"/>
      <c r="V10" s="36"/>
      <c r="W10" s="36"/>
      <c r="X10" s="36"/>
      <c r="Y10" s="36"/>
      <c r="Z10" s="36"/>
      <c r="AA10" s="36"/>
      <c r="AB10" s="36"/>
    </row>
    <row r="11" spans="2:28" ht="12.75">
      <c r="B11" s="46"/>
      <c r="C11" s="46" t="s">
        <v>28</v>
      </c>
      <c r="D11" s="55" t="s">
        <v>29</v>
      </c>
      <c r="E11" s="55" t="s">
        <v>30</v>
      </c>
      <c r="F11" s="61" t="s">
        <v>31</v>
      </c>
      <c r="G11" s="38" t="s">
        <v>32</v>
      </c>
      <c r="H11" s="38" t="s">
        <v>33</v>
      </c>
      <c r="I11" s="61" t="s">
        <v>34</v>
      </c>
      <c r="J11" s="38" t="s">
        <v>35</v>
      </c>
      <c r="K11" s="38" t="s">
        <v>36</v>
      </c>
      <c r="L11" s="38" t="s">
        <v>37</v>
      </c>
      <c r="M11" s="38" t="s">
        <v>38</v>
      </c>
      <c r="N11" s="38" t="s">
        <v>39</v>
      </c>
      <c r="O11" s="38" t="s">
        <v>40</v>
      </c>
      <c r="P11" s="38" t="s">
        <v>41</v>
      </c>
      <c r="Q11" s="38" t="s">
        <v>42</v>
      </c>
      <c r="R11" s="36"/>
      <c r="S11" s="38" t="s">
        <v>43</v>
      </c>
      <c r="T11" s="38" t="s">
        <v>44</v>
      </c>
      <c r="U11" s="36"/>
      <c r="V11" s="36"/>
      <c r="W11" s="36"/>
      <c r="X11" s="36"/>
      <c r="Y11" s="36"/>
      <c r="Z11" s="36"/>
      <c r="AA11" s="36"/>
      <c r="AB11" s="36"/>
    </row>
    <row r="12" spans="2:28" ht="12.75">
      <c r="B12" s="48"/>
      <c r="C12" s="38">
        <v>2011</v>
      </c>
      <c r="D12" s="48">
        <v>227806.546875</v>
      </c>
      <c r="E12" s="48">
        <v>-12788.0693359375</v>
      </c>
      <c r="F12" s="48">
        <v>40914.30078125</v>
      </c>
      <c r="G12" s="48">
        <v>199680.3154296875</v>
      </c>
      <c r="H12" s="48">
        <v>0</v>
      </c>
      <c r="I12" s="48">
        <v>-0.0009765625</v>
      </c>
      <c r="J12" s="48">
        <v>-0.0009765625</v>
      </c>
      <c r="K12" s="48">
        <v>199680.314453125</v>
      </c>
      <c r="L12" s="48">
        <v>7417.81298828125</v>
      </c>
      <c r="M12" s="48">
        <v>207098.12744140625</v>
      </c>
      <c r="N12" s="48">
        <v>0</v>
      </c>
      <c r="O12" s="48">
        <v>207098.12744140625</v>
      </c>
      <c r="P12" s="56">
        <v>207098.12744140625</v>
      </c>
      <c r="Q12" s="48">
        <v>0</v>
      </c>
      <c r="R12" s="65">
        <v>2011</v>
      </c>
      <c r="S12" s="48">
        <v>0</v>
      </c>
      <c r="T12" s="52">
        <v>957.5124999999999</v>
      </c>
      <c r="U12" s="36"/>
      <c r="V12" s="88"/>
      <c r="W12" s="49"/>
      <c r="X12" s="36"/>
      <c r="Y12" s="36"/>
      <c r="Z12" s="36"/>
      <c r="AA12" s="49"/>
      <c r="AB12" s="49"/>
    </row>
    <row r="13" spans="2:28" ht="12.75">
      <c r="B13" s="48"/>
      <c r="C13" s="38">
        <v>2012</v>
      </c>
      <c r="D13" s="48">
        <v>255302.234375</v>
      </c>
      <c r="E13" s="48">
        <v>-20950.805419921875</v>
      </c>
      <c r="F13" s="48">
        <v>94813.72412109375</v>
      </c>
      <c r="G13" s="48">
        <v>181439.31567382812</v>
      </c>
      <c r="H13" s="48">
        <v>0</v>
      </c>
      <c r="I13" s="48">
        <v>-0.0009765625</v>
      </c>
      <c r="J13" s="48">
        <v>-0.0009765625</v>
      </c>
      <c r="K13" s="48">
        <v>181439.31469726562</v>
      </c>
      <c r="L13" s="48">
        <v>87228.625</v>
      </c>
      <c r="M13" s="48">
        <v>268667.9396972656</v>
      </c>
      <c r="N13" s="48">
        <v>0</v>
      </c>
      <c r="O13" s="48">
        <v>268667.9396972656</v>
      </c>
      <c r="P13" s="56">
        <v>454399.2501377111</v>
      </c>
      <c r="Q13" s="48">
        <v>0</v>
      </c>
      <c r="R13" s="65">
        <v>2012</v>
      </c>
      <c r="S13" s="48">
        <v>0</v>
      </c>
      <c r="T13" s="52">
        <v>388.0450000000002</v>
      </c>
      <c r="U13" s="36"/>
      <c r="V13" s="49"/>
      <c r="W13" s="49"/>
      <c r="X13" s="36"/>
      <c r="Y13" s="53"/>
      <c r="Z13" s="36"/>
      <c r="AA13" s="49"/>
      <c r="AB13" s="49"/>
    </row>
    <row r="14" spans="2:28" ht="12.75">
      <c r="B14" s="48"/>
      <c r="C14" s="38">
        <v>2013</v>
      </c>
      <c r="D14" s="48">
        <v>228765.8125</v>
      </c>
      <c r="E14" s="48">
        <v>-29661.420654296875</v>
      </c>
      <c r="F14" s="48">
        <v>31279.27734375</v>
      </c>
      <c r="G14" s="48">
        <v>227147.95581054688</v>
      </c>
      <c r="H14" s="48">
        <v>0</v>
      </c>
      <c r="I14" s="48">
        <v>-0.0009765625</v>
      </c>
      <c r="J14" s="48">
        <v>-0.0009765625</v>
      </c>
      <c r="K14" s="48">
        <v>227147.95483398438</v>
      </c>
      <c r="L14" s="48">
        <v>50468.66015625</v>
      </c>
      <c r="M14" s="48">
        <v>277616.6149902344</v>
      </c>
      <c r="N14" s="48">
        <v>0</v>
      </c>
      <c r="O14" s="48">
        <v>277616.6149902344</v>
      </c>
      <c r="P14" s="56">
        <v>689614.7520791009</v>
      </c>
      <c r="Q14" s="48">
        <v>0</v>
      </c>
      <c r="R14" s="65">
        <v>2013</v>
      </c>
      <c r="S14" s="48">
        <v>0</v>
      </c>
      <c r="T14" s="52">
        <v>161.23916666666665</v>
      </c>
      <c r="U14" s="36"/>
      <c r="V14" s="49"/>
      <c r="W14" s="49"/>
      <c r="X14" s="36"/>
      <c r="Y14" s="53"/>
      <c r="Z14" s="36"/>
      <c r="AA14" s="49"/>
      <c r="AB14" s="49"/>
    </row>
    <row r="15" spans="2:28" ht="12.75">
      <c r="B15" s="48"/>
      <c r="C15" s="38">
        <v>2014</v>
      </c>
      <c r="D15" s="48">
        <v>273935.78125</v>
      </c>
      <c r="E15" s="48">
        <v>-38307.166259765625</v>
      </c>
      <c r="F15" s="48">
        <v>56211.40234375</v>
      </c>
      <c r="G15" s="48">
        <v>256031.54516601562</v>
      </c>
      <c r="H15" s="48">
        <v>607</v>
      </c>
      <c r="I15" s="48">
        <v>0.0009765625</v>
      </c>
      <c r="J15" s="48">
        <v>607.0009765625</v>
      </c>
      <c r="K15" s="48">
        <v>256638.54614257812</v>
      </c>
      <c r="L15" s="48">
        <v>102970.890625</v>
      </c>
      <c r="M15" s="48">
        <v>359609.4367675781</v>
      </c>
      <c r="N15" s="48">
        <v>1379.289048860117</v>
      </c>
      <c r="O15" s="48">
        <v>358230.147718718</v>
      </c>
      <c r="P15" s="56">
        <v>968993.1749287567</v>
      </c>
      <c r="Q15" s="48">
        <v>607</v>
      </c>
      <c r="R15" s="65">
        <v>2014</v>
      </c>
      <c r="S15" s="48">
        <v>44.55414327621452</v>
      </c>
      <c r="T15" s="52">
        <v>595.3383333333334</v>
      </c>
      <c r="U15" s="36"/>
      <c r="V15" s="49"/>
      <c r="W15" s="49"/>
      <c r="X15" s="36"/>
      <c r="Y15" s="53"/>
      <c r="Z15" s="36"/>
      <c r="AA15" s="49"/>
      <c r="AB15" s="49"/>
    </row>
    <row r="16" spans="2:28" ht="12.75">
      <c r="B16" s="48"/>
      <c r="C16" s="38">
        <v>2015</v>
      </c>
      <c r="D16" s="48">
        <v>275726.21875</v>
      </c>
      <c r="E16" s="48">
        <v>-50969.46545410156</v>
      </c>
      <c r="F16" s="48">
        <v>44815.287109375</v>
      </c>
      <c r="G16" s="48">
        <v>281880.39709472656</v>
      </c>
      <c r="H16" s="48">
        <v>607</v>
      </c>
      <c r="I16" s="48">
        <v>-0.001953125</v>
      </c>
      <c r="J16" s="48">
        <v>606.998046875</v>
      </c>
      <c r="K16" s="48">
        <v>282487.39514160156</v>
      </c>
      <c r="L16" s="48">
        <v>29797.232421875</v>
      </c>
      <c r="M16" s="48">
        <v>312284.62756347656</v>
      </c>
      <c r="N16" s="48">
        <v>-17666.503963085477</v>
      </c>
      <c r="O16" s="48">
        <v>329951.13152656204</v>
      </c>
      <c r="P16" s="56">
        <v>1205852.5582951035</v>
      </c>
      <c r="Q16" s="48">
        <v>607</v>
      </c>
      <c r="R16" s="65">
        <v>2015</v>
      </c>
      <c r="S16" s="48">
        <v>-225.48334987640396</v>
      </c>
      <c r="T16" s="52">
        <v>1506.720833333333</v>
      </c>
      <c r="U16" s="36"/>
      <c r="V16" s="49"/>
      <c r="W16" s="49"/>
      <c r="X16" s="36"/>
      <c r="Y16" s="53"/>
      <c r="Z16" s="36"/>
      <c r="AA16" s="49"/>
      <c r="AB16" s="49"/>
    </row>
    <row r="17" spans="2:28" ht="12.75">
      <c r="B17" s="48"/>
      <c r="C17" s="38">
        <v>2016</v>
      </c>
      <c r="D17" s="48">
        <v>264055.21875</v>
      </c>
      <c r="E17" s="48">
        <v>-47593.548828125</v>
      </c>
      <c r="F17" s="48">
        <v>-5900.517578125</v>
      </c>
      <c r="G17" s="48">
        <v>317549.28515625</v>
      </c>
      <c r="H17" s="48">
        <v>219322</v>
      </c>
      <c r="I17" s="48">
        <v>33332.494140625</v>
      </c>
      <c r="J17" s="48">
        <v>252654.494140625</v>
      </c>
      <c r="K17" s="48">
        <v>570203.779296875</v>
      </c>
      <c r="L17" s="48">
        <v>1729.5760498046875</v>
      </c>
      <c r="M17" s="48">
        <v>571933.3553466797</v>
      </c>
      <c r="N17" s="48">
        <v>-3454.1634966835136</v>
      </c>
      <c r="O17" s="48">
        <v>575387.5188433632</v>
      </c>
      <c r="P17" s="56">
        <v>1586052.155453113</v>
      </c>
      <c r="Q17" s="48">
        <v>219322</v>
      </c>
      <c r="R17" s="65">
        <v>2016</v>
      </c>
      <c r="S17" s="48">
        <v>-33.6605148887636</v>
      </c>
      <c r="T17" s="52">
        <v>1973.4166666666667</v>
      </c>
      <c r="U17" s="36"/>
      <c r="V17" s="49"/>
      <c r="W17" s="49"/>
      <c r="X17" s="36"/>
      <c r="Y17" s="53"/>
      <c r="Z17" s="36"/>
      <c r="AA17" s="49"/>
      <c r="AB17" s="49"/>
    </row>
    <row r="18" spans="2:28" ht="12.75">
      <c r="B18" s="48"/>
      <c r="C18" s="38">
        <v>2017</v>
      </c>
      <c r="D18" s="48">
        <v>275952.25</v>
      </c>
      <c r="E18" s="48">
        <v>-47791.77111816406</v>
      </c>
      <c r="F18" s="48">
        <v>-18184.2109375</v>
      </c>
      <c r="G18" s="48">
        <v>341928.23205566406</v>
      </c>
      <c r="H18" s="48">
        <v>219322</v>
      </c>
      <c r="I18" s="48">
        <v>42482.4990234375</v>
      </c>
      <c r="J18" s="48">
        <v>261804.4990234375</v>
      </c>
      <c r="K18" s="48">
        <v>603732.7310791016</v>
      </c>
      <c r="L18" s="48">
        <v>62520.6171875</v>
      </c>
      <c r="M18" s="48">
        <v>666253.3482666016</v>
      </c>
      <c r="N18" s="48">
        <v>-1420.253507741322</v>
      </c>
      <c r="O18" s="48">
        <v>667673.6017743429</v>
      </c>
      <c r="P18" s="56">
        <v>1992145.3055779696</v>
      </c>
      <c r="Q18" s="48">
        <v>219322</v>
      </c>
      <c r="R18" s="65">
        <v>2017</v>
      </c>
      <c r="S18" s="48">
        <v>-18.49367404937766</v>
      </c>
      <c r="T18" s="52">
        <v>1476.86</v>
      </c>
      <c r="U18" s="36"/>
      <c r="V18" s="49"/>
      <c r="W18" s="49"/>
      <c r="X18" s="36"/>
      <c r="Y18" s="53"/>
      <c r="Z18" s="36"/>
      <c r="AA18" s="49"/>
      <c r="AB18" s="49"/>
    </row>
    <row r="19" spans="2:28" ht="12.75">
      <c r="B19" s="48"/>
      <c r="C19" s="38">
        <v>2018</v>
      </c>
      <c r="D19" s="48">
        <v>286632.625</v>
      </c>
      <c r="E19" s="48">
        <v>-48232.911865234375</v>
      </c>
      <c r="F19" s="48">
        <v>-8405.244140625</v>
      </c>
      <c r="G19" s="48">
        <v>343270.7810058594</v>
      </c>
      <c r="H19" s="48">
        <v>219322</v>
      </c>
      <c r="I19" s="48">
        <v>43102.443359375</v>
      </c>
      <c r="J19" s="48">
        <v>262424.443359375</v>
      </c>
      <c r="K19" s="48">
        <v>605695.2243652344</v>
      </c>
      <c r="L19" s="48">
        <v>65948.34375</v>
      </c>
      <c r="M19" s="48">
        <v>671643.5681152344</v>
      </c>
      <c r="N19" s="48">
        <v>-1684.5838253895151</v>
      </c>
      <c r="O19" s="48">
        <v>673328.1519406239</v>
      </c>
      <c r="P19" s="56">
        <v>2369108.087847298</v>
      </c>
      <c r="Q19" s="48">
        <v>219322</v>
      </c>
      <c r="R19" s="65">
        <v>2018</v>
      </c>
      <c r="S19" s="48">
        <v>-25.65539964675918</v>
      </c>
      <c r="T19" s="52">
        <v>1262.7299999999998</v>
      </c>
      <c r="U19" s="36"/>
      <c r="V19" s="49"/>
      <c r="W19" s="49"/>
      <c r="X19" s="36"/>
      <c r="Y19" s="53"/>
      <c r="Z19" s="36"/>
      <c r="AA19" s="49"/>
      <c r="AB19" s="49"/>
    </row>
    <row r="20" spans="2:28" ht="12.75">
      <c r="B20" s="48"/>
      <c r="C20" s="38">
        <v>2019</v>
      </c>
      <c r="D20" s="48">
        <v>285423.53125</v>
      </c>
      <c r="E20" s="48">
        <v>-47868.55615234375</v>
      </c>
      <c r="F20" s="48">
        <v>-25250.47265625</v>
      </c>
      <c r="G20" s="48">
        <v>358542.56005859375</v>
      </c>
      <c r="H20" s="48">
        <v>219322</v>
      </c>
      <c r="I20" s="48">
        <v>43903.4931640625</v>
      </c>
      <c r="J20" s="48">
        <v>263225.4931640625</v>
      </c>
      <c r="K20" s="48">
        <v>621768.0532226562</v>
      </c>
      <c r="L20" s="48">
        <v>63166.83203125</v>
      </c>
      <c r="M20" s="48">
        <v>684934.8852539062</v>
      </c>
      <c r="N20" s="48">
        <v>-2350.5841495409813</v>
      </c>
      <c r="O20" s="48">
        <v>687285.4694034472</v>
      </c>
      <c r="P20" s="56">
        <v>2723284.0697977347</v>
      </c>
      <c r="Q20" s="48">
        <v>219322</v>
      </c>
      <c r="R20" s="65">
        <v>2019</v>
      </c>
      <c r="S20" s="48">
        <v>-30.09576717376717</v>
      </c>
      <c r="T20" s="52">
        <v>1501.9900000000002</v>
      </c>
      <c r="U20" s="36"/>
      <c r="V20" s="49"/>
      <c r="W20" s="49"/>
      <c r="X20" s="36"/>
      <c r="Y20" s="53"/>
      <c r="Z20" s="36"/>
      <c r="AA20" s="49"/>
      <c r="AB20" s="49"/>
    </row>
    <row r="21" spans="2:28" ht="12.75">
      <c r="B21" s="48"/>
      <c r="C21" s="38">
        <v>2020</v>
      </c>
      <c r="D21" s="48">
        <v>300686.1875</v>
      </c>
      <c r="E21" s="48">
        <v>-48864.479248046875</v>
      </c>
      <c r="F21" s="48">
        <v>-5027.4453125</v>
      </c>
      <c r="G21" s="48">
        <v>354578.1120605469</v>
      </c>
      <c r="H21" s="48">
        <v>226653</v>
      </c>
      <c r="I21" s="48">
        <v>44830.1279296875</v>
      </c>
      <c r="J21" s="48">
        <v>271483.1279296875</v>
      </c>
      <c r="K21" s="48">
        <v>626061.2399902344</v>
      </c>
      <c r="L21" s="48">
        <v>68870.75</v>
      </c>
      <c r="M21" s="48">
        <v>694931.9899902344</v>
      </c>
      <c r="N21" s="48">
        <v>-3053.151963001175</v>
      </c>
      <c r="O21" s="48">
        <v>697985.1419532355</v>
      </c>
      <c r="P21" s="56">
        <v>3054368.2008801713</v>
      </c>
      <c r="Q21" s="48">
        <v>226653</v>
      </c>
      <c r="R21" s="65">
        <v>2020</v>
      </c>
      <c r="S21" s="48">
        <v>-34.45098007202159</v>
      </c>
      <c r="T21" s="52">
        <v>1704.2899999999995</v>
      </c>
      <c r="U21" s="36"/>
      <c r="V21" s="49"/>
      <c r="W21" s="49"/>
      <c r="X21" s="36"/>
      <c r="Y21" s="53"/>
      <c r="Z21" s="36"/>
      <c r="AA21" s="49"/>
      <c r="AB21" s="49"/>
    </row>
    <row r="22" spans="2:28" ht="12.75">
      <c r="B22" s="48"/>
      <c r="C22" s="38">
        <v>2021</v>
      </c>
      <c r="D22" s="48">
        <v>307836.09375</v>
      </c>
      <c r="E22" s="48">
        <v>-62937.142578125</v>
      </c>
      <c r="F22" s="48">
        <v>-3121.673828125</v>
      </c>
      <c r="G22" s="48">
        <v>373894.91015625</v>
      </c>
      <c r="H22" s="48">
        <v>226653</v>
      </c>
      <c r="I22" s="48">
        <v>45499.93359375</v>
      </c>
      <c r="J22" s="48">
        <v>272152.93359375</v>
      </c>
      <c r="K22" s="48">
        <v>646047.84375</v>
      </c>
      <c r="L22" s="48">
        <v>69387.1328125</v>
      </c>
      <c r="M22" s="48">
        <v>715434.9765625</v>
      </c>
      <c r="N22" s="48">
        <v>-3364.345952902994</v>
      </c>
      <c r="O22" s="48">
        <v>718799.322515403</v>
      </c>
      <c r="P22" s="56">
        <v>3368209.4977522762</v>
      </c>
      <c r="Q22" s="48">
        <v>226653</v>
      </c>
      <c r="R22" s="65">
        <v>2021</v>
      </c>
      <c r="S22" s="48">
        <v>-34.87156635284441</v>
      </c>
      <c r="T22" s="52">
        <v>1855.3500000000004</v>
      </c>
      <c r="U22" s="36"/>
      <c r="V22" s="49"/>
      <c r="W22" s="49"/>
      <c r="X22" s="36"/>
      <c r="Y22" s="53"/>
      <c r="Z22" s="36"/>
      <c r="AA22" s="49"/>
      <c r="AB22" s="49"/>
    </row>
    <row r="23" spans="2:28" ht="12.75">
      <c r="B23" s="48"/>
      <c r="C23" s="38">
        <v>2022</v>
      </c>
      <c r="D23" s="48">
        <v>314698.90625</v>
      </c>
      <c r="E23" s="48">
        <v>-63231.8857421875</v>
      </c>
      <c r="F23" s="48">
        <v>-7220.23046875</v>
      </c>
      <c r="G23" s="48">
        <v>385151.0224609375</v>
      </c>
      <c r="H23" s="48">
        <v>226653</v>
      </c>
      <c r="I23" s="48">
        <v>46377.498046875</v>
      </c>
      <c r="J23" s="48">
        <v>273030.498046875</v>
      </c>
      <c r="K23" s="48">
        <v>658181.5205078125</v>
      </c>
      <c r="L23" s="48">
        <v>70228.109375</v>
      </c>
      <c r="M23" s="48">
        <v>728409.6298828125</v>
      </c>
      <c r="N23" s="48">
        <v>-4921.558934664792</v>
      </c>
      <c r="O23" s="48">
        <v>733331.1888174773</v>
      </c>
      <c r="P23" s="56">
        <v>3662931.6837640614</v>
      </c>
      <c r="Q23" s="48">
        <v>226653</v>
      </c>
      <c r="R23" s="65">
        <v>2022</v>
      </c>
      <c r="S23" s="48">
        <v>-46.755537395477404</v>
      </c>
      <c r="T23" s="52">
        <v>2024.2599999999998</v>
      </c>
      <c r="U23" s="36"/>
      <c r="V23" s="49"/>
      <c r="W23" s="49"/>
      <c r="X23" s="36"/>
      <c r="Y23" s="53"/>
      <c r="Z23" s="36"/>
      <c r="AA23" s="49"/>
      <c r="AB23" s="49"/>
    </row>
    <row r="24" spans="2:28" ht="12.75">
      <c r="B24" s="48"/>
      <c r="C24" s="38">
        <v>2023</v>
      </c>
      <c r="D24" s="48">
        <v>312425.03125</v>
      </c>
      <c r="E24" s="48">
        <v>-63221.079345703125</v>
      </c>
      <c r="F24" s="48">
        <v>-32571.41015625</v>
      </c>
      <c r="G24" s="48">
        <v>408217.5207519531</v>
      </c>
      <c r="H24" s="48">
        <v>226653</v>
      </c>
      <c r="I24" s="48">
        <v>47343.8662109375</v>
      </c>
      <c r="J24" s="48">
        <v>273996.8662109375</v>
      </c>
      <c r="K24" s="48">
        <v>682214.3869628906</v>
      </c>
      <c r="L24" s="48">
        <v>65949.9921875</v>
      </c>
      <c r="M24" s="48">
        <v>748164.3791503906</v>
      </c>
      <c r="N24" s="48">
        <v>-6021.488776322126</v>
      </c>
      <c r="O24" s="48">
        <v>754185.8679267127</v>
      </c>
      <c r="P24" s="56">
        <v>3941929.8231547764</v>
      </c>
      <c r="Q24" s="48">
        <v>226653</v>
      </c>
      <c r="R24" s="65">
        <v>2023</v>
      </c>
      <c r="S24" s="48">
        <v>-53.237703418731826</v>
      </c>
      <c r="T24" s="52">
        <v>2175.11</v>
      </c>
      <c r="U24" s="36"/>
      <c r="V24" s="49"/>
      <c r="W24" s="49"/>
      <c r="X24" s="36"/>
      <c r="Y24" s="53"/>
      <c r="Z24" s="36"/>
      <c r="AA24" s="49"/>
      <c r="AB24" s="49"/>
    </row>
    <row r="25" spans="2:28" ht="12.75">
      <c r="B25" s="48"/>
      <c r="C25" s="38">
        <v>2024</v>
      </c>
      <c r="D25" s="48">
        <v>319471.46875</v>
      </c>
      <c r="E25" s="48">
        <v>-63974.455810546875</v>
      </c>
      <c r="F25" s="48">
        <v>-30983.193359375</v>
      </c>
      <c r="G25" s="48">
        <v>414429.1179199219</v>
      </c>
      <c r="H25" s="48">
        <v>226653</v>
      </c>
      <c r="I25" s="48">
        <v>48304.89453125</v>
      </c>
      <c r="J25" s="48">
        <v>274957.89453125</v>
      </c>
      <c r="K25" s="48">
        <v>689387.0124511719</v>
      </c>
      <c r="L25" s="48">
        <v>67945.4140625</v>
      </c>
      <c r="M25" s="48">
        <v>757332.4265136719</v>
      </c>
      <c r="N25" s="48">
        <v>-7553.244138316926</v>
      </c>
      <c r="O25" s="48">
        <v>764885.6706519888</v>
      </c>
      <c r="P25" s="56">
        <v>4202383.015418468</v>
      </c>
      <c r="Q25" s="48">
        <v>226653</v>
      </c>
      <c r="R25" s="65">
        <v>2024</v>
      </c>
      <c r="S25" s="48">
        <v>-62.960952453613345</v>
      </c>
      <c r="T25" s="52">
        <v>2307.06</v>
      </c>
      <c r="U25" s="36"/>
      <c r="V25" s="49"/>
      <c r="W25" s="49"/>
      <c r="X25" s="36"/>
      <c r="Y25" s="53"/>
      <c r="Z25" s="36"/>
      <c r="AA25" s="49"/>
      <c r="AB25" s="49"/>
    </row>
    <row r="26" spans="2:28" ht="12.75">
      <c r="B26" s="48"/>
      <c r="C26" s="38">
        <v>2025</v>
      </c>
      <c r="D26" s="48">
        <v>406193.90625</v>
      </c>
      <c r="E26" s="48">
        <v>-57945.191162109375</v>
      </c>
      <c r="F26" s="48">
        <v>103191.076171875</v>
      </c>
      <c r="G26" s="48">
        <v>360948.0212402344</v>
      </c>
      <c r="H26" s="48">
        <v>329505</v>
      </c>
      <c r="I26" s="48">
        <v>65706.88671875</v>
      </c>
      <c r="J26" s="48">
        <v>395211.88671875</v>
      </c>
      <c r="K26" s="48">
        <v>756159.9079589844</v>
      </c>
      <c r="L26" s="48">
        <v>80704.1328125</v>
      </c>
      <c r="M26" s="48">
        <v>836864.0407714844</v>
      </c>
      <c r="N26" s="48">
        <v>40971.79672151736</v>
      </c>
      <c r="O26" s="48">
        <v>795892.244049967</v>
      </c>
      <c r="P26" s="56">
        <v>4451841.152875883</v>
      </c>
      <c r="Q26" s="48">
        <v>329505</v>
      </c>
      <c r="R26" s="65">
        <v>2025</v>
      </c>
      <c r="S26" s="48">
        <v>325.71294954299924</v>
      </c>
      <c r="T26" s="52">
        <v>2419.06</v>
      </c>
      <c r="U26" s="36"/>
      <c r="V26" s="49"/>
      <c r="W26" s="49"/>
      <c r="X26" s="36"/>
      <c r="Y26" s="53"/>
      <c r="Z26" s="36"/>
      <c r="AA26" s="49"/>
      <c r="AB26" s="49"/>
    </row>
    <row r="27" spans="2:28" ht="12.75">
      <c r="B27" s="48"/>
      <c r="C27" s="38">
        <v>2026</v>
      </c>
      <c r="D27" s="48">
        <v>422837.96875</v>
      </c>
      <c r="E27" s="48">
        <v>-59046.489501953125</v>
      </c>
      <c r="F27" s="48">
        <v>105942.482421875</v>
      </c>
      <c r="G27" s="48">
        <v>375941.9758300781</v>
      </c>
      <c r="H27" s="48">
        <v>329505</v>
      </c>
      <c r="I27" s="48">
        <v>68370.7109375</v>
      </c>
      <c r="J27" s="48">
        <v>397875.7109375</v>
      </c>
      <c r="K27" s="48">
        <v>773817.6867675781</v>
      </c>
      <c r="L27" s="48">
        <v>80817.7578125</v>
      </c>
      <c r="M27" s="48">
        <v>854635.4445800781</v>
      </c>
      <c r="N27" s="48">
        <v>40824.340546231586</v>
      </c>
      <c r="O27" s="48">
        <v>813811.1040338465</v>
      </c>
      <c r="P27" s="56">
        <v>4686629.888582714</v>
      </c>
      <c r="Q27" s="48">
        <v>329505</v>
      </c>
      <c r="R27" s="65">
        <v>2026</v>
      </c>
      <c r="S27" s="48">
        <v>312.7486174964904</v>
      </c>
      <c r="T27" s="52">
        <v>2510.2700000000004</v>
      </c>
      <c r="U27" s="36"/>
      <c r="V27" s="49"/>
      <c r="W27" s="49"/>
      <c r="X27" s="36"/>
      <c r="Y27" s="53"/>
      <c r="Z27" s="36"/>
      <c r="AA27" s="49"/>
      <c r="AB27" s="49"/>
    </row>
    <row r="28" spans="2:28" ht="12.75">
      <c r="B28" s="48"/>
      <c r="C28" s="38">
        <v>2027</v>
      </c>
      <c r="D28" s="48">
        <v>431498.03125</v>
      </c>
      <c r="E28" s="48">
        <v>-59683.09765625</v>
      </c>
      <c r="F28" s="48">
        <v>108404.08984375</v>
      </c>
      <c r="G28" s="48">
        <v>382777.0390625</v>
      </c>
      <c r="H28" s="48">
        <v>329505</v>
      </c>
      <c r="I28" s="48">
        <v>69190.56640625</v>
      </c>
      <c r="J28" s="48">
        <v>398695.56640625</v>
      </c>
      <c r="K28" s="48">
        <v>781472.60546875</v>
      </c>
      <c r="L28" s="48">
        <v>83892.5703125</v>
      </c>
      <c r="M28" s="48">
        <v>865365.17578125</v>
      </c>
      <c r="N28" s="48">
        <v>39665.65794502886</v>
      </c>
      <c r="O28" s="48">
        <v>825699.5178362211</v>
      </c>
      <c r="P28" s="56">
        <v>4905903.273076502</v>
      </c>
      <c r="Q28" s="48">
        <v>329505</v>
      </c>
      <c r="R28" s="65">
        <v>2027</v>
      </c>
      <c r="S28" s="48">
        <v>299.78428544998155</v>
      </c>
      <c r="T28" s="52">
        <v>2544.5</v>
      </c>
      <c r="U28" s="36"/>
      <c r="V28" s="49"/>
      <c r="W28" s="49"/>
      <c r="X28" s="36"/>
      <c r="Y28" s="53"/>
      <c r="Z28" s="36"/>
      <c r="AA28" s="49"/>
      <c r="AB28" s="49"/>
    </row>
    <row r="29" spans="2:28" ht="12.75">
      <c r="B29" s="48"/>
      <c r="C29" s="38">
        <v>2028</v>
      </c>
      <c r="D29" s="48">
        <v>442086.71875</v>
      </c>
      <c r="E29" s="48">
        <v>-60823.4228515625</v>
      </c>
      <c r="F29" s="48">
        <v>103198.9296875</v>
      </c>
      <c r="G29" s="48">
        <v>399711.2119140625</v>
      </c>
      <c r="H29" s="48">
        <v>329505</v>
      </c>
      <c r="I29" s="48">
        <v>71307.18359375</v>
      </c>
      <c r="J29" s="48">
        <v>400812.18359375</v>
      </c>
      <c r="K29" s="48">
        <v>800523.3955078125</v>
      </c>
      <c r="L29" s="48">
        <v>82823.9375</v>
      </c>
      <c r="M29" s="48">
        <v>883347.3330078125</v>
      </c>
      <c r="N29" s="48">
        <v>38933.59192994414</v>
      </c>
      <c r="O29" s="48">
        <v>844413.7410778684</v>
      </c>
      <c r="P29" s="56">
        <v>5112312.650545319</v>
      </c>
      <c r="Q29" s="48">
        <v>329505</v>
      </c>
      <c r="R29" s="65">
        <v>2028</v>
      </c>
      <c r="S29" s="48">
        <v>288.9806754112242</v>
      </c>
      <c r="T29" s="52">
        <v>2590.9100000000003</v>
      </c>
      <c r="U29" s="36"/>
      <c r="V29" s="49"/>
      <c r="W29" s="49"/>
      <c r="X29" s="36"/>
      <c r="Y29" s="53"/>
      <c r="Z29" s="36"/>
      <c r="AA29" s="49"/>
      <c r="AB29" s="49"/>
    </row>
    <row r="30" spans="2:28" ht="12.75">
      <c r="B30" s="48"/>
      <c r="C30" s="38">
        <v>2029</v>
      </c>
      <c r="D30" s="48">
        <v>452059.78125</v>
      </c>
      <c r="E30" s="48">
        <v>-62288.408935546875</v>
      </c>
      <c r="F30" s="48">
        <v>92468.650390625</v>
      </c>
      <c r="G30" s="48">
        <v>421879.5397949219</v>
      </c>
      <c r="H30" s="48">
        <v>329505</v>
      </c>
      <c r="I30" s="48">
        <v>72983.2763671875</v>
      </c>
      <c r="J30" s="48">
        <v>402488.2763671875</v>
      </c>
      <c r="K30" s="48">
        <v>824367.8161621094</v>
      </c>
      <c r="L30" s="48">
        <v>81792.28125</v>
      </c>
      <c r="M30" s="48">
        <v>906160.0974121094</v>
      </c>
      <c r="N30" s="48">
        <v>37909.24031177674</v>
      </c>
      <c r="O30" s="48">
        <v>868250.8571003326</v>
      </c>
      <c r="P30" s="56">
        <v>5307669.928734221</v>
      </c>
      <c r="Q30" s="48">
        <v>329505</v>
      </c>
      <c r="R30" s="65">
        <v>2029</v>
      </c>
      <c r="S30" s="48">
        <v>279.25742637634266</v>
      </c>
      <c r="T30" s="52">
        <v>2610.58</v>
      </c>
      <c r="U30" s="36"/>
      <c r="V30" s="49"/>
      <c r="W30" s="49"/>
      <c r="X30" s="36"/>
      <c r="Y30" s="53"/>
      <c r="Z30" s="36"/>
      <c r="AA30" s="49"/>
      <c r="AB30" s="49"/>
    </row>
    <row r="31" spans="2:28" ht="12.75">
      <c r="B31" s="48"/>
      <c r="C31" s="38">
        <v>2030</v>
      </c>
      <c r="D31" s="48">
        <v>458780.40625</v>
      </c>
      <c r="E31" s="48">
        <v>-62390.503173828125</v>
      </c>
      <c r="F31" s="48">
        <v>100739.5546875</v>
      </c>
      <c r="G31" s="48">
        <v>420431.3547363281</v>
      </c>
      <c r="H31" s="48">
        <v>329505</v>
      </c>
      <c r="I31" s="48">
        <v>73957.927734375</v>
      </c>
      <c r="J31" s="48">
        <v>403462.927734375</v>
      </c>
      <c r="K31" s="48">
        <v>823894.2824707031</v>
      </c>
      <c r="L31" s="48">
        <v>86153.3125</v>
      </c>
      <c r="M31" s="48">
        <v>910047.5949707031</v>
      </c>
      <c r="N31" s="48">
        <v>36220.076669865586</v>
      </c>
      <c r="O31" s="48">
        <v>873827.5183008375</v>
      </c>
      <c r="P31" s="56">
        <v>5488645.658045988</v>
      </c>
      <c r="Q31" s="48">
        <v>329505</v>
      </c>
      <c r="R31" s="65">
        <v>2030</v>
      </c>
      <c r="S31" s="48">
        <v>267.37345533370967</v>
      </c>
      <c r="T31" s="52">
        <v>2605.1199999999994</v>
      </c>
      <c r="U31" s="36"/>
      <c r="V31" s="49"/>
      <c r="W31" s="49"/>
      <c r="X31" s="36"/>
      <c r="Y31" s="53"/>
      <c r="Z31" s="36"/>
      <c r="AA31" s="49"/>
      <c r="AB31" s="49"/>
    </row>
    <row r="32" spans="2:28" ht="12.75">
      <c r="B32" s="48"/>
      <c r="C32" s="38">
        <v>2031</v>
      </c>
      <c r="D32" s="48">
        <v>466159.53125</v>
      </c>
      <c r="E32" s="48">
        <v>-63965.396728515625</v>
      </c>
      <c r="F32" s="48">
        <v>90281.919921875</v>
      </c>
      <c r="G32" s="48">
        <v>439843.0080566406</v>
      </c>
      <c r="H32" s="48">
        <v>329505</v>
      </c>
      <c r="I32" s="48">
        <v>76295.140625</v>
      </c>
      <c r="J32" s="48">
        <v>405800.140625</v>
      </c>
      <c r="K32" s="48">
        <v>845643.1486816406</v>
      </c>
      <c r="L32" s="48">
        <v>84260.3984375</v>
      </c>
      <c r="M32" s="48">
        <v>929903.5471191406</v>
      </c>
      <c r="N32" s="48">
        <v>34578.030832074044</v>
      </c>
      <c r="O32" s="48">
        <v>895325.5162870666</v>
      </c>
      <c r="P32" s="56">
        <v>5659326.911308271</v>
      </c>
      <c r="Q32" s="48">
        <v>329505</v>
      </c>
      <c r="R32" s="65">
        <v>2031</v>
      </c>
      <c r="S32" s="48">
        <v>253.32876228332498</v>
      </c>
      <c r="T32" s="52">
        <v>2624.897881284953</v>
      </c>
      <c r="U32" s="36"/>
      <c r="V32" s="49"/>
      <c r="W32" s="49"/>
      <c r="X32" s="36"/>
      <c r="Y32" s="53"/>
      <c r="Z32" s="36"/>
      <c r="AA32" s="49"/>
      <c r="AB32" s="49"/>
    </row>
    <row r="33" spans="2:30" ht="12.75">
      <c r="B33" s="48"/>
      <c r="C33" s="38">
        <v>2032</v>
      </c>
      <c r="D33" s="48">
        <v>481126.25</v>
      </c>
      <c r="E33" s="48">
        <v>-64245.333740234375</v>
      </c>
      <c r="F33" s="48">
        <v>107572.390625</v>
      </c>
      <c r="G33" s="48">
        <v>437799.1931152344</v>
      </c>
      <c r="H33" s="48">
        <v>329505</v>
      </c>
      <c r="I33" s="48">
        <v>77340.46484375</v>
      </c>
      <c r="J33" s="48">
        <v>406845.46484375</v>
      </c>
      <c r="K33" s="48">
        <v>844644.6579589844</v>
      </c>
      <c r="L33" s="48">
        <v>90400.5</v>
      </c>
      <c r="M33" s="48">
        <v>935045.1579589844</v>
      </c>
      <c r="N33" s="48">
        <v>33503.29707028804</v>
      </c>
      <c r="O33" s="48">
        <v>901541.8608886963</v>
      </c>
      <c r="P33" s="56">
        <v>5817524.915892199</v>
      </c>
      <c r="Q33" s="48">
        <v>329505</v>
      </c>
      <c r="R33" s="65">
        <v>2032</v>
      </c>
      <c r="S33" s="48">
        <v>243.60551324844346</v>
      </c>
      <c r="T33" s="52">
        <v>2644.8259148040156</v>
      </c>
      <c r="U33" s="36"/>
      <c r="V33" s="49"/>
      <c r="W33" s="49"/>
      <c r="X33" s="36"/>
      <c r="Y33" s="53"/>
      <c r="Z33" s="36"/>
      <c r="AA33" s="49"/>
      <c r="AB33" s="49"/>
      <c r="AC33" s="36"/>
      <c r="AD33" s="36"/>
    </row>
    <row r="34" spans="2:30" ht="12.75">
      <c r="B34" s="48"/>
      <c r="C34" s="38">
        <v>2033</v>
      </c>
      <c r="D34" s="48">
        <v>490076.875</v>
      </c>
      <c r="E34" s="48">
        <v>-65274.2900390625</v>
      </c>
      <c r="F34" s="48">
        <v>105921.865234375</v>
      </c>
      <c r="G34" s="48">
        <v>449429.2998046875</v>
      </c>
      <c r="H34" s="48">
        <v>329505</v>
      </c>
      <c r="I34" s="48">
        <v>79098.390625</v>
      </c>
      <c r="J34" s="48">
        <v>408603.390625</v>
      </c>
      <c r="K34" s="48">
        <v>858032.6904296875</v>
      </c>
      <c r="L34" s="48">
        <v>91616.3984375</v>
      </c>
      <c r="M34" s="48">
        <v>949649.0888671875</v>
      </c>
      <c r="N34" s="48">
        <v>30403.38451456833</v>
      </c>
      <c r="O34" s="48">
        <v>919245.7043526191</v>
      </c>
      <c r="P34" s="56">
        <v>5966001.154355046</v>
      </c>
      <c r="Q34" s="48">
        <v>329505</v>
      </c>
      <c r="R34" s="65">
        <v>2033</v>
      </c>
      <c r="S34" s="48">
        <v>219.40009819030752</v>
      </c>
      <c r="T34" s="52">
        <v>2664.9052405020116</v>
      </c>
      <c r="U34" s="36"/>
      <c r="V34" s="49"/>
      <c r="W34" s="49"/>
      <c r="X34" s="36"/>
      <c r="Y34" s="53"/>
      <c r="Z34" s="36"/>
      <c r="AA34" s="49"/>
      <c r="AB34" s="49"/>
      <c r="AC34" s="36"/>
      <c r="AD34" s="36"/>
    </row>
    <row r="35" spans="2:30" ht="12.75">
      <c r="B35" s="48"/>
      <c r="C35" s="38">
        <v>2034</v>
      </c>
      <c r="D35" s="48">
        <v>505881.15625</v>
      </c>
      <c r="E35" s="48">
        <v>-66550.20288085938</v>
      </c>
      <c r="F35" s="48">
        <v>110405.611328125</v>
      </c>
      <c r="G35" s="48">
        <v>462025.7478027344</v>
      </c>
      <c r="H35" s="48">
        <v>329505</v>
      </c>
      <c r="I35" s="48">
        <v>81196.279296875</v>
      </c>
      <c r="J35" s="48">
        <v>410701.279296875</v>
      </c>
      <c r="K35" s="48">
        <v>872727.0270996094</v>
      </c>
      <c r="L35" s="48">
        <v>93487.453125</v>
      </c>
      <c r="M35" s="48">
        <v>966214.4802246094</v>
      </c>
      <c r="N35" s="48">
        <v>29729.118593772844</v>
      </c>
      <c r="O35" s="48">
        <v>936485.3616308365</v>
      </c>
      <c r="P35" s="56">
        <v>6105232.35995208</v>
      </c>
      <c r="Q35" s="48">
        <v>329505</v>
      </c>
      <c r="R35" s="65">
        <v>2034</v>
      </c>
      <c r="S35" s="48">
        <v>212.9179321670531</v>
      </c>
      <c r="T35" s="52">
        <v>2685.137006978143</v>
      </c>
      <c r="U35" s="36"/>
      <c r="V35" s="49"/>
      <c r="W35" s="49"/>
      <c r="X35" s="36"/>
      <c r="Y35" s="53"/>
      <c r="Z35" s="36"/>
      <c r="AA35" s="49"/>
      <c r="AB35" s="49"/>
      <c r="AC35" s="36"/>
      <c r="AD35" s="36"/>
    </row>
    <row r="36" spans="2:30" ht="12.75">
      <c r="B36" s="48"/>
      <c r="C36" s="38">
        <v>2035</v>
      </c>
      <c r="D36" s="48">
        <v>510306.59375</v>
      </c>
      <c r="E36" s="48">
        <v>-68281.27563476562</v>
      </c>
      <c r="F36" s="48">
        <v>88387.564453125</v>
      </c>
      <c r="G36" s="48">
        <v>490200.3049316406</v>
      </c>
      <c r="H36" s="48">
        <v>329505</v>
      </c>
      <c r="I36" s="48">
        <v>83573.92578125</v>
      </c>
      <c r="J36" s="48">
        <v>413078.92578125</v>
      </c>
      <c r="K36" s="48">
        <v>903279.2307128906</v>
      </c>
      <c r="L36" s="48">
        <v>89332.296875</v>
      </c>
      <c r="M36" s="48">
        <v>992611.5275878906</v>
      </c>
      <c r="N36" s="48">
        <v>28845.646374998905</v>
      </c>
      <c r="O36" s="48">
        <v>963765.8812128918</v>
      </c>
      <c r="P36" s="56">
        <v>6237124.034138706</v>
      </c>
      <c r="Q36" s="48">
        <v>329505</v>
      </c>
      <c r="R36" s="65">
        <v>2035</v>
      </c>
      <c r="S36" s="48">
        <v>205.0339611244201</v>
      </c>
      <c r="T36" s="52">
        <v>2705.522371551694</v>
      </c>
      <c r="U36" s="36"/>
      <c r="V36" s="49"/>
      <c r="W36" s="49"/>
      <c r="X36" s="36"/>
      <c r="Y36" s="53"/>
      <c r="Z36" s="36"/>
      <c r="AA36" s="49"/>
      <c r="AB36" s="49"/>
      <c r="AC36" s="36"/>
      <c r="AD36" s="36"/>
    </row>
    <row r="37" spans="2:30" ht="12.75">
      <c r="B37" s="48"/>
      <c r="C37" s="38">
        <v>2036</v>
      </c>
      <c r="D37" s="48">
        <v>517169.21875</v>
      </c>
      <c r="E37" s="48">
        <v>-69566.00830078125</v>
      </c>
      <c r="F37" s="48">
        <v>91528.9765625</v>
      </c>
      <c r="G37" s="48">
        <v>495206.25048828125</v>
      </c>
      <c r="H37" s="48">
        <v>329505</v>
      </c>
      <c r="I37" s="48">
        <v>85288.166015625</v>
      </c>
      <c r="J37" s="48">
        <v>414793.166015625</v>
      </c>
      <c r="K37" s="48">
        <v>909999.4165039062</v>
      </c>
      <c r="L37" s="48">
        <v>91621.171875</v>
      </c>
      <c r="M37" s="48">
        <v>1001620.5883789062</v>
      </c>
      <c r="N37" s="48">
        <v>27533.171979051036</v>
      </c>
      <c r="O37" s="48">
        <v>974087.4163998552</v>
      </c>
      <c r="P37" s="56">
        <v>6359826.703167361</v>
      </c>
      <c r="Q37" s="48">
        <v>329505</v>
      </c>
      <c r="R37" s="65">
        <v>2036</v>
      </c>
      <c r="S37" s="48">
        <v>194.23035108566273</v>
      </c>
      <c r="T37" s="52">
        <v>2726.0625003282325</v>
      </c>
      <c r="U37" s="36"/>
      <c r="V37" s="49"/>
      <c r="W37" s="49"/>
      <c r="X37" s="36"/>
      <c r="Y37" s="53"/>
      <c r="Z37" s="36"/>
      <c r="AA37" s="49"/>
      <c r="AB37" s="49"/>
      <c r="AC37" s="36"/>
      <c r="AD37" s="36"/>
    </row>
    <row r="38" spans="2:30" ht="12.75">
      <c r="B38" s="48"/>
      <c r="C38" s="38">
        <v>2037</v>
      </c>
      <c r="D38" s="48">
        <v>537370.875</v>
      </c>
      <c r="E38" s="48">
        <v>-69804.80297851562</v>
      </c>
      <c r="F38" s="48">
        <v>108398.39453125</v>
      </c>
      <c r="G38" s="48">
        <v>498777.2834472656</v>
      </c>
      <c r="H38" s="48">
        <v>329505</v>
      </c>
      <c r="I38" s="48">
        <v>86808.228515625</v>
      </c>
      <c r="J38" s="48">
        <v>416313.228515625</v>
      </c>
      <c r="K38" s="48">
        <v>915090.5119628906</v>
      </c>
      <c r="L38" s="48">
        <v>97732.90625</v>
      </c>
      <c r="M38" s="48">
        <v>1012823.4182128906</v>
      </c>
      <c r="N38" s="48">
        <v>25273.249432831657</v>
      </c>
      <c r="O38" s="48">
        <v>987550.168780059</v>
      </c>
      <c r="P38" s="56">
        <v>6474331.976350271</v>
      </c>
      <c r="Q38" s="48">
        <v>329505</v>
      </c>
      <c r="R38" s="65">
        <v>2037</v>
      </c>
      <c r="S38" s="48">
        <v>176.94457502365094</v>
      </c>
      <c r="T38" s="52">
        <v>2746.7585682663143</v>
      </c>
      <c r="U38" s="36"/>
      <c r="V38" s="49"/>
      <c r="W38" s="49"/>
      <c r="X38" s="36"/>
      <c r="Y38" s="53"/>
      <c r="Z38" s="36"/>
      <c r="AA38" s="49"/>
      <c r="AB38" s="49"/>
      <c r="AC38" s="36"/>
      <c r="AD38" s="36"/>
    </row>
    <row r="39" spans="2:30" ht="12.75">
      <c r="B39" s="48"/>
      <c r="C39" s="38">
        <v>2038</v>
      </c>
      <c r="D39" s="48">
        <v>537764.4375</v>
      </c>
      <c r="E39" s="48">
        <v>-71680.287109375</v>
      </c>
      <c r="F39" s="48">
        <v>91443.73828125</v>
      </c>
      <c r="G39" s="48">
        <v>518000.986328125</v>
      </c>
      <c r="H39" s="48">
        <v>329505</v>
      </c>
      <c r="I39" s="48">
        <v>88678.48828125</v>
      </c>
      <c r="J39" s="48">
        <v>418183.48828125</v>
      </c>
      <c r="K39" s="48">
        <v>936184.474609375</v>
      </c>
      <c r="L39" s="48">
        <v>95679.25</v>
      </c>
      <c r="M39" s="48">
        <v>1031863.724609375</v>
      </c>
      <c r="N39" s="48">
        <v>23599.349734861727</v>
      </c>
      <c r="O39" s="48">
        <v>1008264.3748745132</v>
      </c>
      <c r="P39" s="56">
        <v>6581941.568454239</v>
      </c>
      <c r="Q39" s="48">
        <v>329505</v>
      </c>
      <c r="R39" s="65">
        <v>2038</v>
      </c>
      <c r="S39" s="48">
        <v>163.9802429771421</v>
      </c>
      <c r="T39" s="52">
        <v>2767.611759244696</v>
      </c>
      <c r="U39" s="36"/>
      <c r="V39" s="49"/>
      <c r="W39" s="49"/>
      <c r="X39" s="36"/>
      <c r="Y39" s="53"/>
      <c r="Z39" s="36"/>
      <c r="AA39" s="49"/>
      <c r="AB39" s="49"/>
      <c r="AC39" s="36"/>
      <c r="AD39" s="36"/>
    </row>
    <row r="40" spans="2:30" ht="12.75">
      <c r="B40" s="48"/>
      <c r="C40" s="38">
        <v>2039</v>
      </c>
      <c r="D40" s="48">
        <v>555310.75</v>
      </c>
      <c r="E40" s="48">
        <v>-72337.11108398438</v>
      </c>
      <c r="F40" s="48">
        <v>102786.8203125</v>
      </c>
      <c r="G40" s="48">
        <v>524861.0407714844</v>
      </c>
      <c r="H40" s="48">
        <v>329505</v>
      </c>
      <c r="I40" s="48">
        <v>90594.25390625</v>
      </c>
      <c r="J40" s="48">
        <v>420099.25390625</v>
      </c>
      <c r="K40" s="48">
        <v>944960.2946777344</v>
      </c>
      <c r="L40" s="48">
        <v>100226.75</v>
      </c>
      <c r="M40" s="48">
        <v>1045187.0446777344</v>
      </c>
      <c r="N40" s="48">
        <v>22055.238535627206</v>
      </c>
      <c r="O40" s="48">
        <v>1023131.8061421071</v>
      </c>
      <c r="P40" s="56">
        <v>6682453.678819519</v>
      </c>
      <c r="Q40" s="48">
        <v>329505</v>
      </c>
      <c r="R40" s="65">
        <v>2039</v>
      </c>
      <c r="S40" s="48">
        <v>152.0962719345091</v>
      </c>
      <c r="T40" s="52">
        <v>2788.6232661300533</v>
      </c>
      <c r="U40" s="36"/>
      <c r="V40" s="49"/>
      <c r="W40" s="49"/>
      <c r="X40" s="36"/>
      <c r="Y40" s="53"/>
      <c r="Z40" s="36"/>
      <c r="AA40" s="49"/>
      <c r="AB40" s="49"/>
      <c r="AC40" s="36"/>
      <c r="AD40" s="36"/>
    </row>
    <row r="41" spans="2:30" ht="12.75">
      <c r="B41" s="48"/>
      <c r="C41" s="38">
        <v>2040</v>
      </c>
      <c r="D41" s="48">
        <v>559206.25</v>
      </c>
      <c r="E41" s="48">
        <v>-74016.47119140625</v>
      </c>
      <c r="F41" s="48">
        <v>89573.33984375</v>
      </c>
      <c r="G41" s="48">
        <v>543649.3813476562</v>
      </c>
      <c r="H41" s="48">
        <v>329505</v>
      </c>
      <c r="I41" s="48">
        <v>93000.568359375</v>
      </c>
      <c r="J41" s="48">
        <v>422505.568359375</v>
      </c>
      <c r="K41" s="48">
        <v>966154.9497070312</v>
      </c>
      <c r="L41" s="48">
        <v>98400.6015625</v>
      </c>
      <c r="M41" s="48">
        <v>1064555.5512695312</v>
      </c>
      <c r="N41" s="48">
        <v>22538.381886899308</v>
      </c>
      <c r="O41" s="48">
        <v>1042017.1693826319</v>
      </c>
      <c r="P41" s="56">
        <v>6776679.932351313</v>
      </c>
      <c r="Q41" s="48">
        <v>329505</v>
      </c>
      <c r="R41" s="65">
        <v>2040</v>
      </c>
      <c r="S41" s="48">
        <v>154.25699394226058</v>
      </c>
      <c r="T41" s="52">
        <v>2809.794290845222</v>
      </c>
      <c r="U41" s="36"/>
      <c r="V41" s="49"/>
      <c r="W41" s="49"/>
      <c r="X41" s="36"/>
      <c r="Y41" s="53"/>
      <c r="Z41" s="36"/>
      <c r="AA41" s="49"/>
      <c r="AB41" s="49"/>
      <c r="AC41" s="36"/>
      <c r="AD41" s="36"/>
    </row>
    <row r="42" spans="2:30" ht="12.75">
      <c r="B42" s="48"/>
      <c r="C42" s="3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56"/>
      <c r="P42" s="56"/>
      <c r="Q42" s="48"/>
      <c r="R42" s="48"/>
      <c r="S42" s="48"/>
      <c r="T42" s="65"/>
      <c r="U42" s="48"/>
      <c r="V42" s="52"/>
      <c r="W42" s="36"/>
      <c r="X42" s="49"/>
      <c r="Y42" s="49"/>
      <c r="Z42" s="36"/>
      <c r="AA42" s="53"/>
      <c r="AB42" s="36"/>
      <c r="AC42" s="49"/>
      <c r="AD42" s="49"/>
    </row>
    <row r="43" spans="2:30" ht="12.75">
      <c r="B43" s="62" t="s">
        <v>45</v>
      </c>
      <c r="C43" s="66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5"/>
      <c r="O43" s="66"/>
      <c r="P43" s="66"/>
      <c r="Q43" s="66"/>
      <c r="R43" s="66"/>
      <c r="S43" s="66"/>
      <c r="T43" s="6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2:30" ht="12.75">
      <c r="B44" s="66"/>
      <c r="C44" s="47" t="s">
        <v>46</v>
      </c>
      <c r="D44" s="48">
        <v>3702105.6225047205</v>
      </c>
      <c r="E44" s="48">
        <v>-541504.4136681241</v>
      </c>
      <c r="F44" s="48">
        <v>461126.5751111312</v>
      </c>
      <c r="G44" s="48">
        <v>3782483.4610617133</v>
      </c>
      <c r="H44" s="48">
        <v>1927380.3260770333</v>
      </c>
      <c r="I44" s="48">
        <v>408198.58697339584</v>
      </c>
      <c r="J44" s="48">
        <v>2335578.913050429</v>
      </c>
      <c r="K44" s="48">
        <v>6118062.374112142</v>
      </c>
      <c r="L44" s="48">
        <v>731588.5563958458</v>
      </c>
      <c r="M44" s="48">
        <v>6849650.930507988</v>
      </c>
      <c r="N44" s="48">
        <v>72970.9981566736</v>
      </c>
      <c r="O44" s="48">
        <v>6776679.932351314</v>
      </c>
      <c r="P44" s="66"/>
      <c r="Q44" s="66"/>
      <c r="R44" s="66"/>
      <c r="S44" s="66"/>
      <c r="T44" s="6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ht="12.75">
      <c r="B45" s="56" t="s">
        <v>47</v>
      </c>
      <c r="C45" s="47"/>
      <c r="D45" s="48"/>
      <c r="E45" s="47"/>
      <c r="F45" s="47"/>
      <c r="G45" s="48"/>
      <c r="H45" s="48"/>
      <c r="I45" s="48"/>
      <c r="J45" s="51">
        <v>611421.3306188425</v>
      </c>
      <c r="K45" s="51"/>
      <c r="L45" s="51"/>
      <c r="M45" s="51">
        <v>611421.3306188425</v>
      </c>
      <c r="N45" s="48">
        <v>0</v>
      </c>
      <c r="O45" s="51">
        <v>611421.3306188425</v>
      </c>
      <c r="P45" s="66"/>
      <c r="Q45" s="66"/>
      <c r="R45" s="66"/>
      <c r="S45" s="66"/>
      <c r="T45" s="6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ht="12.75">
      <c r="B46" s="66" t="s">
        <v>48</v>
      </c>
      <c r="C46" s="47"/>
      <c r="D46" s="47"/>
      <c r="E46" s="47"/>
      <c r="F46" s="47"/>
      <c r="G46" s="48"/>
      <c r="H46" s="48"/>
      <c r="I46" s="48"/>
      <c r="J46" s="48">
        <v>2947000.2436692715</v>
      </c>
      <c r="K46" s="48"/>
      <c r="L46" s="48"/>
      <c r="M46" s="48">
        <v>7461072.26112683</v>
      </c>
      <c r="N46" s="48">
        <v>72970.9981566736</v>
      </c>
      <c r="O46" s="48">
        <v>7388101.262970157</v>
      </c>
      <c r="P46" s="66"/>
      <c r="Q46" s="66"/>
      <c r="R46" s="66"/>
      <c r="S46" s="66"/>
      <c r="T46" s="6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ht="12.75">
      <c r="B47" s="66"/>
      <c r="C47" s="46"/>
      <c r="D47" s="67"/>
      <c r="E47" s="67"/>
      <c r="F47" s="67"/>
      <c r="G47" s="67"/>
      <c r="H47" s="67"/>
      <c r="I47" s="67"/>
      <c r="J47" s="67"/>
      <c r="K47" s="67"/>
      <c r="L47" s="67"/>
      <c r="M47" s="89"/>
      <c r="N47" s="87"/>
      <c r="O47" s="66"/>
      <c r="P47" s="66"/>
      <c r="Q47" s="66"/>
      <c r="R47" s="66"/>
      <c r="S47" s="6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2:30" ht="12.75">
      <c r="B48" s="36"/>
      <c r="C48" s="143" t="s">
        <v>1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85"/>
      <c r="V48" s="36"/>
      <c r="W48" s="36"/>
      <c r="X48" s="36"/>
      <c r="Y48" s="36"/>
      <c r="Z48" s="36"/>
      <c r="AA48" s="36"/>
      <c r="AB48" s="36"/>
      <c r="AC48" s="36"/>
      <c r="AD48" s="36"/>
    </row>
    <row r="49" spans="1:21" ht="12.75">
      <c r="A49" s="36"/>
      <c r="B49" s="36"/>
      <c r="C49" s="143" t="s">
        <v>2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85"/>
    </row>
    <row r="50" spans="1:21" ht="12.75">
      <c r="A50" s="36"/>
      <c r="B50" s="36"/>
      <c r="C50" s="143" t="s">
        <v>102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85"/>
    </row>
    <row r="51" spans="1:21" ht="12.75">
      <c r="A51" s="36"/>
      <c r="B51" s="141"/>
      <c r="C51" s="357"/>
      <c r="D51" s="129"/>
      <c r="E51" s="114"/>
      <c r="I51" s="36"/>
      <c r="J51" s="36"/>
      <c r="K51" s="54"/>
      <c r="L51" s="54"/>
      <c r="M51" s="54"/>
      <c r="N51" s="36"/>
      <c r="O51" s="36"/>
      <c r="P51" s="36"/>
      <c r="Q51" s="36"/>
      <c r="R51" s="36"/>
      <c r="S51" s="36"/>
      <c r="T51" s="36"/>
      <c r="U51" s="36"/>
    </row>
    <row r="52" spans="1:21" ht="12.75">
      <c r="A52" s="36"/>
      <c r="B52" s="108" t="s">
        <v>49</v>
      </c>
      <c r="C52" s="115" t="s">
        <v>50</v>
      </c>
      <c r="D52" s="108" t="s">
        <v>51</v>
      </c>
      <c r="E52" s="115" t="s">
        <v>52</v>
      </c>
      <c r="I52" s="36"/>
      <c r="J52" s="69"/>
      <c r="K52" s="70"/>
      <c r="L52" s="70"/>
      <c r="M52" s="70"/>
      <c r="N52" s="69"/>
      <c r="O52" s="36"/>
      <c r="P52" s="36"/>
      <c r="Q52" s="36"/>
      <c r="R52" s="36"/>
      <c r="S52" s="36"/>
      <c r="T52" s="36"/>
      <c r="U52" s="36"/>
    </row>
    <row r="53" spans="1:21" ht="12.75">
      <c r="A53" s="36"/>
      <c r="B53" s="81" t="s">
        <v>53</v>
      </c>
      <c r="C53" s="81" t="s">
        <v>53</v>
      </c>
      <c r="D53" s="81" t="s">
        <v>53</v>
      </c>
      <c r="E53" s="130" t="s">
        <v>53</v>
      </c>
      <c r="I53" s="36"/>
      <c r="J53" s="69"/>
      <c r="K53" s="64"/>
      <c r="L53" s="64"/>
      <c r="M53" s="64"/>
      <c r="N53" s="69"/>
      <c r="O53" s="36"/>
      <c r="P53" s="36"/>
      <c r="Q53" s="36"/>
      <c r="R53" s="36"/>
      <c r="S53" s="36"/>
      <c r="T53" s="36"/>
      <c r="U53" s="36"/>
    </row>
    <row r="54" spans="1:21" ht="12.75">
      <c r="A54" s="36"/>
      <c r="B54" s="92" t="s">
        <v>161</v>
      </c>
      <c r="C54" s="92" t="s">
        <v>161</v>
      </c>
      <c r="D54" s="92" t="s">
        <v>161</v>
      </c>
      <c r="E54" s="131" t="s">
        <v>54</v>
      </c>
      <c r="I54" s="36"/>
      <c r="J54" s="69"/>
      <c r="K54" s="69"/>
      <c r="L54" s="69"/>
      <c r="M54" s="69"/>
      <c r="N54" s="69"/>
      <c r="O54" s="36"/>
      <c r="P54" s="36"/>
      <c r="Q54" s="36"/>
      <c r="R54" s="36"/>
      <c r="S54" s="36"/>
      <c r="T54" s="36"/>
      <c r="U54" s="36"/>
    </row>
    <row r="55" spans="1:21" ht="12.75">
      <c r="A55" s="38">
        <v>2011</v>
      </c>
      <c r="B55" s="80">
        <v>10452.3623046875</v>
      </c>
      <c r="C55" s="132">
        <v>7386.70751953125</v>
      </c>
      <c r="D55" s="72">
        <v>6170.87158203125</v>
      </c>
      <c r="E55" s="78">
        <v>0.2905798852443695</v>
      </c>
      <c r="I55" s="36"/>
      <c r="J55" s="43"/>
      <c r="K55" s="116"/>
      <c r="L55" s="73"/>
      <c r="M55" s="43"/>
      <c r="N55" s="69"/>
      <c r="O55" s="36"/>
      <c r="P55" s="36"/>
      <c r="Q55" s="36"/>
      <c r="R55" s="36"/>
      <c r="S55" s="36"/>
      <c r="T55" s="36"/>
      <c r="U55" s="36"/>
    </row>
    <row r="56" spans="1:21" ht="12.75">
      <c r="A56" s="38">
        <v>2012</v>
      </c>
      <c r="B56" s="80">
        <v>10585.57421875</v>
      </c>
      <c r="C56" s="132">
        <v>8400.3076171875</v>
      </c>
      <c r="D56" s="72">
        <v>7009.7119140625</v>
      </c>
      <c r="E56" s="78">
        <v>0.34477272629737854</v>
      </c>
      <c r="I56" s="36"/>
      <c r="J56" s="43"/>
      <c r="K56" s="116"/>
      <c r="L56" s="73"/>
      <c r="M56" s="73"/>
      <c r="N56" s="69"/>
      <c r="O56" s="36"/>
      <c r="P56" s="36"/>
      <c r="Q56" s="36"/>
      <c r="R56" s="36"/>
      <c r="S56" s="36"/>
      <c r="T56" s="36"/>
      <c r="U56" s="36"/>
    </row>
    <row r="57" spans="1:21" ht="12.75">
      <c r="A57" s="38">
        <v>2013</v>
      </c>
      <c r="B57" s="80">
        <v>7446.458984375</v>
      </c>
      <c r="C57" s="132">
        <v>6696.26806640625</v>
      </c>
      <c r="D57" s="72">
        <v>5317.1640625</v>
      </c>
      <c r="E57" s="78">
        <v>0.2873517870903015</v>
      </c>
      <c r="I57" s="36"/>
      <c r="J57" s="43"/>
      <c r="K57" s="116"/>
      <c r="L57" s="73"/>
      <c r="M57" s="73"/>
      <c r="N57" s="69"/>
      <c r="O57" s="36"/>
      <c r="P57" s="36"/>
      <c r="Q57" s="36"/>
      <c r="R57" s="36"/>
      <c r="S57" s="36"/>
      <c r="T57" s="36"/>
      <c r="U57" s="36"/>
    </row>
    <row r="58" spans="1:21" ht="12.75">
      <c r="A58" s="38">
        <v>2014</v>
      </c>
      <c r="B58" s="80">
        <v>4238.478515625</v>
      </c>
      <c r="C58" s="132">
        <v>6935.8251953125</v>
      </c>
      <c r="D58" s="72">
        <v>5561.21923828125</v>
      </c>
      <c r="E58" s="78">
        <v>0.3363876938819885</v>
      </c>
      <c r="I58" s="36"/>
      <c r="J58" s="43"/>
      <c r="K58" s="116"/>
      <c r="L58" s="73"/>
      <c r="M58" s="73"/>
      <c r="N58" s="69"/>
      <c r="O58" s="36"/>
      <c r="P58" s="36"/>
      <c r="Q58" s="36"/>
      <c r="R58" s="36"/>
      <c r="S58" s="36"/>
      <c r="T58" s="36"/>
      <c r="U58" s="36"/>
    </row>
    <row r="59" spans="1:21" ht="12.75">
      <c r="A59" s="38">
        <v>2015</v>
      </c>
      <c r="B59" s="80">
        <v>9351.083984375</v>
      </c>
      <c r="C59" s="132">
        <v>7369.82861328125</v>
      </c>
      <c r="D59" s="72">
        <v>3884.505126953125</v>
      </c>
      <c r="E59" s="78">
        <v>0.27667704224586487</v>
      </c>
      <c r="I59" s="36"/>
      <c r="J59" s="43"/>
      <c r="K59" s="116"/>
      <c r="L59" s="73"/>
      <c r="M59" s="73"/>
      <c r="N59" s="69"/>
      <c r="O59" s="36"/>
      <c r="P59" s="36"/>
      <c r="Q59" s="36"/>
      <c r="R59" s="36"/>
      <c r="S59" s="36"/>
      <c r="T59" s="36"/>
      <c r="U59" s="36"/>
    </row>
    <row r="60" spans="1:21" ht="12.75">
      <c r="A60" s="38">
        <v>2016</v>
      </c>
      <c r="B60" s="80">
        <v>4097.04345703125</v>
      </c>
      <c r="C60" s="132">
        <v>4204.434814453125</v>
      </c>
      <c r="D60" s="72">
        <v>1637.9300537109375</v>
      </c>
      <c r="E60" s="78">
        <v>0.009094475768506527</v>
      </c>
      <c r="I60" s="36"/>
      <c r="J60" s="43"/>
      <c r="K60" s="116"/>
      <c r="L60" s="73"/>
      <c r="M60" s="73"/>
      <c r="N60" s="69"/>
      <c r="O60" s="36"/>
      <c r="P60" s="36"/>
      <c r="Q60" s="36"/>
      <c r="R60" s="36"/>
      <c r="S60" s="36"/>
      <c r="T60" s="36"/>
      <c r="U60" s="36"/>
    </row>
    <row r="61" spans="1:21" ht="12.75">
      <c r="A61" s="38">
        <v>2017</v>
      </c>
      <c r="B61" s="80">
        <v>4429.87841796875</v>
      </c>
      <c r="C61" s="132">
        <v>4080.9248046875</v>
      </c>
      <c r="D61" s="72">
        <v>1817.5291748046875</v>
      </c>
      <c r="E61" s="78">
        <v>0.010307910852134228</v>
      </c>
      <c r="I61" s="36"/>
      <c r="J61" s="43"/>
      <c r="K61" s="116"/>
      <c r="L61" s="73"/>
      <c r="M61" s="73"/>
      <c r="N61" s="69"/>
      <c r="O61" s="36"/>
      <c r="P61" s="36"/>
      <c r="Q61" s="36"/>
      <c r="R61" s="36"/>
      <c r="S61" s="36"/>
      <c r="T61" s="36"/>
      <c r="U61" s="36"/>
    </row>
    <row r="62" spans="1:21" ht="12.75">
      <c r="A62" s="38">
        <v>2018</v>
      </c>
      <c r="B62" s="80">
        <v>4357.98779296875</v>
      </c>
      <c r="C62" s="132">
        <v>4290.4984130859375</v>
      </c>
      <c r="D62" s="72">
        <v>1798.4483642578125</v>
      </c>
      <c r="E62" s="78">
        <v>0.010142161510884762</v>
      </c>
      <c r="I62" s="36"/>
      <c r="J62" s="43"/>
      <c r="K62" s="116"/>
      <c r="L62" s="73"/>
      <c r="M62" s="73"/>
      <c r="N62" s="69"/>
      <c r="O62" s="36"/>
      <c r="P62" s="36"/>
      <c r="Q62" s="36"/>
      <c r="R62" s="36"/>
      <c r="S62" s="36"/>
      <c r="T62" s="36"/>
      <c r="U62" s="36"/>
    </row>
    <row r="63" spans="1:21" ht="12.75">
      <c r="A63" s="38">
        <v>2019</v>
      </c>
      <c r="B63" s="80">
        <v>3557.40966796875</v>
      </c>
      <c r="C63" s="132">
        <v>4071.7215576171875</v>
      </c>
      <c r="D63" s="72">
        <v>1509.957275390625</v>
      </c>
      <c r="E63" s="78">
        <v>0.008280578069388866</v>
      </c>
      <c r="I63" s="36"/>
      <c r="J63" s="43"/>
      <c r="K63" s="116"/>
      <c r="L63" s="73"/>
      <c r="M63" s="73"/>
      <c r="N63" s="69"/>
      <c r="O63" s="36"/>
      <c r="P63" s="36"/>
      <c r="Q63" s="36"/>
      <c r="R63" s="36"/>
      <c r="S63" s="36"/>
      <c r="T63" s="36"/>
      <c r="U63" s="36"/>
    </row>
    <row r="64" spans="1:21" ht="12.75">
      <c r="A64" s="38">
        <v>2020</v>
      </c>
      <c r="B64" s="80">
        <v>4573.1328125</v>
      </c>
      <c r="C64" s="132">
        <v>4393.66943359375</v>
      </c>
      <c r="D64" s="72">
        <v>770.2657470703125</v>
      </c>
      <c r="E64" s="78">
        <v>0.003319602459669113</v>
      </c>
      <c r="I64" s="36"/>
      <c r="J64" s="43"/>
      <c r="K64" s="116"/>
      <c r="L64" s="73"/>
      <c r="M64" s="73"/>
      <c r="N64" s="69"/>
      <c r="O64" s="36"/>
      <c r="P64" s="36"/>
      <c r="Q64" s="36"/>
      <c r="R64" s="36"/>
      <c r="S64" s="36"/>
      <c r="T64" s="36"/>
      <c r="U64" s="36"/>
    </row>
    <row r="65" spans="1:14" ht="12.75">
      <c r="A65" s="38">
        <v>2021</v>
      </c>
      <c r="B65" s="80">
        <v>4371.6552734375</v>
      </c>
      <c r="C65" s="132">
        <v>4368.3663330078125</v>
      </c>
      <c r="D65" s="72">
        <v>766.57666015625</v>
      </c>
      <c r="E65" s="78">
        <v>0.003309632185846567</v>
      </c>
      <c r="I65" s="36"/>
      <c r="J65" s="43"/>
      <c r="K65" s="116"/>
      <c r="L65" s="73"/>
      <c r="M65" s="73"/>
      <c r="N65" s="69"/>
    </row>
    <row r="66" spans="1:14" ht="12.75">
      <c r="A66" s="38">
        <v>2022</v>
      </c>
      <c r="B66" s="80">
        <v>4558.69873046875</v>
      </c>
      <c r="C66" s="132">
        <v>4366.60498046875</v>
      </c>
      <c r="D66" s="72">
        <v>766.2642822265625</v>
      </c>
      <c r="E66" s="78">
        <v>0.00330971647053957</v>
      </c>
      <c r="I66" s="36"/>
      <c r="J66" s="43"/>
      <c r="K66" s="116"/>
      <c r="L66" s="73"/>
      <c r="M66" s="73"/>
      <c r="N66" s="69"/>
    </row>
    <row r="67" spans="1:14" ht="12.75">
      <c r="A67" s="38">
        <v>2023</v>
      </c>
      <c r="B67" s="80">
        <v>4268.751953125</v>
      </c>
      <c r="C67" s="132">
        <v>4047.9976806640625</v>
      </c>
      <c r="D67" s="72">
        <v>697.1887817382812</v>
      </c>
      <c r="E67" s="78">
        <v>0.0029207144398242235</v>
      </c>
      <c r="I67" s="36"/>
      <c r="J67" s="43"/>
      <c r="K67" s="116"/>
      <c r="L67" s="73"/>
      <c r="M67" s="73"/>
      <c r="N67" s="69"/>
    </row>
    <row r="68" spans="1:14" ht="12.75">
      <c r="A68" s="38">
        <v>2024</v>
      </c>
      <c r="B68" s="80">
        <v>3654.5869140625</v>
      </c>
      <c r="C68" s="132">
        <v>4117.6544189453125</v>
      </c>
      <c r="D68" s="72">
        <v>711.8523559570312</v>
      </c>
      <c r="E68" s="78">
        <v>0.0029971697367727757</v>
      </c>
      <c r="I68" s="36"/>
      <c r="J68" s="43"/>
      <c r="K68" s="116"/>
      <c r="L68" s="73"/>
      <c r="M68" s="73"/>
      <c r="N68" s="69"/>
    </row>
    <row r="69" spans="1:14" ht="12.75">
      <c r="A69" s="38">
        <v>2025</v>
      </c>
      <c r="B69" s="80">
        <v>4559.13623046875</v>
      </c>
      <c r="C69" s="132">
        <v>4826.22509765625</v>
      </c>
      <c r="D69" s="72">
        <v>809.5379638671875</v>
      </c>
      <c r="E69" s="78">
        <v>0.0033095749095082283</v>
      </c>
      <c r="I69" s="36"/>
      <c r="J69" s="43"/>
      <c r="K69" s="116"/>
      <c r="L69" s="73"/>
      <c r="M69" s="73"/>
      <c r="N69" s="69"/>
    </row>
    <row r="70" spans="1:14" ht="12.75">
      <c r="A70" s="38">
        <v>2026</v>
      </c>
      <c r="B70" s="80">
        <v>3917.186767578125</v>
      </c>
      <c r="C70" s="132">
        <v>4770.26123046875</v>
      </c>
      <c r="D70" s="72">
        <v>785.6396484375</v>
      </c>
      <c r="E70" s="78">
        <v>0.0031090895645320415</v>
      </c>
      <c r="I70" s="36"/>
      <c r="J70" s="43"/>
      <c r="K70" s="116"/>
      <c r="L70" s="73"/>
      <c r="M70" s="73"/>
      <c r="N70" s="69"/>
    </row>
    <row r="71" spans="1:14" ht="12.75">
      <c r="A71" s="38">
        <v>2027</v>
      </c>
      <c r="B71" s="80">
        <v>4557.63671875</v>
      </c>
      <c r="C71" s="132">
        <v>4887.990234375</v>
      </c>
      <c r="D71" s="72">
        <v>816.0260620117188</v>
      </c>
      <c r="E71" s="78">
        <v>0.0033087730407714844</v>
      </c>
      <c r="I71" s="36"/>
      <c r="J71" s="43"/>
      <c r="K71" s="116"/>
      <c r="L71" s="73"/>
      <c r="M71" s="73"/>
      <c r="N71" s="69"/>
    </row>
    <row r="72" spans="1:14" ht="12.75">
      <c r="A72" s="38">
        <v>2028</v>
      </c>
      <c r="B72" s="80">
        <v>3884.1416015625</v>
      </c>
      <c r="C72" s="132">
        <v>4764.650390625</v>
      </c>
      <c r="D72" s="72">
        <v>783.94775390625</v>
      </c>
      <c r="E72" s="78">
        <v>0.0030977351125329733</v>
      </c>
      <c r="I72" s="36"/>
      <c r="J72" s="43"/>
      <c r="K72" s="116"/>
      <c r="L72" s="73"/>
      <c r="M72" s="73"/>
      <c r="N72" s="69"/>
    </row>
    <row r="73" spans="1:14" ht="12.75">
      <c r="A73" s="38">
        <v>2029</v>
      </c>
      <c r="B73" s="80">
        <v>4401.08154296875</v>
      </c>
      <c r="C73" s="132">
        <v>4646.232421875</v>
      </c>
      <c r="D73" s="72">
        <v>756.75244140625</v>
      </c>
      <c r="E73" s="78">
        <v>0.0029409676790237427</v>
      </c>
      <c r="I73" s="36"/>
      <c r="J73" s="43"/>
      <c r="K73" s="116"/>
      <c r="L73" s="73"/>
      <c r="M73" s="73"/>
      <c r="N73" s="69"/>
    </row>
    <row r="74" spans="1:14" ht="12.75">
      <c r="A74" s="38">
        <v>2030</v>
      </c>
      <c r="B74" s="80">
        <v>4332.064453125</v>
      </c>
      <c r="C74" s="132">
        <v>4830.5751953125</v>
      </c>
      <c r="D74" s="72">
        <v>800.9990844726562</v>
      </c>
      <c r="E74" s="78">
        <v>0.0032096565701067448</v>
      </c>
      <c r="I74" s="36"/>
      <c r="J74" s="43"/>
      <c r="K74" s="116"/>
      <c r="L74" s="73"/>
      <c r="M74" s="73"/>
      <c r="N74" s="69"/>
    </row>
    <row r="75" spans="1:14" ht="12.75">
      <c r="A75" s="43">
        <v>2031</v>
      </c>
      <c r="B75" s="80">
        <v>3536.2177734375</v>
      </c>
      <c r="C75" s="132">
        <v>4663.7734375</v>
      </c>
      <c r="D75" s="72">
        <v>759.0322875976562</v>
      </c>
      <c r="E75" s="78">
        <v>0.0029412326402962208</v>
      </c>
      <c r="I75" s="36"/>
      <c r="J75" s="43"/>
      <c r="K75" s="116"/>
      <c r="L75" s="73"/>
      <c r="M75" s="73"/>
      <c r="N75" s="69"/>
    </row>
    <row r="76" spans="1:14" ht="12.75">
      <c r="A76" s="43">
        <v>2032</v>
      </c>
      <c r="B76" s="80">
        <v>4571.8798828125</v>
      </c>
      <c r="C76" s="132">
        <v>4939.9189453125</v>
      </c>
      <c r="D76" s="72">
        <v>822.4578247070312</v>
      </c>
      <c r="E76" s="78">
        <v>0.0033187270164489746</v>
      </c>
      <c r="I76" s="36"/>
      <c r="J76" s="43"/>
      <c r="K76" s="116"/>
      <c r="L76" s="73"/>
      <c r="M76" s="73"/>
      <c r="N76" s="69"/>
    </row>
    <row r="77" spans="1:14" ht="12.75">
      <c r="A77" s="43">
        <v>2033</v>
      </c>
      <c r="B77" s="80">
        <v>4373.86767578125</v>
      </c>
      <c r="C77" s="132">
        <v>4942.352783203125</v>
      </c>
      <c r="D77" s="72">
        <v>821.9669189453125</v>
      </c>
      <c r="E77" s="78">
        <v>0.0033098948188126087</v>
      </c>
      <c r="I77" s="36"/>
      <c r="J77" s="43"/>
      <c r="K77" s="116"/>
      <c r="L77" s="73"/>
      <c r="M77" s="73"/>
      <c r="N77" s="69"/>
    </row>
    <row r="78" spans="1:14" ht="12.75">
      <c r="A78" s="43">
        <v>2034</v>
      </c>
      <c r="B78" s="80">
        <v>4557.8193359375</v>
      </c>
      <c r="C78" s="132">
        <v>4979.092529296875</v>
      </c>
      <c r="D78" s="72">
        <v>826.4512939453125</v>
      </c>
      <c r="E78" s="78">
        <v>0.003309185616672039</v>
      </c>
      <c r="I78" s="36"/>
      <c r="J78" s="43"/>
      <c r="K78" s="116"/>
      <c r="L78" s="73"/>
      <c r="M78" s="73"/>
      <c r="N78" s="69"/>
    </row>
    <row r="79" spans="1:14" ht="12.75">
      <c r="A79" s="43">
        <v>2035</v>
      </c>
      <c r="B79" s="80">
        <v>4269.61279296875</v>
      </c>
      <c r="C79" s="132">
        <v>4696.75537109375</v>
      </c>
      <c r="D79" s="72">
        <v>761.4957275390625</v>
      </c>
      <c r="E79" s="78">
        <v>0.0029215868562459946</v>
      </c>
      <c r="I79" s="36"/>
      <c r="J79" s="43"/>
      <c r="K79" s="116"/>
      <c r="L79" s="73"/>
      <c r="M79" s="73"/>
      <c r="N79" s="69"/>
    </row>
    <row r="80" spans="1:14" ht="12.75">
      <c r="A80" s="43">
        <v>2036</v>
      </c>
      <c r="B80" s="80">
        <v>3658.2998046875</v>
      </c>
      <c r="C80" s="132">
        <v>4755.588623046875</v>
      </c>
      <c r="D80" s="72">
        <v>775.1446533203125</v>
      </c>
      <c r="E80" s="78">
        <v>0.0029984498396515846</v>
      </c>
      <c r="I80" s="36"/>
      <c r="J80" s="43"/>
      <c r="K80" s="116"/>
      <c r="L80" s="73"/>
      <c r="M80" s="73"/>
      <c r="N80" s="69"/>
    </row>
    <row r="81" spans="1:22" ht="12.75">
      <c r="A81" s="43">
        <v>2037</v>
      </c>
      <c r="B81" s="80">
        <v>4558.69970703125</v>
      </c>
      <c r="C81" s="132">
        <v>5007.833740234375</v>
      </c>
      <c r="D81" s="72">
        <v>830.567626953125</v>
      </c>
      <c r="E81" s="78">
        <v>0.003309927647933364</v>
      </c>
      <c r="I81" s="36"/>
      <c r="J81" s="43"/>
      <c r="K81" s="116"/>
      <c r="L81" s="73"/>
      <c r="M81" s="73"/>
      <c r="N81" s="69"/>
      <c r="O81" s="36"/>
      <c r="P81" s="36"/>
      <c r="Q81" s="36"/>
      <c r="R81" s="36"/>
      <c r="S81" s="36"/>
      <c r="T81" s="36"/>
      <c r="U81" s="36"/>
      <c r="V81" s="36"/>
    </row>
    <row r="82" spans="1:22" ht="12.75">
      <c r="A82" s="43">
        <v>2038</v>
      </c>
      <c r="B82" s="80">
        <v>3916.9033203125</v>
      </c>
      <c r="C82" s="132">
        <v>4840.106689453125</v>
      </c>
      <c r="D82" s="72">
        <v>794.8825073242188</v>
      </c>
      <c r="E82" s="78">
        <v>0.0031086415983736515</v>
      </c>
      <c r="I82" s="36"/>
      <c r="J82" s="43"/>
      <c r="K82" s="116"/>
      <c r="L82" s="73"/>
      <c r="M82" s="73"/>
      <c r="N82" s="69"/>
      <c r="O82" s="36"/>
      <c r="P82" s="36"/>
      <c r="Q82" s="36"/>
      <c r="R82" s="36"/>
      <c r="S82" s="36"/>
      <c r="T82" s="36"/>
      <c r="U82" s="36"/>
      <c r="V82" s="36"/>
    </row>
    <row r="83" spans="1:22" ht="12.75">
      <c r="A83" s="43">
        <v>2039</v>
      </c>
      <c r="B83" s="80">
        <v>4558.29248046875</v>
      </c>
      <c r="C83" s="132">
        <v>5005.330078125</v>
      </c>
      <c r="D83" s="72">
        <v>830.4531860351562</v>
      </c>
      <c r="E83" s="78">
        <v>0.003309192368760705</v>
      </c>
      <c r="I83" s="36"/>
      <c r="J83" s="43"/>
      <c r="K83" s="116"/>
      <c r="L83" s="73"/>
      <c r="M83" s="73"/>
      <c r="N83" s="69"/>
      <c r="O83" s="36"/>
      <c r="P83" s="36"/>
      <c r="Q83" s="36"/>
      <c r="R83" s="36"/>
      <c r="S83" s="36"/>
      <c r="T83" s="36"/>
      <c r="U83" s="36"/>
      <c r="V83" s="36"/>
    </row>
    <row r="84" spans="1:22" ht="12.75">
      <c r="A84" s="43">
        <v>2040</v>
      </c>
      <c r="B84" s="90">
        <v>3886.351318359375</v>
      </c>
      <c r="C84" s="133">
        <v>4851.143798828125</v>
      </c>
      <c r="D84" s="91">
        <v>795.2435913085938</v>
      </c>
      <c r="E84" s="79">
        <v>0.003099076682701707</v>
      </c>
      <c r="I84" s="36"/>
      <c r="J84" s="43"/>
      <c r="K84" s="116"/>
      <c r="L84" s="73"/>
      <c r="M84" s="73"/>
      <c r="N84" s="69"/>
      <c r="O84" s="36"/>
      <c r="P84" s="36"/>
      <c r="Q84" s="36"/>
      <c r="R84" s="36"/>
      <c r="S84" s="36"/>
      <c r="T84" s="36"/>
      <c r="U84" s="36"/>
      <c r="V84" s="36"/>
    </row>
    <row r="85" spans="1:22" ht="12.75">
      <c r="A85" s="43"/>
      <c r="B85" s="74"/>
      <c r="C85" s="75"/>
      <c r="D85" s="101"/>
      <c r="E85" s="74"/>
      <c r="F85" s="73"/>
      <c r="G85" s="102"/>
      <c r="H85" s="102"/>
      <c r="I85" s="73"/>
      <c r="J85" s="74"/>
      <c r="K85" s="43"/>
      <c r="L85" s="103"/>
      <c r="M85" s="75"/>
      <c r="N85" s="93"/>
      <c r="O85" s="74"/>
      <c r="P85" s="73"/>
      <c r="Q85" s="102"/>
      <c r="R85" s="104"/>
      <c r="S85" s="43"/>
      <c r="T85" s="116"/>
      <c r="U85" s="73"/>
      <c r="V85" s="73"/>
    </row>
    <row r="86" spans="1:22" ht="15.75">
      <c r="A86" s="43"/>
      <c r="B86" s="82"/>
      <c r="C86" s="70"/>
      <c r="D86" s="70"/>
      <c r="E86" s="37"/>
      <c r="F86" s="36"/>
      <c r="G86" s="37"/>
      <c r="H86" s="37"/>
      <c r="I86" s="37"/>
      <c r="N86" s="37"/>
      <c r="O86" s="37"/>
      <c r="P86" s="37"/>
      <c r="Q86" s="36"/>
      <c r="R86" s="36"/>
      <c r="S86" s="36"/>
      <c r="T86" s="36"/>
      <c r="U86" s="69"/>
      <c r="V86" s="69"/>
    </row>
    <row r="87" spans="1:22" ht="12.75">
      <c r="A87" s="36"/>
      <c r="B87" s="144" t="s">
        <v>55</v>
      </c>
      <c r="C87" s="145"/>
      <c r="D87" s="145"/>
      <c r="E87" s="145"/>
      <c r="F87" s="145"/>
      <c r="G87" s="145"/>
      <c r="H87" s="146"/>
      <c r="I87" s="358" t="s">
        <v>56</v>
      </c>
      <c r="J87" s="57"/>
      <c r="K87" s="124" t="s">
        <v>57</v>
      </c>
      <c r="L87" s="96"/>
      <c r="M87" s="96"/>
      <c r="N87" s="96"/>
      <c r="O87" s="125"/>
      <c r="P87" s="126"/>
      <c r="U87" s="58"/>
      <c r="V87" s="69"/>
    </row>
    <row r="88" spans="1:22" ht="12.75">
      <c r="A88" s="36"/>
      <c r="B88" s="109"/>
      <c r="C88" s="121"/>
      <c r="D88" s="122"/>
      <c r="E88" s="123" t="s">
        <v>58</v>
      </c>
      <c r="F88" s="122"/>
      <c r="G88" s="122" t="s">
        <v>59</v>
      </c>
      <c r="H88" s="123" t="s">
        <v>58</v>
      </c>
      <c r="I88" s="359" t="s">
        <v>60</v>
      </c>
      <c r="J88" s="57"/>
      <c r="K88" s="127"/>
      <c r="L88" s="118"/>
      <c r="M88" s="59"/>
      <c r="N88" s="58" t="s">
        <v>61</v>
      </c>
      <c r="O88" s="118"/>
      <c r="P88" s="128"/>
      <c r="U88" s="118"/>
      <c r="V88" s="69"/>
    </row>
    <row r="89" spans="1:22" ht="12.75">
      <c r="A89" s="36"/>
      <c r="B89" s="81" t="s">
        <v>56</v>
      </c>
      <c r="C89" s="43" t="s">
        <v>8</v>
      </c>
      <c r="D89" s="43" t="s">
        <v>8</v>
      </c>
      <c r="E89" s="43" t="s">
        <v>8</v>
      </c>
      <c r="F89" s="43" t="s">
        <v>4</v>
      </c>
      <c r="G89" s="43" t="s">
        <v>4</v>
      </c>
      <c r="H89" s="43" t="s">
        <v>4</v>
      </c>
      <c r="I89" s="130">
        <v>0.923</v>
      </c>
      <c r="J89" s="57"/>
      <c r="K89" s="97"/>
      <c r="L89" s="98" t="s">
        <v>62</v>
      </c>
      <c r="M89" s="98" t="s">
        <v>63</v>
      </c>
      <c r="N89" s="98" t="s">
        <v>64</v>
      </c>
      <c r="O89" s="98" t="s">
        <v>12</v>
      </c>
      <c r="P89" s="138" t="s">
        <v>65</v>
      </c>
      <c r="U89" s="69"/>
      <c r="V89" s="69"/>
    </row>
    <row r="90" spans="1:22" ht="12.75">
      <c r="A90" s="36"/>
      <c r="B90" s="110" t="s">
        <v>66</v>
      </c>
      <c r="C90" s="86" t="s">
        <v>67</v>
      </c>
      <c r="D90" s="86" t="s">
        <v>68</v>
      </c>
      <c r="E90" s="86" t="s">
        <v>20</v>
      </c>
      <c r="F90" s="86" t="s">
        <v>67</v>
      </c>
      <c r="G90" s="86" t="s">
        <v>68</v>
      </c>
      <c r="H90" s="86" t="s">
        <v>20</v>
      </c>
      <c r="I90" s="360" t="s">
        <v>69</v>
      </c>
      <c r="J90" s="57"/>
      <c r="K90" s="99" t="s">
        <v>70</v>
      </c>
      <c r="L90" s="100" t="s">
        <v>64</v>
      </c>
      <c r="M90" s="100" t="s">
        <v>71</v>
      </c>
      <c r="N90" s="100" t="s">
        <v>72</v>
      </c>
      <c r="O90" s="100" t="s">
        <v>64</v>
      </c>
      <c r="P90" s="95" t="s">
        <v>73</v>
      </c>
      <c r="U90" s="69"/>
      <c r="V90" s="69"/>
    </row>
    <row r="91" spans="1:22" ht="12.75">
      <c r="A91" s="36"/>
      <c r="B91" s="111"/>
      <c r="C91" s="42"/>
      <c r="D91" s="42"/>
      <c r="E91" s="42"/>
      <c r="F91" s="42"/>
      <c r="G91" s="42"/>
      <c r="H91" s="42"/>
      <c r="I91" s="361"/>
      <c r="J91" s="36"/>
      <c r="K91" s="76"/>
      <c r="L91" s="69"/>
      <c r="M91" s="69"/>
      <c r="N91" s="69"/>
      <c r="O91" s="69"/>
      <c r="P91" s="77"/>
      <c r="U91" s="69"/>
      <c r="V91" s="69"/>
    </row>
    <row r="92" spans="1:22" ht="12.75">
      <c r="A92" s="38">
        <v>2011</v>
      </c>
      <c r="B92" s="112">
        <v>7432.1748046875</v>
      </c>
      <c r="C92" s="105">
        <v>57.64887619018555</v>
      </c>
      <c r="D92" s="105">
        <v>114.59170532226562</v>
      </c>
      <c r="E92" s="102">
        <v>56.94282913208008</v>
      </c>
      <c r="F92" s="102">
        <v>369.3059997558594</v>
      </c>
      <c r="G92" s="105">
        <v>1246.944580078125</v>
      </c>
      <c r="H92" s="102">
        <v>877.6385803222656</v>
      </c>
      <c r="I92" s="362">
        <v>6859.897344726563</v>
      </c>
      <c r="J92" s="38">
        <v>2011</v>
      </c>
      <c r="K92" s="135">
        <v>1033</v>
      </c>
      <c r="L92" s="134">
        <v>1115.2464599609375</v>
      </c>
      <c r="M92" s="148" t="s">
        <v>74</v>
      </c>
      <c r="N92" s="134">
        <v>0</v>
      </c>
      <c r="O92" s="134">
        <v>1115.2464599609375</v>
      </c>
      <c r="P92" s="139">
        <v>0.07961903190797437</v>
      </c>
      <c r="U92" s="69"/>
      <c r="V92" s="69"/>
    </row>
    <row r="93" spans="1:22" ht="12.75">
      <c r="A93" s="38">
        <v>2012</v>
      </c>
      <c r="B93" s="112">
        <v>7475.931640625</v>
      </c>
      <c r="C93" s="105">
        <v>138.4857635498047</v>
      </c>
      <c r="D93" s="105">
        <v>116.77310943603516</v>
      </c>
      <c r="E93" s="102">
        <v>-21.71265411376953</v>
      </c>
      <c r="F93" s="102">
        <v>75.12523651123047</v>
      </c>
      <c r="G93" s="105">
        <v>2164.613037109375</v>
      </c>
      <c r="H93" s="102">
        <v>2089.4878005981445</v>
      </c>
      <c r="I93" s="362">
        <v>6900.2849042968755</v>
      </c>
      <c r="J93" s="38">
        <v>2012</v>
      </c>
      <c r="K93" s="135">
        <v>1251</v>
      </c>
      <c r="L93" s="134">
        <v>1315.577392578125</v>
      </c>
      <c r="M93" s="148" t="s">
        <v>74</v>
      </c>
      <c r="N93" s="134">
        <v>0</v>
      </c>
      <c r="O93" s="134">
        <v>1315.577392578125</v>
      </c>
      <c r="P93" s="139">
        <v>0.05162061756844527</v>
      </c>
      <c r="U93" s="69"/>
      <c r="V93" s="69"/>
    </row>
    <row r="94" spans="1:22" ht="12.75">
      <c r="A94" s="38">
        <v>2013</v>
      </c>
      <c r="B94" s="112">
        <v>7456.80322265625</v>
      </c>
      <c r="C94" s="105">
        <v>138.34532165527344</v>
      </c>
      <c r="D94" s="105">
        <v>36.142662048339844</v>
      </c>
      <c r="E94" s="102">
        <v>-102.2026596069336</v>
      </c>
      <c r="F94" s="102">
        <v>840.2128295898438</v>
      </c>
      <c r="G94" s="105">
        <v>1094.7138671875</v>
      </c>
      <c r="H94" s="102">
        <v>254.50103759765625</v>
      </c>
      <c r="I94" s="362">
        <v>6882.629374511719</v>
      </c>
      <c r="J94" s="38">
        <v>2013</v>
      </c>
      <c r="K94" s="135">
        <v>1257</v>
      </c>
      <c r="L94" s="134">
        <v>1317.287353515625</v>
      </c>
      <c r="M94" s="148" t="s">
        <v>74</v>
      </c>
      <c r="N94" s="134">
        <v>0</v>
      </c>
      <c r="O94" s="134">
        <v>1317.287353515625</v>
      </c>
      <c r="P94" s="139">
        <v>0.04796129953510353</v>
      </c>
      <c r="U94" s="69"/>
      <c r="V94" s="69"/>
    </row>
    <row r="95" spans="1:22" ht="12.75">
      <c r="A95" s="38">
        <v>2014</v>
      </c>
      <c r="B95" s="112">
        <v>7469.07763671875</v>
      </c>
      <c r="C95" s="105">
        <v>138.68670654296875</v>
      </c>
      <c r="D95" s="105">
        <v>16.607419967651367</v>
      </c>
      <c r="E95" s="102">
        <v>-122.07928657531738</v>
      </c>
      <c r="F95" s="102">
        <v>752.2600708007812</v>
      </c>
      <c r="G95" s="105">
        <v>1360.517822265625</v>
      </c>
      <c r="H95" s="102">
        <v>608.2577514648438</v>
      </c>
      <c r="I95" s="362">
        <v>6893.9586586914065</v>
      </c>
      <c r="J95" s="38">
        <v>2014</v>
      </c>
      <c r="K95" s="135">
        <v>1243</v>
      </c>
      <c r="L95" s="134">
        <v>1387.44287109375</v>
      </c>
      <c r="M95" s="148" t="s">
        <v>74</v>
      </c>
      <c r="N95" s="134">
        <v>0</v>
      </c>
      <c r="O95" s="134">
        <v>1387.44287109375</v>
      </c>
      <c r="P95" s="139">
        <v>0.11620504512771523</v>
      </c>
      <c r="U95" s="69"/>
      <c r="V95" s="69"/>
    </row>
    <row r="96" spans="1:22" ht="12.75">
      <c r="A96" s="38">
        <v>2015</v>
      </c>
      <c r="B96" s="112">
        <v>7478.85986328125</v>
      </c>
      <c r="C96" s="105">
        <v>138.914306640625</v>
      </c>
      <c r="D96" s="105">
        <v>22.56797981262207</v>
      </c>
      <c r="E96" s="102">
        <v>-116.34632682800293</v>
      </c>
      <c r="F96" s="102">
        <v>257.9608459472656</v>
      </c>
      <c r="G96" s="105">
        <v>1241.5072021484375</v>
      </c>
      <c r="H96" s="102">
        <v>983.5463562011719</v>
      </c>
      <c r="I96" s="362">
        <v>6902.987653808594</v>
      </c>
      <c r="J96" s="38">
        <v>2015</v>
      </c>
      <c r="K96" s="135">
        <v>1234</v>
      </c>
      <c r="L96" s="134">
        <v>1107.68212890625</v>
      </c>
      <c r="M96" s="148" t="s">
        <v>74</v>
      </c>
      <c r="N96" s="134">
        <v>0</v>
      </c>
      <c r="O96" s="134">
        <v>1107.68212890625</v>
      </c>
      <c r="P96" s="139">
        <v>-0.10236456328504862</v>
      </c>
      <c r="U96" s="69"/>
      <c r="V96" s="69"/>
    </row>
    <row r="97" spans="1:22" ht="25.5">
      <c r="A97" s="38">
        <v>2016</v>
      </c>
      <c r="B97" s="112">
        <v>7487.8525390625</v>
      </c>
      <c r="C97" s="105">
        <v>139.39614868164062</v>
      </c>
      <c r="D97" s="105">
        <v>19.49726104736328</v>
      </c>
      <c r="E97" s="102">
        <v>-119.89888763427734</v>
      </c>
      <c r="F97" s="102">
        <v>584.6737060546875</v>
      </c>
      <c r="G97" s="105">
        <v>404.771240234375</v>
      </c>
      <c r="H97" s="102">
        <v>-179.9024658203125</v>
      </c>
      <c r="I97" s="362">
        <v>6911.287893554688</v>
      </c>
      <c r="J97" s="38">
        <v>2016</v>
      </c>
      <c r="K97" s="135">
        <v>1213</v>
      </c>
      <c r="L97" s="134">
        <v>1276.8173828125</v>
      </c>
      <c r="M97" s="148" t="s">
        <v>77</v>
      </c>
      <c r="N97" s="134">
        <v>0</v>
      </c>
      <c r="O97" s="134">
        <v>1276.8173828125</v>
      </c>
      <c r="P97" s="139">
        <v>0.05261119770197853</v>
      </c>
      <c r="U97" s="69"/>
      <c r="V97" s="69"/>
    </row>
    <row r="98" spans="1:22" ht="12.75">
      <c r="A98" s="38">
        <v>2017</v>
      </c>
      <c r="B98" s="112">
        <v>7504.7587890625</v>
      </c>
      <c r="C98" s="105">
        <v>138.914306640625</v>
      </c>
      <c r="D98" s="105">
        <v>28.110326766967773</v>
      </c>
      <c r="E98" s="102">
        <v>-110.80397987365723</v>
      </c>
      <c r="F98" s="102">
        <v>670.5101318359375</v>
      </c>
      <c r="G98" s="105">
        <v>349.7997741699219</v>
      </c>
      <c r="H98" s="102">
        <v>-320.7103576660156</v>
      </c>
      <c r="I98" s="362">
        <v>6926.892362304688</v>
      </c>
      <c r="J98" s="38">
        <v>2017</v>
      </c>
      <c r="K98" s="135">
        <v>1198</v>
      </c>
      <c r="L98" s="134">
        <v>1275.77880859375</v>
      </c>
      <c r="M98" s="148" t="s">
        <v>74</v>
      </c>
      <c r="N98" s="134">
        <v>0</v>
      </c>
      <c r="O98" s="134">
        <v>1275.77880859375</v>
      </c>
      <c r="P98" s="139">
        <v>0.06492388029528384</v>
      </c>
      <c r="U98" s="69"/>
      <c r="V98" s="69"/>
    </row>
    <row r="99" spans="1:22" ht="12.75">
      <c r="A99" s="38">
        <v>2018</v>
      </c>
      <c r="B99" s="112">
        <v>7535.73681640625</v>
      </c>
      <c r="C99" s="105">
        <v>138.914306640625</v>
      </c>
      <c r="D99" s="105">
        <v>36.915977478027344</v>
      </c>
      <c r="E99" s="102">
        <v>-101.99832916259766</v>
      </c>
      <c r="F99" s="102">
        <v>542.3430786132812</v>
      </c>
      <c r="G99" s="105">
        <v>382.7611389160156</v>
      </c>
      <c r="H99" s="102">
        <v>-159.58193969726562</v>
      </c>
      <c r="I99" s="362">
        <v>6955.485081542969</v>
      </c>
      <c r="J99" s="38">
        <v>2018</v>
      </c>
      <c r="K99" s="135">
        <v>1207</v>
      </c>
      <c r="L99" s="134">
        <v>1278.34033203125</v>
      </c>
      <c r="M99" s="148" t="s">
        <v>74</v>
      </c>
      <c r="N99" s="134">
        <v>0</v>
      </c>
      <c r="O99" s="134">
        <v>1278.34033203125</v>
      </c>
      <c r="P99" s="139">
        <v>0.05910549464063797</v>
      </c>
      <c r="U99" s="69"/>
      <c r="V99" s="69"/>
    </row>
    <row r="100" spans="1:22" ht="12.75">
      <c r="A100" s="38">
        <v>2019</v>
      </c>
      <c r="B100" s="112">
        <v>7570.50390625</v>
      </c>
      <c r="C100" s="105">
        <v>138.914306640625</v>
      </c>
      <c r="D100" s="105">
        <v>36.0742301940918</v>
      </c>
      <c r="E100" s="102">
        <v>-102.8400764465332</v>
      </c>
      <c r="F100" s="102">
        <v>752.3370971679688</v>
      </c>
      <c r="G100" s="105">
        <v>330.68804931640625</v>
      </c>
      <c r="H100" s="102">
        <v>-421.6490478515625</v>
      </c>
      <c r="I100" s="362">
        <v>6987.575105468751</v>
      </c>
      <c r="J100" s="38">
        <v>2019</v>
      </c>
      <c r="K100" s="135">
        <v>1218</v>
      </c>
      <c r="L100" s="134">
        <v>1285.783935546875</v>
      </c>
      <c r="M100" s="148" t="s">
        <v>74</v>
      </c>
      <c r="N100" s="134">
        <v>0</v>
      </c>
      <c r="O100" s="134">
        <v>1285.783935546875</v>
      </c>
      <c r="P100" s="139">
        <v>0.055651835424363805</v>
      </c>
      <c r="U100" s="69"/>
      <c r="V100" s="69"/>
    </row>
    <row r="101" spans="1:22" ht="12.75">
      <c r="A101" s="38">
        <v>2020</v>
      </c>
      <c r="B101" s="112">
        <v>7604.3349609375</v>
      </c>
      <c r="C101" s="105">
        <v>139.39614868164062</v>
      </c>
      <c r="D101" s="105">
        <v>33.800296783447266</v>
      </c>
      <c r="E101" s="102">
        <v>-105.59585189819336</v>
      </c>
      <c r="F101" s="102">
        <v>521.2335205078125</v>
      </c>
      <c r="G101" s="105">
        <v>430.7049560546875</v>
      </c>
      <c r="H101" s="102">
        <v>-90.528564453125</v>
      </c>
      <c r="I101" s="362">
        <v>7018.801168945312</v>
      </c>
      <c r="J101" s="38">
        <v>2020</v>
      </c>
      <c r="K101" s="135">
        <v>1224</v>
      </c>
      <c r="L101" s="134">
        <v>1287.910888671875</v>
      </c>
      <c r="M101" s="148" t="s">
        <v>74</v>
      </c>
      <c r="N101" s="134">
        <v>0</v>
      </c>
      <c r="O101" s="134">
        <v>1287.910888671875</v>
      </c>
      <c r="P101" s="139">
        <v>0.0522147783266953</v>
      </c>
      <c r="U101" s="69"/>
      <c r="V101" s="69"/>
    </row>
    <row r="102" spans="1:22" ht="12.75">
      <c r="A102" s="38">
        <v>2021</v>
      </c>
      <c r="B102" s="112">
        <v>7647.515625</v>
      </c>
      <c r="C102" s="105">
        <v>287.8343200683594</v>
      </c>
      <c r="D102" s="105">
        <v>33.736427307128906</v>
      </c>
      <c r="E102" s="102">
        <v>-254.09789276123047</v>
      </c>
      <c r="F102" s="102">
        <v>516.0531005859375</v>
      </c>
      <c r="G102" s="105">
        <v>461.3099060058594</v>
      </c>
      <c r="H102" s="102">
        <v>-54.743194580078125</v>
      </c>
      <c r="I102" s="362">
        <v>7058.656921875</v>
      </c>
      <c r="J102" s="38">
        <v>2021</v>
      </c>
      <c r="K102" s="135">
        <v>1238</v>
      </c>
      <c r="L102" s="134">
        <v>1302.6153564453125</v>
      </c>
      <c r="M102" s="148" t="s">
        <v>74</v>
      </c>
      <c r="N102" s="134">
        <v>0</v>
      </c>
      <c r="O102" s="134">
        <v>1302.6153564453125</v>
      </c>
      <c r="P102" s="139">
        <v>0.05219334123207786</v>
      </c>
      <c r="U102" s="69"/>
      <c r="V102" s="69"/>
    </row>
    <row r="103" spans="1:22" ht="12.75">
      <c r="A103" s="38">
        <v>2022</v>
      </c>
      <c r="B103" s="112">
        <v>7694.77490234375</v>
      </c>
      <c r="C103" s="105">
        <v>287.8343200683594</v>
      </c>
      <c r="D103" s="105">
        <v>33.736427307128906</v>
      </c>
      <c r="E103" s="102">
        <v>-254.09789276123047</v>
      </c>
      <c r="F103" s="102">
        <v>530.2509765625</v>
      </c>
      <c r="G103" s="105">
        <v>419.04351806640625</v>
      </c>
      <c r="H103" s="102">
        <v>-111.20745849609375</v>
      </c>
      <c r="I103" s="362">
        <v>7102.277234863282</v>
      </c>
      <c r="J103" s="38">
        <v>2022</v>
      </c>
      <c r="K103" s="135">
        <v>1249</v>
      </c>
      <c r="L103" s="134">
        <v>1302.6153564453125</v>
      </c>
      <c r="M103" s="148" t="s">
        <v>74</v>
      </c>
      <c r="N103" s="134">
        <v>0</v>
      </c>
      <c r="O103" s="134">
        <v>1302.6153564453125</v>
      </c>
      <c r="P103" s="139">
        <v>0.04292662645741596</v>
      </c>
      <c r="U103" s="69"/>
      <c r="V103" s="69"/>
    </row>
    <row r="104" spans="1:22" ht="12.75">
      <c r="A104" s="38">
        <v>2023</v>
      </c>
      <c r="B104" s="112">
        <v>7744.13525390625</v>
      </c>
      <c r="C104" s="105">
        <v>287.8343200683594</v>
      </c>
      <c r="D104" s="105">
        <v>33.736427307128906</v>
      </c>
      <c r="E104" s="102">
        <v>-254.09789276123047</v>
      </c>
      <c r="F104" s="102">
        <v>791.6268310546875</v>
      </c>
      <c r="G104" s="105">
        <v>299.8184509277344</v>
      </c>
      <c r="H104" s="102">
        <v>-491.8083801269531</v>
      </c>
      <c r="I104" s="362">
        <v>7147.836839355469</v>
      </c>
      <c r="J104" s="38">
        <v>2023</v>
      </c>
      <c r="K104" s="135">
        <v>1255</v>
      </c>
      <c r="L104" s="134">
        <v>1302.6153564453125</v>
      </c>
      <c r="M104" s="148" t="s">
        <v>74</v>
      </c>
      <c r="N104" s="134">
        <v>0</v>
      </c>
      <c r="O104" s="134">
        <v>1302.6153564453125</v>
      </c>
      <c r="P104" s="139">
        <v>0.03794052306399398</v>
      </c>
      <c r="U104" s="69"/>
      <c r="V104" s="69"/>
    </row>
    <row r="105" spans="1:22" ht="12.75">
      <c r="A105" s="38">
        <v>2024</v>
      </c>
      <c r="B105" s="112">
        <v>7797.94482421875</v>
      </c>
      <c r="C105" s="105">
        <v>288.8314514160156</v>
      </c>
      <c r="D105" s="105">
        <v>33.800296783447266</v>
      </c>
      <c r="E105" s="102">
        <v>-255.03115463256836</v>
      </c>
      <c r="F105" s="102">
        <v>759.1912231445312</v>
      </c>
      <c r="G105" s="105">
        <v>302.23236083984375</v>
      </c>
      <c r="H105" s="102">
        <v>-456.9588623046875</v>
      </c>
      <c r="I105" s="362">
        <v>7197.503072753907</v>
      </c>
      <c r="J105" s="38">
        <v>2024</v>
      </c>
      <c r="K105" s="135">
        <v>1264</v>
      </c>
      <c r="L105" s="134">
        <v>1302.6153564453125</v>
      </c>
      <c r="M105" s="148" t="s">
        <v>74</v>
      </c>
      <c r="N105" s="134">
        <v>0</v>
      </c>
      <c r="O105" s="134">
        <v>1302.6153564453125</v>
      </c>
      <c r="P105" s="139">
        <v>0.03055012377002564</v>
      </c>
      <c r="U105" s="69"/>
      <c r="V105" s="69"/>
    </row>
    <row r="106" spans="1:22" ht="25.5">
      <c r="A106" s="38">
        <v>2025</v>
      </c>
      <c r="B106" s="112">
        <v>7846.40185546875</v>
      </c>
      <c r="C106" s="105">
        <v>287.8343200683594</v>
      </c>
      <c r="D106" s="105">
        <v>33.736427307128906</v>
      </c>
      <c r="E106" s="102">
        <v>-254.09789276123047</v>
      </c>
      <c r="F106" s="102">
        <v>430.5221252441406</v>
      </c>
      <c r="G106" s="105">
        <v>1462.118408203125</v>
      </c>
      <c r="H106" s="102">
        <v>1031.5962829589844</v>
      </c>
      <c r="I106" s="362">
        <v>7242.228912597657</v>
      </c>
      <c r="J106" s="38">
        <v>2025</v>
      </c>
      <c r="K106" s="135">
        <v>1281</v>
      </c>
      <c r="L106" s="134">
        <v>1302.6553955078125</v>
      </c>
      <c r="M106" s="148" t="s">
        <v>75</v>
      </c>
      <c r="N106" s="134">
        <v>407</v>
      </c>
      <c r="O106" s="134">
        <v>1709.6553955078125</v>
      </c>
      <c r="P106" s="139">
        <v>0.33462560148931497</v>
      </c>
      <c r="U106" s="69"/>
      <c r="V106" s="69"/>
    </row>
    <row r="107" spans="1:22" ht="12.75">
      <c r="A107" s="38">
        <v>2026</v>
      </c>
      <c r="B107" s="112">
        <v>7896.48779296875</v>
      </c>
      <c r="C107" s="105">
        <v>287.8343200683594</v>
      </c>
      <c r="D107" s="105">
        <v>33.736427307128906</v>
      </c>
      <c r="E107" s="102">
        <v>-254.09789276123047</v>
      </c>
      <c r="F107" s="102">
        <v>338.6372375488281</v>
      </c>
      <c r="G107" s="105">
        <v>1448.07275390625</v>
      </c>
      <c r="H107" s="102">
        <v>1109.4355163574219</v>
      </c>
      <c r="I107" s="362">
        <v>7288.458232910157</v>
      </c>
      <c r="J107" s="38">
        <v>2026</v>
      </c>
      <c r="K107" s="135">
        <v>1293</v>
      </c>
      <c r="L107" s="134">
        <v>1302.6553955078125</v>
      </c>
      <c r="M107" s="148" t="s">
        <v>74</v>
      </c>
      <c r="N107" s="134">
        <v>407</v>
      </c>
      <c r="O107" s="134">
        <v>1709.6553955078125</v>
      </c>
      <c r="P107" s="139">
        <v>0.32223928500217514</v>
      </c>
      <c r="U107" s="69"/>
      <c r="V107" s="69"/>
    </row>
    <row r="108" spans="1:22" ht="12.75">
      <c r="A108" s="38">
        <v>2027</v>
      </c>
      <c r="B108" s="112">
        <v>7946.763671875</v>
      </c>
      <c r="C108" s="105">
        <v>287.8343200683594</v>
      </c>
      <c r="D108" s="105">
        <v>33.736427307128906</v>
      </c>
      <c r="E108" s="102">
        <v>-254.09789276123047</v>
      </c>
      <c r="F108" s="102">
        <v>396.8919677734375</v>
      </c>
      <c r="G108" s="105">
        <v>1494.54345703125</v>
      </c>
      <c r="H108" s="102">
        <v>1097.6514892578125</v>
      </c>
      <c r="I108" s="362">
        <v>7334.862869140626</v>
      </c>
      <c r="J108" s="38">
        <v>2027</v>
      </c>
      <c r="K108" s="135">
        <v>1305</v>
      </c>
      <c r="L108" s="134">
        <v>1302.6553955078125</v>
      </c>
      <c r="M108" s="148" t="s">
        <v>74</v>
      </c>
      <c r="N108" s="134">
        <v>407</v>
      </c>
      <c r="O108" s="134">
        <v>1709.6553955078125</v>
      </c>
      <c r="P108" s="139">
        <v>0.31008076284123565</v>
      </c>
      <c r="U108" s="69"/>
      <c r="V108" s="69"/>
    </row>
    <row r="109" spans="1:22" ht="12.75">
      <c r="A109" s="38">
        <v>2028</v>
      </c>
      <c r="B109" s="112">
        <v>7998.66943359375</v>
      </c>
      <c r="C109" s="105">
        <v>288.8314514160156</v>
      </c>
      <c r="D109" s="105">
        <v>33.800296783447266</v>
      </c>
      <c r="E109" s="102">
        <v>-255.03115463256836</v>
      </c>
      <c r="F109" s="102">
        <v>381.4546813964844</v>
      </c>
      <c r="G109" s="105">
        <v>1390.783203125</v>
      </c>
      <c r="H109" s="102">
        <v>1009.3285217285156</v>
      </c>
      <c r="I109" s="362">
        <v>7382.771887207032</v>
      </c>
      <c r="J109" s="38">
        <v>2028</v>
      </c>
      <c r="K109" s="135">
        <v>1315</v>
      </c>
      <c r="L109" s="134">
        <v>1302.6553955078125</v>
      </c>
      <c r="M109" s="148" t="s">
        <v>74</v>
      </c>
      <c r="N109" s="134">
        <v>407</v>
      </c>
      <c r="O109" s="134">
        <v>1709.6553955078125</v>
      </c>
      <c r="P109" s="139">
        <v>0.3001181714888308</v>
      </c>
      <c r="U109" s="69"/>
      <c r="V109" s="69"/>
    </row>
    <row r="110" spans="1:22" ht="12.75">
      <c r="A110" s="38">
        <v>2029</v>
      </c>
      <c r="B110" s="112">
        <v>8044.17578125</v>
      </c>
      <c r="C110" s="105">
        <v>287.8343200683594</v>
      </c>
      <c r="D110" s="105">
        <v>33.736427307128906</v>
      </c>
      <c r="E110" s="102">
        <v>-254.09789276123047</v>
      </c>
      <c r="F110" s="102">
        <v>416.16729736328125</v>
      </c>
      <c r="G110" s="105">
        <v>1280.017822265625</v>
      </c>
      <c r="H110" s="102">
        <v>863.8505249023438</v>
      </c>
      <c r="I110" s="362">
        <v>7424.774246093751</v>
      </c>
      <c r="J110" s="38">
        <v>2029</v>
      </c>
      <c r="K110" s="135">
        <v>1324</v>
      </c>
      <c r="L110" s="134">
        <v>1302.6553955078125</v>
      </c>
      <c r="M110" s="148" t="s">
        <v>74</v>
      </c>
      <c r="N110" s="134">
        <v>407</v>
      </c>
      <c r="O110" s="134">
        <v>1709.6553955078125</v>
      </c>
      <c r="P110" s="139">
        <v>0.2912805102022753</v>
      </c>
      <c r="U110" s="69"/>
      <c r="V110" s="69"/>
    </row>
    <row r="111" spans="1:22" ht="12.75">
      <c r="A111" s="38">
        <v>2030</v>
      </c>
      <c r="B111" s="112">
        <v>8092.83740234375</v>
      </c>
      <c r="C111" s="105">
        <v>287.8343200683594</v>
      </c>
      <c r="D111" s="105">
        <v>33.736427307128906</v>
      </c>
      <c r="E111" s="102">
        <v>-254.09789276123047</v>
      </c>
      <c r="F111" s="102">
        <v>424.3702392578125</v>
      </c>
      <c r="G111" s="105">
        <v>1365.378662109375</v>
      </c>
      <c r="H111" s="102">
        <v>941.0084228515625</v>
      </c>
      <c r="I111" s="362">
        <v>7469.688922363282</v>
      </c>
      <c r="J111" s="38">
        <v>2030</v>
      </c>
      <c r="K111" s="135">
        <v>1335</v>
      </c>
      <c r="L111" s="134">
        <v>1302.6553955078125</v>
      </c>
      <c r="M111" s="148" t="s">
        <v>74</v>
      </c>
      <c r="N111" s="134">
        <v>407</v>
      </c>
      <c r="O111" s="134">
        <v>1709.6553955078125</v>
      </c>
      <c r="P111" s="139">
        <v>0.28064074569873587</v>
      </c>
      <c r="U111" s="69"/>
      <c r="V111" s="69"/>
    </row>
    <row r="112" spans="1:22" ht="12.75">
      <c r="A112" s="38">
        <v>2031</v>
      </c>
      <c r="B112" s="112">
        <v>8142.90771484375</v>
      </c>
      <c r="C112" s="105">
        <v>287.8343200683594</v>
      </c>
      <c r="D112" s="105">
        <v>33.736427307128906</v>
      </c>
      <c r="E112" s="102">
        <v>-254.09789276123047</v>
      </c>
      <c r="F112" s="102">
        <v>461.72467041015625</v>
      </c>
      <c r="G112" s="105">
        <v>1276.323974609375</v>
      </c>
      <c r="H112" s="102">
        <v>814.5993041992188</v>
      </c>
      <c r="I112" s="362">
        <v>7515.903820800781</v>
      </c>
      <c r="J112" s="38">
        <v>2031</v>
      </c>
      <c r="K112" s="135">
        <v>1348</v>
      </c>
      <c r="L112" s="134">
        <v>1302.6553955078125</v>
      </c>
      <c r="M112" s="148" t="s">
        <v>74</v>
      </c>
      <c r="N112" s="134">
        <v>407</v>
      </c>
      <c r="O112" s="134">
        <v>1709.6553955078125</v>
      </c>
      <c r="P112" s="139">
        <v>0.26829035275060265</v>
      </c>
      <c r="U112" s="69"/>
      <c r="V112" s="69"/>
    </row>
    <row r="113" spans="1:22" ht="12.75">
      <c r="A113" s="38">
        <v>2032</v>
      </c>
      <c r="B113" s="112">
        <v>8194.7724609375</v>
      </c>
      <c r="C113" s="105">
        <v>288.8314514160156</v>
      </c>
      <c r="D113" s="105">
        <v>33.800296783447266</v>
      </c>
      <c r="E113" s="102">
        <v>-255.03115463256836</v>
      </c>
      <c r="F113" s="102">
        <v>429.2384033203125</v>
      </c>
      <c r="G113" s="105">
        <v>1416.8209228515625</v>
      </c>
      <c r="H113" s="102">
        <v>987.58251953125</v>
      </c>
      <c r="I113" s="362">
        <v>7563.774981445313</v>
      </c>
      <c r="J113" s="38">
        <v>2032</v>
      </c>
      <c r="K113" s="135">
        <v>1357</v>
      </c>
      <c r="L113" s="134">
        <v>1302.6553955078125</v>
      </c>
      <c r="M113" s="148" t="s">
        <v>74</v>
      </c>
      <c r="N113" s="134">
        <v>407</v>
      </c>
      <c r="O113" s="134">
        <v>1709.6553955078125</v>
      </c>
      <c r="P113" s="139">
        <v>0.2598786997109894</v>
      </c>
      <c r="U113" s="69"/>
      <c r="V113" s="69"/>
    </row>
    <row r="114" spans="1:22" ht="12.75">
      <c r="A114" s="38">
        <v>2033</v>
      </c>
      <c r="B114" s="112">
        <v>8240.892578125</v>
      </c>
      <c r="C114" s="105">
        <v>287.8343200683594</v>
      </c>
      <c r="D114" s="105">
        <v>33.736427307128906</v>
      </c>
      <c r="E114" s="102">
        <v>-254.09789276123047</v>
      </c>
      <c r="F114" s="102">
        <v>400.7101745605469</v>
      </c>
      <c r="G114" s="105">
        <v>1362.8304443359375</v>
      </c>
      <c r="H114" s="102">
        <v>962.1202697753906</v>
      </c>
      <c r="I114" s="362">
        <v>7606.343849609375</v>
      </c>
      <c r="J114" s="38">
        <v>2033</v>
      </c>
      <c r="K114" s="135">
        <v>1372</v>
      </c>
      <c r="L114" s="134">
        <v>1294.6553955078125</v>
      </c>
      <c r="M114" s="148" t="s">
        <v>74</v>
      </c>
      <c r="N114" s="134">
        <v>407</v>
      </c>
      <c r="O114" s="134">
        <v>1701.6553955078125</v>
      </c>
      <c r="P114" s="139">
        <v>0.2402736118861608</v>
      </c>
      <c r="U114" s="69"/>
      <c r="V114" s="69"/>
    </row>
    <row r="115" spans="1:22" ht="12.75">
      <c r="A115" s="38">
        <v>2034</v>
      </c>
      <c r="B115" s="112">
        <v>8288.927734375</v>
      </c>
      <c r="C115" s="105">
        <v>287.8343200683594</v>
      </c>
      <c r="D115" s="105">
        <v>33.736427307128906</v>
      </c>
      <c r="E115" s="102">
        <v>-254.09789276123047</v>
      </c>
      <c r="F115" s="102">
        <v>353.05084228515625</v>
      </c>
      <c r="G115" s="105">
        <v>1368.8414306640625</v>
      </c>
      <c r="H115" s="102">
        <v>1015.7905883789062</v>
      </c>
      <c r="I115" s="362">
        <v>7650.680298828125</v>
      </c>
      <c r="J115" s="38">
        <v>2034</v>
      </c>
      <c r="K115" s="135">
        <v>1378</v>
      </c>
      <c r="L115" s="134">
        <v>1294.6553955078125</v>
      </c>
      <c r="M115" s="148" t="s">
        <v>74</v>
      </c>
      <c r="N115" s="134">
        <v>407</v>
      </c>
      <c r="O115" s="134">
        <v>1701.6553955078125</v>
      </c>
      <c r="P115" s="139">
        <v>0.2348732913699656</v>
      </c>
      <c r="U115" s="69"/>
      <c r="V115" s="69"/>
    </row>
    <row r="116" spans="1:22" ht="12.75">
      <c r="A116" s="38">
        <v>2035</v>
      </c>
      <c r="B116" s="112">
        <v>8338.6279296875</v>
      </c>
      <c r="C116" s="105">
        <v>287.8343200683594</v>
      </c>
      <c r="D116" s="105">
        <v>33.736427307128906</v>
      </c>
      <c r="E116" s="102">
        <v>-254.09789276123047</v>
      </c>
      <c r="F116" s="102">
        <v>449.92913818359375</v>
      </c>
      <c r="G116" s="105">
        <v>1193.6170654296875</v>
      </c>
      <c r="H116" s="102">
        <v>743.6879272460938</v>
      </c>
      <c r="I116" s="362">
        <v>7696.553579101563</v>
      </c>
      <c r="J116" s="38">
        <v>2035</v>
      </c>
      <c r="K116" s="135">
        <v>1389</v>
      </c>
      <c r="L116" s="134">
        <v>1298.6553955078125</v>
      </c>
      <c r="M116" s="148" t="s">
        <v>74</v>
      </c>
      <c r="N116" s="134">
        <v>407</v>
      </c>
      <c r="O116" s="134">
        <v>1705.6553955078125</v>
      </c>
      <c r="P116" s="139">
        <v>0.2279736468738751</v>
      </c>
      <c r="U116" s="69"/>
      <c r="V116" s="69"/>
    </row>
    <row r="117" spans="1:22" ht="12.75">
      <c r="A117" s="38">
        <v>2036</v>
      </c>
      <c r="B117" s="112">
        <v>8389.0498046875</v>
      </c>
      <c r="C117" s="105">
        <v>288.8314514160156</v>
      </c>
      <c r="D117" s="105">
        <v>33.800296783447266</v>
      </c>
      <c r="E117" s="102">
        <v>-255.03115463256836</v>
      </c>
      <c r="F117" s="102">
        <v>440.2622985839844</v>
      </c>
      <c r="G117" s="105">
        <v>1192.98828125</v>
      </c>
      <c r="H117" s="102">
        <v>752.7259826660156</v>
      </c>
      <c r="I117" s="362">
        <v>7743.092969726563</v>
      </c>
      <c r="J117" s="38">
        <v>2036</v>
      </c>
      <c r="K117" s="135">
        <v>1399</v>
      </c>
      <c r="L117" s="134">
        <v>1298.6553955078125</v>
      </c>
      <c r="M117" s="148" t="s">
        <v>74</v>
      </c>
      <c r="N117" s="134">
        <v>407</v>
      </c>
      <c r="O117" s="134">
        <v>1705.6553955078125</v>
      </c>
      <c r="P117" s="139">
        <v>0.21919613688907247</v>
      </c>
      <c r="U117" s="69"/>
      <c r="V117" s="69"/>
    </row>
    <row r="118" spans="1:22" ht="12.75">
      <c r="A118" s="38">
        <v>2037</v>
      </c>
      <c r="B118" s="112">
        <v>8438.71875</v>
      </c>
      <c r="C118" s="105">
        <v>287.8343200683594</v>
      </c>
      <c r="D118" s="105">
        <v>33.736427307128906</v>
      </c>
      <c r="E118" s="102">
        <v>-254.09789276123047</v>
      </c>
      <c r="F118" s="102">
        <v>342.5894775390625</v>
      </c>
      <c r="G118" s="105">
        <v>1286.7318115234375</v>
      </c>
      <c r="H118" s="102">
        <v>944.142333984375</v>
      </c>
      <c r="I118" s="362">
        <v>7788.93740625</v>
      </c>
      <c r="J118" s="38">
        <v>2037</v>
      </c>
      <c r="K118" s="135">
        <v>1415</v>
      </c>
      <c r="L118" s="134">
        <v>1298.6553955078125</v>
      </c>
      <c r="M118" s="148" t="s">
        <v>74</v>
      </c>
      <c r="N118" s="134">
        <v>407</v>
      </c>
      <c r="O118" s="134">
        <v>1705.6553955078125</v>
      </c>
      <c r="P118" s="139">
        <v>0.20541017350375435</v>
      </c>
      <c r="U118" s="69"/>
      <c r="V118" s="69"/>
    </row>
    <row r="119" spans="1:22" ht="12.75">
      <c r="A119" s="38">
        <v>2038</v>
      </c>
      <c r="B119" s="112">
        <v>8488.400390625</v>
      </c>
      <c r="C119" s="105">
        <v>287.8343200683594</v>
      </c>
      <c r="D119" s="105">
        <v>33.736427307128906</v>
      </c>
      <c r="E119" s="102">
        <v>-254.09789276123047</v>
      </c>
      <c r="F119" s="102">
        <v>408.393310546875</v>
      </c>
      <c r="G119" s="105">
        <v>1133.2650146484375</v>
      </c>
      <c r="H119" s="102">
        <v>724.8717041015625</v>
      </c>
      <c r="I119" s="362">
        <v>7834.793560546876</v>
      </c>
      <c r="J119" s="38">
        <v>2038</v>
      </c>
      <c r="K119" s="135">
        <v>1427</v>
      </c>
      <c r="L119" s="134">
        <v>1298.6553955078125</v>
      </c>
      <c r="M119" s="148" t="s">
        <v>74</v>
      </c>
      <c r="N119" s="134">
        <v>407</v>
      </c>
      <c r="O119" s="134">
        <v>1705.6553955078125</v>
      </c>
      <c r="P119" s="139">
        <v>0.19527357779103882</v>
      </c>
      <c r="U119" s="69"/>
      <c r="V119" s="69"/>
    </row>
    <row r="120" spans="1:22" ht="12.75">
      <c r="A120" s="38">
        <v>2039</v>
      </c>
      <c r="B120" s="112">
        <v>8538.3408203125</v>
      </c>
      <c r="C120" s="105">
        <v>287.8343200683594</v>
      </c>
      <c r="D120" s="105">
        <v>33.736427307128906</v>
      </c>
      <c r="E120" s="102">
        <v>-254.09789276123047</v>
      </c>
      <c r="F120" s="102">
        <v>359.50634765625</v>
      </c>
      <c r="G120" s="105">
        <v>1202.8458251953125</v>
      </c>
      <c r="H120" s="102">
        <v>843.3394775390625</v>
      </c>
      <c r="I120" s="362">
        <v>7880.888577148437</v>
      </c>
      <c r="J120" s="38">
        <v>2039</v>
      </c>
      <c r="K120" s="135">
        <v>1438</v>
      </c>
      <c r="L120" s="134">
        <v>1298.6553955078125</v>
      </c>
      <c r="M120" s="148" t="s">
        <v>74</v>
      </c>
      <c r="N120" s="134">
        <v>407</v>
      </c>
      <c r="O120" s="134">
        <v>1705.6553955078125</v>
      </c>
      <c r="P120" s="139">
        <v>0.18613031676482095</v>
      </c>
      <c r="U120" s="69"/>
      <c r="V120" s="69"/>
    </row>
    <row r="121" spans="1:22" ht="12.75">
      <c r="A121" s="38">
        <v>2040</v>
      </c>
      <c r="B121" s="113">
        <v>8588.583984375</v>
      </c>
      <c r="C121" s="106">
        <v>288.8314514160156</v>
      </c>
      <c r="D121" s="106">
        <v>33.800296783447266</v>
      </c>
      <c r="E121" s="107">
        <v>-255.03115463256836</v>
      </c>
      <c r="F121" s="107">
        <v>423.0101013183594</v>
      </c>
      <c r="G121" s="106">
        <v>1096.8209228515625</v>
      </c>
      <c r="H121" s="94">
        <v>673.8108215332031</v>
      </c>
      <c r="I121" s="363">
        <v>7927.263017578125</v>
      </c>
      <c r="J121" s="38">
        <v>2040</v>
      </c>
      <c r="K121" s="136">
        <v>1436</v>
      </c>
      <c r="L121" s="137">
        <v>1298.6553955078125</v>
      </c>
      <c r="M121" s="147" t="s">
        <v>74</v>
      </c>
      <c r="N121" s="137">
        <v>407</v>
      </c>
      <c r="O121" s="137">
        <v>1705.6553955078125</v>
      </c>
      <c r="P121" s="140">
        <v>0.18778230884945168</v>
      </c>
      <c r="U121" s="69"/>
      <c r="V121" s="69"/>
    </row>
    <row r="122" spans="1:22" ht="12.75">
      <c r="A122" s="38"/>
      <c r="B122" s="50"/>
      <c r="C122" s="50"/>
      <c r="D122" s="50"/>
      <c r="E122" s="48"/>
      <c r="F122" s="48"/>
      <c r="G122" s="50"/>
      <c r="H122" s="48"/>
      <c r="I122" s="117"/>
      <c r="J122" s="43"/>
      <c r="K122" s="38"/>
      <c r="L122" s="68"/>
      <c r="M122" s="120"/>
      <c r="N122" s="68"/>
      <c r="O122" s="68"/>
      <c r="P122" s="69"/>
      <c r="U122" s="119"/>
      <c r="V122" s="69"/>
    </row>
    <row r="123" spans="1:22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69"/>
      <c r="Q123" s="69"/>
      <c r="R123" s="69"/>
      <c r="S123" s="69"/>
      <c r="T123" s="69"/>
      <c r="U123" s="69"/>
      <c r="V123" s="36"/>
    </row>
    <row r="124" spans="1:22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</sheetData>
  <sheetProtection/>
  <printOptions/>
  <pageMargins left="0.7" right="0.7" top="0.75" bottom="0.75" header="0.3" footer="0.3"/>
  <pageSetup fitToHeight="2" horizontalDpi="600" verticalDpi="600" orientation="landscape" scale="52" r:id="rId1"/>
  <rowBreaks count="1" manualBreakCount="1">
    <brk id="47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3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3.421875" style="0" customWidth="1"/>
    <col min="3" max="3" width="15.00390625" style="0" customWidth="1"/>
    <col min="4" max="4" width="12.57421875" style="0" customWidth="1"/>
    <col min="5" max="6" width="15.28125" style="0" customWidth="1"/>
    <col min="7" max="7" width="14.421875" style="0" customWidth="1"/>
    <col min="8" max="8" width="12.57421875" style="0" customWidth="1"/>
    <col min="9" max="9" width="12.140625" style="0" customWidth="1"/>
    <col min="10" max="10" width="14.28125" style="0" customWidth="1"/>
    <col min="11" max="11" width="15.8515625" style="0" customWidth="1"/>
    <col min="12" max="12" width="12.421875" style="0" customWidth="1"/>
    <col min="13" max="13" width="13.00390625" style="0" customWidth="1"/>
    <col min="14" max="14" width="9.7109375" style="0" bestFit="1" customWidth="1"/>
    <col min="15" max="15" width="11.00390625" style="0" customWidth="1"/>
    <col min="16" max="16" width="11.57421875" style="0" bestFit="1" customWidth="1"/>
    <col min="17" max="17" width="12.7109375" style="0" bestFit="1" customWidth="1"/>
    <col min="18" max="18" width="8.8515625" style="0" customWidth="1"/>
    <col min="19" max="19" width="8.7109375" style="0" customWidth="1"/>
    <col min="20" max="20" width="10.140625" style="0" customWidth="1"/>
    <col min="21" max="21" width="10.8515625" style="0" customWidth="1"/>
    <col min="22" max="22" width="10.00390625" style="0" customWidth="1"/>
    <col min="23" max="23" width="9.28125" style="0" customWidth="1"/>
    <col min="24" max="24" width="11.57421875" style="0" customWidth="1"/>
    <col min="25" max="25" width="12.140625" style="0" customWidth="1"/>
    <col min="26" max="26" width="7.7109375" style="0" customWidth="1"/>
    <col min="27" max="27" width="13.140625" style="0" customWidth="1"/>
  </cols>
  <sheetData>
    <row r="1" spans="2:20" ht="15.75">
      <c r="B1" s="187"/>
      <c r="C1" s="188" t="s">
        <v>0</v>
      </c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2:21" ht="15.75">
      <c r="B2" s="189"/>
      <c r="C2" s="190" t="s">
        <v>1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89"/>
    </row>
    <row r="3" spans="2:21" ht="15.75">
      <c r="B3" s="191"/>
      <c r="C3" s="188" t="s">
        <v>2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91"/>
    </row>
    <row r="4" spans="2:21" ht="15.75">
      <c r="B4" s="187"/>
      <c r="C4" s="188" t="s">
        <v>142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91"/>
    </row>
    <row r="5" spans="2:20" ht="12.75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2:18" ht="12.75">
      <c r="B6" s="187"/>
      <c r="C6" s="187"/>
      <c r="D6" s="192" t="s">
        <v>3</v>
      </c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32"/>
      <c r="R6" s="193"/>
    </row>
    <row r="7" spans="2:17" ht="12.75">
      <c r="B7" s="187"/>
      <c r="C7" s="32"/>
      <c r="D7" s="32"/>
      <c r="E7" s="32"/>
      <c r="F7" s="32"/>
      <c r="G7" s="187"/>
      <c r="H7" s="194"/>
      <c r="I7" s="194"/>
      <c r="J7" s="194"/>
      <c r="K7" s="194"/>
      <c r="L7" s="32" t="s">
        <v>4</v>
      </c>
      <c r="M7" s="187"/>
      <c r="N7" s="32"/>
      <c r="Q7" s="187"/>
    </row>
    <row r="8" spans="2:17" ht="12.75">
      <c r="B8" s="187"/>
      <c r="C8" s="32"/>
      <c r="D8" s="32"/>
      <c r="E8" s="32"/>
      <c r="F8" s="32"/>
      <c r="G8" s="193"/>
      <c r="H8" s="195" t="s">
        <v>5</v>
      </c>
      <c r="I8" s="195"/>
      <c r="J8" s="195"/>
      <c r="K8" s="196"/>
      <c r="L8" s="197" t="s">
        <v>6</v>
      </c>
      <c r="M8" s="187"/>
      <c r="N8" s="198"/>
      <c r="Q8" s="187"/>
    </row>
    <row r="9" spans="2:20" ht="12.75">
      <c r="B9" s="187"/>
      <c r="C9" s="32"/>
      <c r="D9" s="32" t="s">
        <v>7</v>
      </c>
      <c r="E9" s="32" t="s">
        <v>8</v>
      </c>
      <c r="F9" s="32" t="s">
        <v>4</v>
      </c>
      <c r="G9" s="32" t="s">
        <v>9</v>
      </c>
      <c r="H9" s="32" t="s">
        <v>10</v>
      </c>
      <c r="I9" s="32" t="s">
        <v>11</v>
      </c>
      <c r="J9" s="32"/>
      <c r="K9" s="32" t="s">
        <v>12</v>
      </c>
      <c r="L9" s="32" t="s">
        <v>13</v>
      </c>
      <c r="M9" s="31" t="s">
        <v>14</v>
      </c>
      <c r="N9" s="32" t="s">
        <v>6</v>
      </c>
      <c r="O9" s="32" t="s">
        <v>14</v>
      </c>
      <c r="Q9" s="32" t="s">
        <v>15</v>
      </c>
      <c r="T9" t="s">
        <v>16</v>
      </c>
    </row>
    <row r="10" spans="2:20" ht="12.75">
      <c r="B10" s="187"/>
      <c r="C10" s="32"/>
      <c r="D10" s="199" t="s">
        <v>17</v>
      </c>
      <c r="E10" s="199" t="s">
        <v>18</v>
      </c>
      <c r="F10" s="199" t="s">
        <v>19</v>
      </c>
      <c r="G10" s="200" t="s">
        <v>20</v>
      </c>
      <c r="H10" s="199" t="s">
        <v>21</v>
      </c>
      <c r="I10" s="199" t="s">
        <v>22</v>
      </c>
      <c r="J10" s="199" t="s">
        <v>12</v>
      </c>
      <c r="K10" s="199" t="s">
        <v>17</v>
      </c>
      <c r="L10" s="199" t="s">
        <v>23</v>
      </c>
      <c r="M10" s="201" t="s">
        <v>12</v>
      </c>
      <c r="N10" s="199" t="s">
        <v>16</v>
      </c>
      <c r="O10" s="199" t="s">
        <v>12</v>
      </c>
      <c r="P10" s="199" t="s">
        <v>24</v>
      </c>
      <c r="Q10" s="199" t="s">
        <v>25</v>
      </c>
      <c r="S10" s="32" t="s">
        <v>26</v>
      </c>
      <c r="T10" s="32" t="s">
        <v>27</v>
      </c>
    </row>
    <row r="11" spans="2:20" ht="12.75">
      <c r="B11" s="202"/>
      <c r="C11" s="202" t="s">
        <v>28</v>
      </c>
      <c r="D11" s="203" t="s">
        <v>29</v>
      </c>
      <c r="E11" s="203" t="s">
        <v>30</v>
      </c>
      <c r="F11" s="204" t="s">
        <v>31</v>
      </c>
      <c r="G11" s="32" t="s">
        <v>32</v>
      </c>
      <c r="H11" s="32" t="s">
        <v>33</v>
      </c>
      <c r="I11" s="204" t="s">
        <v>34</v>
      </c>
      <c r="J11" s="32" t="s">
        <v>35</v>
      </c>
      <c r="K11" s="32" t="s">
        <v>36</v>
      </c>
      <c r="L11" s="32" t="s">
        <v>37</v>
      </c>
      <c r="M11" s="32" t="s">
        <v>38</v>
      </c>
      <c r="N11" s="32" t="s">
        <v>39</v>
      </c>
      <c r="O11" s="32" t="s">
        <v>40</v>
      </c>
      <c r="P11" s="32" t="s">
        <v>41</v>
      </c>
      <c r="Q11" s="32" t="s">
        <v>42</v>
      </c>
      <c r="S11" s="32" t="s">
        <v>43</v>
      </c>
      <c r="T11" s="32" t="s">
        <v>44</v>
      </c>
    </row>
    <row r="12" spans="2:28" ht="12.75">
      <c r="B12" s="19"/>
      <c r="C12" s="32">
        <v>2011</v>
      </c>
      <c r="D12" s="19">
        <v>227806.546875</v>
      </c>
      <c r="E12" s="19">
        <v>-12788.0693359375</v>
      </c>
      <c r="F12" s="19">
        <v>40914.30078125</v>
      </c>
      <c r="G12" s="19">
        <v>199680.3154296875</v>
      </c>
      <c r="H12" s="19">
        <v>0</v>
      </c>
      <c r="I12" s="19">
        <v>-0.0009765625</v>
      </c>
      <c r="J12" s="19">
        <v>-0.0009765625</v>
      </c>
      <c r="K12" s="19">
        <v>199680.314453125</v>
      </c>
      <c r="L12" s="19">
        <v>7417.81298828125</v>
      </c>
      <c r="M12" s="19">
        <v>207098.12744140625</v>
      </c>
      <c r="N12" s="19">
        <v>0</v>
      </c>
      <c r="O12" s="19">
        <v>207098.12744140625</v>
      </c>
      <c r="P12" s="205">
        <v>207098.12744140625</v>
      </c>
      <c r="Q12" s="19">
        <v>0</v>
      </c>
      <c r="R12" s="206">
        <v>2011</v>
      </c>
      <c r="S12" s="19">
        <v>0</v>
      </c>
      <c r="T12" s="207">
        <v>957.5124999999999</v>
      </c>
      <c r="V12" s="208"/>
      <c r="W12" s="209"/>
      <c r="AA12" s="209"/>
      <c r="AB12" s="209"/>
    </row>
    <row r="13" spans="2:28" ht="12.75">
      <c r="B13" s="19"/>
      <c r="C13" s="32">
        <v>2012</v>
      </c>
      <c r="D13" s="19">
        <v>255302.234375</v>
      </c>
      <c r="E13" s="19">
        <v>-20950.805419921875</v>
      </c>
      <c r="F13" s="19">
        <v>94813.72412109375</v>
      </c>
      <c r="G13" s="19">
        <v>181439.31567382812</v>
      </c>
      <c r="H13" s="19">
        <v>0</v>
      </c>
      <c r="I13" s="19">
        <v>-0.0009765625</v>
      </c>
      <c r="J13" s="19">
        <v>-0.0009765625</v>
      </c>
      <c r="K13" s="19">
        <v>181439.31469726562</v>
      </c>
      <c r="L13" s="19">
        <v>87228.625</v>
      </c>
      <c r="M13" s="19">
        <v>268667.9396972656</v>
      </c>
      <c r="N13" s="19">
        <v>0</v>
      </c>
      <c r="O13" s="19">
        <v>268667.9396972656</v>
      </c>
      <c r="P13" s="205">
        <v>454399.2501377111</v>
      </c>
      <c r="Q13" s="19">
        <v>0</v>
      </c>
      <c r="R13" s="206">
        <v>2012</v>
      </c>
      <c r="S13" s="19">
        <v>0</v>
      </c>
      <c r="T13" s="207">
        <v>388.0450000000002</v>
      </c>
      <c r="V13" s="209"/>
      <c r="W13" s="209"/>
      <c r="Y13" s="210"/>
      <c r="AA13" s="209"/>
      <c r="AB13" s="209"/>
    </row>
    <row r="14" spans="2:28" ht="12.75">
      <c r="B14" s="19"/>
      <c r="C14" s="32">
        <v>2013</v>
      </c>
      <c r="D14" s="19">
        <v>228765.8125</v>
      </c>
      <c r="E14" s="19">
        <v>-29661.420654296875</v>
      </c>
      <c r="F14" s="19">
        <v>31279.27734375</v>
      </c>
      <c r="G14" s="19">
        <v>227147.95581054688</v>
      </c>
      <c r="H14" s="19">
        <v>0</v>
      </c>
      <c r="I14" s="19">
        <v>-0.0009765625</v>
      </c>
      <c r="J14" s="19">
        <v>-0.0009765625</v>
      </c>
      <c r="K14" s="19">
        <v>227147.95483398438</v>
      </c>
      <c r="L14" s="19">
        <v>50468.66015625</v>
      </c>
      <c r="M14" s="19">
        <v>277616.6149902344</v>
      </c>
      <c r="N14" s="19">
        <v>0</v>
      </c>
      <c r="O14" s="19">
        <v>277616.6149902344</v>
      </c>
      <c r="P14" s="205">
        <v>689614.7520791009</v>
      </c>
      <c r="Q14" s="19">
        <v>0</v>
      </c>
      <c r="R14" s="206">
        <v>2013</v>
      </c>
      <c r="S14" s="19">
        <v>0</v>
      </c>
      <c r="T14" s="207">
        <v>161.23916666666665</v>
      </c>
      <c r="V14" s="209"/>
      <c r="W14" s="209"/>
      <c r="Y14" s="210"/>
      <c r="AA14" s="209"/>
      <c r="AB14" s="209"/>
    </row>
    <row r="15" spans="2:28" ht="12.75">
      <c r="B15" s="19"/>
      <c r="C15" s="32">
        <v>2014</v>
      </c>
      <c r="D15" s="19">
        <v>273935.78125</v>
      </c>
      <c r="E15" s="19">
        <v>-38307.166259765625</v>
      </c>
      <c r="F15" s="19">
        <v>56211.40234375</v>
      </c>
      <c r="G15" s="19">
        <v>256031.54516601562</v>
      </c>
      <c r="H15" s="19">
        <v>607</v>
      </c>
      <c r="I15" s="19">
        <v>0.0009765625</v>
      </c>
      <c r="J15" s="19">
        <v>607.0009765625</v>
      </c>
      <c r="K15" s="19">
        <v>256638.54614257812</v>
      </c>
      <c r="L15" s="19">
        <v>102970.890625</v>
      </c>
      <c r="M15" s="19">
        <v>359609.4367675781</v>
      </c>
      <c r="N15" s="19">
        <v>1379.2891979994274</v>
      </c>
      <c r="O15" s="19">
        <v>358230.1475695787</v>
      </c>
      <c r="P15" s="205">
        <v>968993.1748124452</v>
      </c>
      <c r="Q15" s="19">
        <v>607</v>
      </c>
      <c r="R15" s="206">
        <v>2014</v>
      </c>
      <c r="S15" s="19">
        <v>44.5541480937502</v>
      </c>
      <c r="T15" s="207">
        <v>595.3383333333334</v>
      </c>
      <c r="V15" s="209"/>
      <c r="W15" s="209"/>
      <c r="Y15" s="210"/>
      <c r="AA15" s="209"/>
      <c r="AB15" s="209"/>
    </row>
    <row r="16" spans="2:28" ht="12.75">
      <c r="B16" s="19"/>
      <c r="C16" s="32">
        <v>2015</v>
      </c>
      <c r="D16" s="19">
        <v>275726.21875</v>
      </c>
      <c r="E16" s="19">
        <v>-50969.46545410156</v>
      </c>
      <c r="F16" s="19">
        <v>44815.287109375</v>
      </c>
      <c r="G16" s="19">
        <v>281880.39709472656</v>
      </c>
      <c r="H16" s="19">
        <v>607</v>
      </c>
      <c r="I16" s="19">
        <v>-0.001953125</v>
      </c>
      <c r="J16" s="19">
        <v>606.998046875</v>
      </c>
      <c r="K16" s="19">
        <v>282487.39514160156</v>
      </c>
      <c r="L16" s="19">
        <v>29797.232421875</v>
      </c>
      <c r="M16" s="19">
        <v>312284.62756347656</v>
      </c>
      <c r="N16" s="19">
        <v>-17666.503588367003</v>
      </c>
      <c r="O16" s="19">
        <v>329951.1311518436</v>
      </c>
      <c r="P16" s="205">
        <v>1205852.5579097958</v>
      </c>
      <c r="Q16" s="19">
        <v>607</v>
      </c>
      <c r="R16" s="206">
        <v>2015</v>
      </c>
      <c r="S16" s="19">
        <v>-225.4833450937499</v>
      </c>
      <c r="T16" s="207">
        <v>1506.720833333333</v>
      </c>
      <c r="V16" s="209"/>
      <c r="W16" s="209"/>
      <c r="Y16" s="210"/>
      <c r="AA16" s="209"/>
      <c r="AB16" s="209"/>
    </row>
    <row r="17" spans="2:28" ht="12.75">
      <c r="B17" s="19"/>
      <c r="C17" s="32">
        <v>2016</v>
      </c>
      <c r="D17" s="19">
        <v>71170.4296875</v>
      </c>
      <c r="E17" s="19">
        <v>-38327.447388887405</v>
      </c>
      <c r="F17" s="19">
        <v>-258882.328125</v>
      </c>
      <c r="G17" s="19">
        <v>368380.2052013874</v>
      </c>
      <c r="H17" s="19">
        <v>36583</v>
      </c>
      <c r="I17" s="19">
        <v>0</v>
      </c>
      <c r="J17" s="19">
        <v>36583</v>
      </c>
      <c r="K17" s="19">
        <v>404963.2052013874</v>
      </c>
      <c r="L17" s="19">
        <v>1595.7877197265625</v>
      </c>
      <c r="M17" s="19">
        <v>406558.99292111397</v>
      </c>
      <c r="N17" s="19">
        <v>-96220.52115434683</v>
      </c>
      <c r="O17" s="19">
        <v>502779.5140754608</v>
      </c>
      <c r="P17" s="205">
        <v>1538074.8645302984</v>
      </c>
      <c r="Q17" s="19">
        <v>36583</v>
      </c>
      <c r="R17" s="206">
        <v>2016</v>
      </c>
      <c r="S17" s="19">
        <v>-937.6603881171875</v>
      </c>
      <c r="T17" s="207">
        <v>1973.4166666666667</v>
      </c>
      <c r="V17" s="209"/>
      <c r="W17" s="209"/>
      <c r="Y17" s="210"/>
      <c r="AA17" s="209"/>
      <c r="AB17" s="209"/>
    </row>
    <row r="18" spans="2:28" ht="12.75">
      <c r="B18" s="19"/>
      <c r="C18" s="32">
        <v>2017</v>
      </c>
      <c r="D18" s="19">
        <v>69258.8203125</v>
      </c>
      <c r="E18" s="19">
        <v>-38797.98907470703</v>
      </c>
      <c r="F18" s="19">
        <v>-318409</v>
      </c>
      <c r="G18" s="19">
        <v>426465.80938720703</v>
      </c>
      <c r="H18" s="19">
        <v>36583</v>
      </c>
      <c r="I18" s="19">
        <v>0</v>
      </c>
      <c r="J18" s="19">
        <v>36583</v>
      </c>
      <c r="K18" s="19">
        <v>463048.80938720703</v>
      </c>
      <c r="L18" s="19">
        <v>38147.203125</v>
      </c>
      <c r="M18" s="19">
        <v>501196.01251220703</v>
      </c>
      <c r="N18" s="19">
        <v>-70844.47631291482</v>
      </c>
      <c r="O18" s="19">
        <v>572040.4888251219</v>
      </c>
      <c r="P18" s="205">
        <v>1886001.9407073627</v>
      </c>
      <c r="Q18" s="19">
        <v>36583</v>
      </c>
      <c r="R18" s="206">
        <v>2017</v>
      </c>
      <c r="S18" s="19">
        <v>-922.4935168183592</v>
      </c>
      <c r="T18" s="207">
        <v>1476.86</v>
      </c>
      <c r="V18" s="209"/>
      <c r="W18" s="209"/>
      <c r="Y18" s="210"/>
      <c r="AA18" s="209"/>
      <c r="AB18" s="209"/>
    </row>
    <row r="19" spans="2:28" ht="12.75">
      <c r="B19" s="19"/>
      <c r="C19" s="32">
        <v>2018</v>
      </c>
      <c r="D19" s="19">
        <v>76389.2578125</v>
      </c>
      <c r="E19" s="19">
        <v>-38418.48937988281</v>
      </c>
      <c r="F19" s="19">
        <v>-311612.3125</v>
      </c>
      <c r="G19" s="19">
        <v>426420.0596923828</v>
      </c>
      <c r="H19" s="19">
        <v>36583</v>
      </c>
      <c r="I19" s="19">
        <v>0</v>
      </c>
      <c r="J19" s="19">
        <v>36583</v>
      </c>
      <c r="K19" s="19">
        <v>463003.0596923828</v>
      </c>
      <c r="L19" s="19">
        <v>41531.19921875</v>
      </c>
      <c r="M19" s="19">
        <v>504534.2589111328</v>
      </c>
      <c r="N19" s="19">
        <v>-61042.98734284628</v>
      </c>
      <c r="O19" s="19">
        <v>565577.246253979</v>
      </c>
      <c r="P19" s="205">
        <v>2202640.3758027153</v>
      </c>
      <c r="Q19" s="19">
        <v>36583</v>
      </c>
      <c r="R19" s="206">
        <v>2018</v>
      </c>
      <c r="S19" s="19">
        <v>-929.6552728984375</v>
      </c>
      <c r="T19" s="207">
        <v>1262.7299999999998</v>
      </c>
      <c r="V19" s="209"/>
      <c r="W19" s="209"/>
      <c r="Y19" s="210"/>
      <c r="AA19" s="209"/>
      <c r="AB19" s="209"/>
    </row>
    <row r="20" spans="2:28" ht="12.75">
      <c r="B20" s="19"/>
      <c r="C20" s="32">
        <v>2019</v>
      </c>
      <c r="D20" s="19">
        <v>70470.359375</v>
      </c>
      <c r="E20" s="19">
        <v>-38237.08966064453</v>
      </c>
      <c r="F20" s="19">
        <v>-332288.75</v>
      </c>
      <c r="G20" s="19">
        <v>440996.19903564453</v>
      </c>
      <c r="H20" s="19">
        <v>36583</v>
      </c>
      <c r="I20" s="19">
        <v>0</v>
      </c>
      <c r="J20" s="19">
        <v>36583</v>
      </c>
      <c r="K20" s="19">
        <v>477579.19903564453</v>
      </c>
      <c r="L20" s="19">
        <v>38367.40234375</v>
      </c>
      <c r="M20" s="19">
        <v>515946.60137939453</v>
      </c>
      <c r="N20" s="19">
        <v>-72956.11778319713</v>
      </c>
      <c r="O20" s="19">
        <v>588902.7191625916</v>
      </c>
      <c r="P20" s="205">
        <v>2506117.1814650455</v>
      </c>
      <c r="Q20" s="19">
        <v>36583</v>
      </c>
      <c r="R20" s="206">
        <v>2019</v>
      </c>
      <c r="S20" s="19">
        <v>-934.0956098652343</v>
      </c>
      <c r="T20" s="207">
        <v>1501.9900000000002</v>
      </c>
      <c r="V20" s="209"/>
      <c r="W20" s="209"/>
      <c r="Y20" s="210"/>
      <c r="AA20" s="209"/>
      <c r="AB20" s="209"/>
    </row>
    <row r="21" spans="2:28" ht="12.75">
      <c r="B21" s="19"/>
      <c r="C21" s="32">
        <v>2020</v>
      </c>
      <c r="D21" s="19">
        <v>300686.1875</v>
      </c>
      <c r="E21" s="19">
        <v>-48864.479248046875</v>
      </c>
      <c r="F21" s="19">
        <v>-5027.4453125</v>
      </c>
      <c r="G21" s="19">
        <v>354578.1120605469</v>
      </c>
      <c r="H21" s="19">
        <v>238249</v>
      </c>
      <c r="I21" s="19">
        <v>44830.1279296875</v>
      </c>
      <c r="J21" s="19">
        <v>283079.1279296875</v>
      </c>
      <c r="K21" s="19">
        <v>637657.2399902344</v>
      </c>
      <c r="L21" s="19">
        <v>68870.75</v>
      </c>
      <c r="M21" s="19">
        <v>706527.9899902344</v>
      </c>
      <c r="N21" s="19">
        <v>-3053.1515425824446</v>
      </c>
      <c r="O21" s="19">
        <v>709581.1415328168</v>
      </c>
      <c r="P21" s="205">
        <v>2842701.7898701</v>
      </c>
      <c r="Q21" s="19">
        <v>238249</v>
      </c>
      <c r="R21" s="206">
        <v>2020</v>
      </c>
      <c r="S21" s="19">
        <v>-34.45097532812497</v>
      </c>
      <c r="T21" s="207">
        <v>1704.2899999999995</v>
      </c>
      <c r="V21" s="209"/>
      <c r="W21" s="209"/>
      <c r="Y21" s="210"/>
      <c r="AA21" s="209"/>
      <c r="AB21" s="209"/>
    </row>
    <row r="22" spans="2:28" ht="12.75">
      <c r="B22" s="19"/>
      <c r="C22" s="32">
        <v>2021</v>
      </c>
      <c r="D22" s="19">
        <v>307836.09375</v>
      </c>
      <c r="E22" s="19">
        <v>-62937.142578125</v>
      </c>
      <c r="F22" s="19">
        <v>-3121.673828125</v>
      </c>
      <c r="G22" s="19">
        <v>373894.91015625</v>
      </c>
      <c r="H22" s="19">
        <v>238249</v>
      </c>
      <c r="I22" s="19">
        <v>45499.93359375</v>
      </c>
      <c r="J22" s="19">
        <v>283748.93359375</v>
      </c>
      <c r="K22" s="19">
        <v>657643.84375</v>
      </c>
      <c r="L22" s="19">
        <v>69387.1328125</v>
      </c>
      <c r="M22" s="19">
        <v>727030.9765625</v>
      </c>
      <c r="N22" s="19">
        <v>-3364.3454899854364</v>
      </c>
      <c r="O22" s="19">
        <v>730395.3220524854</v>
      </c>
      <c r="P22" s="205">
        <v>3161606.1181325386</v>
      </c>
      <c r="Q22" s="19">
        <v>238249</v>
      </c>
      <c r="R22" s="206">
        <v>2021</v>
      </c>
      <c r="S22" s="19">
        <v>-34.87156155468733</v>
      </c>
      <c r="T22" s="207">
        <v>1855.3500000000004</v>
      </c>
      <c r="V22" s="209"/>
      <c r="W22" s="209"/>
      <c r="Y22" s="210"/>
      <c r="AA22" s="209"/>
      <c r="AB22" s="209"/>
    </row>
    <row r="23" spans="2:28" ht="12.75">
      <c r="B23" s="19"/>
      <c r="C23" s="32">
        <v>2022</v>
      </c>
      <c r="D23" s="19">
        <v>314698.90625</v>
      </c>
      <c r="E23" s="19">
        <v>-63231.8857421875</v>
      </c>
      <c r="F23" s="19">
        <v>-7220.23046875</v>
      </c>
      <c r="G23" s="19">
        <v>385151.0224609375</v>
      </c>
      <c r="H23" s="19">
        <v>238249</v>
      </c>
      <c r="I23" s="19">
        <v>46377.498046875</v>
      </c>
      <c r="J23" s="19">
        <v>284626.498046875</v>
      </c>
      <c r="K23" s="19">
        <v>669777.5205078125</v>
      </c>
      <c r="L23" s="19">
        <v>70228.109375</v>
      </c>
      <c r="M23" s="19">
        <v>740005.6298828125</v>
      </c>
      <c r="N23" s="19">
        <v>-4921.558425115869</v>
      </c>
      <c r="O23" s="19">
        <v>744927.1883079284</v>
      </c>
      <c r="P23" s="205">
        <v>3460988.6791166854</v>
      </c>
      <c r="Q23" s="19">
        <v>238249</v>
      </c>
      <c r="R23" s="206">
        <v>2022</v>
      </c>
      <c r="S23" s="19">
        <v>-46.755532554687306</v>
      </c>
      <c r="T23" s="207">
        <v>2024.2599999999998</v>
      </c>
      <c r="V23" s="209"/>
      <c r="W23" s="209"/>
      <c r="Y23" s="210"/>
      <c r="AA23" s="209"/>
      <c r="AB23" s="209"/>
    </row>
    <row r="24" spans="2:28" ht="12.75">
      <c r="B24" s="19"/>
      <c r="C24" s="32">
        <v>2023</v>
      </c>
      <c r="D24" s="19">
        <v>312425.03125</v>
      </c>
      <c r="E24" s="19">
        <v>-63221.079345703125</v>
      </c>
      <c r="F24" s="19">
        <v>-32571.41015625</v>
      </c>
      <c r="G24" s="19">
        <v>408217.5207519531</v>
      </c>
      <c r="H24" s="19">
        <v>238249</v>
      </c>
      <c r="I24" s="19">
        <v>47343.8662109375</v>
      </c>
      <c r="J24" s="19">
        <v>285592.8662109375</v>
      </c>
      <c r="K24" s="19">
        <v>693810.3869628906</v>
      </c>
      <c r="L24" s="19">
        <v>65949.9921875</v>
      </c>
      <c r="M24" s="19">
        <v>759760.3791503906</v>
      </c>
      <c r="N24" s="19">
        <v>-6021.488226170868</v>
      </c>
      <c r="O24" s="19">
        <v>765781.8673765615</v>
      </c>
      <c r="P24" s="205">
        <v>3744276.55981451</v>
      </c>
      <c r="Q24" s="19">
        <v>238249</v>
      </c>
      <c r="R24" s="206">
        <v>2023</v>
      </c>
      <c r="S24" s="19">
        <v>-53.23769855468731</v>
      </c>
      <c r="T24" s="207">
        <v>2175.11</v>
      </c>
      <c r="V24" s="209"/>
      <c r="W24" s="209"/>
      <c r="Y24" s="210"/>
      <c r="AA24" s="209"/>
      <c r="AB24" s="209"/>
    </row>
    <row r="25" spans="2:28" ht="12.75">
      <c r="B25" s="19"/>
      <c r="C25" s="32">
        <v>2024</v>
      </c>
      <c r="D25" s="19">
        <v>319471.46875</v>
      </c>
      <c r="E25" s="19">
        <v>-63974.455810546875</v>
      </c>
      <c r="F25" s="19">
        <v>-30983.193359375</v>
      </c>
      <c r="G25" s="19">
        <v>414429.1179199219</v>
      </c>
      <c r="H25" s="19">
        <v>238249</v>
      </c>
      <c r="I25" s="19">
        <v>48304.89453125</v>
      </c>
      <c r="J25" s="19">
        <v>286553.89453125</v>
      </c>
      <c r="K25" s="19">
        <v>700983.0124511719</v>
      </c>
      <c r="L25" s="19">
        <v>67945.4140625</v>
      </c>
      <c r="M25" s="19">
        <v>768928.4265136719</v>
      </c>
      <c r="N25" s="19">
        <v>-7553.243550606894</v>
      </c>
      <c r="O25" s="19">
        <v>776481.6700642788</v>
      </c>
      <c r="P25" s="205">
        <v>4008678.335742796</v>
      </c>
      <c r="Q25" s="19">
        <v>238249</v>
      </c>
      <c r="R25" s="206">
        <v>2024</v>
      </c>
      <c r="S25" s="19">
        <v>-62.960947554687436</v>
      </c>
      <c r="T25" s="207">
        <v>2307.06</v>
      </c>
      <c r="V25" s="209"/>
      <c r="W25" s="209"/>
      <c r="Y25" s="210"/>
      <c r="AA25" s="209"/>
      <c r="AB25" s="209"/>
    </row>
    <row r="26" spans="2:28" ht="12.75">
      <c r="B26" s="19"/>
      <c r="C26" s="32">
        <v>2025</v>
      </c>
      <c r="D26" s="19">
        <v>406193.90625</v>
      </c>
      <c r="E26" s="19">
        <v>-57945.191162109375</v>
      </c>
      <c r="F26" s="19">
        <v>103191.076171875</v>
      </c>
      <c r="G26" s="19">
        <v>360948.0212402344</v>
      </c>
      <c r="H26" s="19">
        <v>341101</v>
      </c>
      <c r="I26" s="19">
        <v>65706.90234375</v>
      </c>
      <c r="J26" s="19">
        <v>406807.90234375</v>
      </c>
      <c r="K26" s="19">
        <v>767755.9235839844</v>
      </c>
      <c r="L26" s="19">
        <v>80704.1328125</v>
      </c>
      <c r="M26" s="19">
        <v>848460.0563964844</v>
      </c>
      <c r="N26" s="19">
        <v>40971.7973460468</v>
      </c>
      <c r="O26" s="19">
        <v>807488.2590504376</v>
      </c>
      <c r="P26" s="205">
        <v>4261771.035951099</v>
      </c>
      <c r="Q26" s="19">
        <v>341101</v>
      </c>
      <c r="R26" s="206">
        <v>2025</v>
      </c>
      <c r="S26" s="19">
        <v>325.7129545078126</v>
      </c>
      <c r="T26" s="207">
        <v>2419.06</v>
      </c>
      <c r="V26" s="209"/>
      <c r="W26" s="209"/>
      <c r="Y26" s="210"/>
      <c r="AA26" s="209"/>
      <c r="AB26" s="209"/>
    </row>
    <row r="27" spans="2:28" ht="12.75">
      <c r="B27" s="19"/>
      <c r="C27" s="32">
        <v>2026</v>
      </c>
      <c r="D27" s="19">
        <v>422837.96875</v>
      </c>
      <c r="E27" s="19">
        <v>-59046.489501953125</v>
      </c>
      <c r="F27" s="19">
        <v>105942.482421875</v>
      </c>
      <c r="G27" s="19">
        <v>375941.9758300781</v>
      </c>
      <c r="H27" s="19">
        <v>341101</v>
      </c>
      <c r="I27" s="19">
        <v>68370.7109375</v>
      </c>
      <c r="J27" s="19">
        <v>409471.7109375</v>
      </c>
      <c r="K27" s="19">
        <v>785413.6867675781</v>
      </c>
      <c r="L27" s="19">
        <v>80817.7578125</v>
      </c>
      <c r="M27" s="19">
        <v>866231.4445800781</v>
      </c>
      <c r="N27" s="19">
        <v>40824.34120037971</v>
      </c>
      <c r="O27" s="19">
        <v>825407.1033796985</v>
      </c>
      <c r="P27" s="205">
        <v>4499905.277773753</v>
      </c>
      <c r="Q27" s="19">
        <v>341101</v>
      </c>
      <c r="R27" s="206">
        <v>2026</v>
      </c>
      <c r="S27" s="19">
        <v>312.74862250781257</v>
      </c>
      <c r="T27" s="207">
        <v>2510.2700000000004</v>
      </c>
      <c r="V27" s="209"/>
      <c r="W27" s="209"/>
      <c r="Y27" s="210"/>
      <c r="AA27" s="209"/>
      <c r="AB27" s="209"/>
    </row>
    <row r="28" spans="2:28" ht="12.75">
      <c r="B28" s="19"/>
      <c r="C28" s="32">
        <v>2027</v>
      </c>
      <c r="D28" s="19">
        <v>431498.03125</v>
      </c>
      <c r="E28" s="19">
        <v>-59683.09765625</v>
      </c>
      <c r="F28" s="19">
        <v>108404.08984375</v>
      </c>
      <c r="G28" s="19">
        <v>382777.0390625</v>
      </c>
      <c r="H28" s="19">
        <v>341101</v>
      </c>
      <c r="I28" s="19">
        <v>69190.56640625</v>
      </c>
      <c r="J28" s="19">
        <v>410291.56640625</v>
      </c>
      <c r="K28" s="19">
        <v>793068.60546875</v>
      </c>
      <c r="L28" s="19">
        <v>83892.5703125</v>
      </c>
      <c r="M28" s="19">
        <v>876961.17578125</v>
      </c>
      <c r="N28" s="19">
        <v>39665.658614250715</v>
      </c>
      <c r="O28" s="19">
        <v>837295.5171669993</v>
      </c>
      <c r="P28" s="205">
        <v>4722258.104564552</v>
      </c>
      <c r="Q28" s="19">
        <v>341101</v>
      </c>
      <c r="R28" s="206">
        <v>2027</v>
      </c>
      <c r="S28" s="19">
        <v>299.78429050781256</v>
      </c>
      <c r="T28" s="207">
        <v>2544.5</v>
      </c>
      <c r="V28" s="209"/>
      <c r="W28" s="209"/>
      <c r="Y28" s="210"/>
      <c r="AA28" s="209"/>
      <c r="AB28" s="209"/>
    </row>
    <row r="29" spans="2:28" ht="12.75">
      <c r="B29" s="19"/>
      <c r="C29" s="32">
        <v>2028</v>
      </c>
      <c r="D29" s="19">
        <v>442086.71875</v>
      </c>
      <c r="E29" s="19">
        <v>-60823.4228515625</v>
      </c>
      <c r="F29" s="19">
        <v>103198.9296875</v>
      </c>
      <c r="G29" s="19">
        <v>399711.2119140625</v>
      </c>
      <c r="H29" s="19">
        <v>341101</v>
      </c>
      <c r="I29" s="19">
        <v>71307.18359375</v>
      </c>
      <c r="J29" s="19">
        <v>412408.18359375</v>
      </c>
      <c r="K29" s="19">
        <v>812119.3955078125</v>
      </c>
      <c r="L29" s="19">
        <v>82823.9375</v>
      </c>
      <c r="M29" s="19">
        <v>894943.3330078125</v>
      </c>
      <c r="N29" s="19">
        <v>38933.592616593836</v>
      </c>
      <c r="O29" s="19">
        <v>856009.7403912187</v>
      </c>
      <c r="P29" s="205">
        <v>4931502.020225917</v>
      </c>
      <c r="Q29" s="19">
        <v>341101</v>
      </c>
      <c r="R29" s="206">
        <v>2028</v>
      </c>
      <c r="S29" s="19">
        <v>288.9806805078126</v>
      </c>
      <c r="T29" s="207">
        <v>2590.9100000000003</v>
      </c>
      <c r="V29" s="209"/>
      <c r="W29" s="209"/>
      <c r="Y29" s="210"/>
      <c r="AA29" s="209"/>
      <c r="AB29" s="209"/>
    </row>
    <row r="30" spans="2:28" ht="12.75">
      <c r="B30" s="19"/>
      <c r="C30" s="32">
        <v>2029</v>
      </c>
      <c r="D30" s="19">
        <v>452059.78125</v>
      </c>
      <c r="E30" s="19">
        <v>-62288.408935546875</v>
      </c>
      <c r="F30" s="19">
        <v>92468.650390625</v>
      </c>
      <c r="G30" s="19">
        <v>421879.5397949219</v>
      </c>
      <c r="H30" s="19">
        <v>341101</v>
      </c>
      <c r="I30" s="19">
        <v>72983.2685546875</v>
      </c>
      <c r="J30" s="19">
        <v>414084.2685546875</v>
      </c>
      <c r="K30" s="19">
        <v>835963.8083496094</v>
      </c>
      <c r="L30" s="19">
        <v>81792.28125</v>
      </c>
      <c r="M30" s="19">
        <v>917756.0895996094</v>
      </c>
      <c r="N30" s="19">
        <v>37909.241008374614</v>
      </c>
      <c r="O30" s="19">
        <v>879846.8485912348</v>
      </c>
      <c r="P30" s="205">
        <v>5129468.407656739</v>
      </c>
      <c r="Q30" s="19">
        <v>341101</v>
      </c>
      <c r="R30" s="206">
        <v>2029</v>
      </c>
      <c r="S30" s="19">
        <v>279.2574315078127</v>
      </c>
      <c r="T30" s="207">
        <v>2610.58</v>
      </c>
      <c r="V30" s="209"/>
      <c r="W30" s="209"/>
      <c r="Y30" s="210"/>
      <c r="AA30" s="209"/>
      <c r="AB30" s="209"/>
    </row>
    <row r="31" spans="2:28" ht="12.75">
      <c r="B31" s="19"/>
      <c r="C31" s="32">
        <v>2030</v>
      </c>
      <c r="D31" s="19">
        <v>458780.40625</v>
      </c>
      <c r="E31" s="19">
        <v>-62390.503173828125</v>
      </c>
      <c r="F31" s="19">
        <v>100739.5546875</v>
      </c>
      <c r="G31" s="19">
        <v>420431.3547363281</v>
      </c>
      <c r="H31" s="19">
        <v>341101</v>
      </c>
      <c r="I31" s="19">
        <v>73957.931640625</v>
      </c>
      <c r="J31" s="19">
        <v>415058.931640625</v>
      </c>
      <c r="K31" s="19">
        <v>835490.2863769531</v>
      </c>
      <c r="L31" s="19">
        <v>86153.3125</v>
      </c>
      <c r="M31" s="19">
        <v>921643.5988769531</v>
      </c>
      <c r="N31" s="19">
        <v>36220.077370781844</v>
      </c>
      <c r="O31" s="19">
        <v>885423.5215061713</v>
      </c>
      <c r="P31" s="205">
        <v>5312845.749521595</v>
      </c>
      <c r="Q31" s="19">
        <v>341101</v>
      </c>
      <c r="R31" s="206">
        <v>2030</v>
      </c>
      <c r="S31" s="19">
        <v>267.3734605078125</v>
      </c>
      <c r="T31" s="207">
        <v>2605.1199999999994</v>
      </c>
      <c r="V31" s="209"/>
      <c r="W31" s="209"/>
      <c r="Y31" s="210"/>
      <c r="AA31" s="209"/>
      <c r="AB31" s="209"/>
    </row>
    <row r="32" spans="2:28" ht="12.75">
      <c r="B32" s="19"/>
      <c r="C32" s="32">
        <v>2031</v>
      </c>
      <c r="D32" s="19">
        <v>466159.53125</v>
      </c>
      <c r="E32" s="19">
        <v>-63965.396728515625</v>
      </c>
      <c r="F32" s="19">
        <v>90281.919921875</v>
      </c>
      <c r="G32" s="19">
        <v>439843.0080566406</v>
      </c>
      <c r="H32" s="19">
        <v>341101</v>
      </c>
      <c r="I32" s="19">
        <v>76295.140625</v>
      </c>
      <c r="J32" s="19">
        <v>417396.140625</v>
      </c>
      <c r="K32" s="19">
        <v>857239.1486816406</v>
      </c>
      <c r="L32" s="19">
        <v>84260.3984375</v>
      </c>
      <c r="M32" s="19">
        <v>941499.5471191406</v>
      </c>
      <c r="N32" s="19">
        <v>34578.031545188875</v>
      </c>
      <c r="O32" s="19">
        <v>906921.5155739518</v>
      </c>
      <c r="P32" s="205">
        <v>5485737.617420801</v>
      </c>
      <c r="Q32" s="19">
        <v>341101</v>
      </c>
      <c r="R32" s="206">
        <v>2031</v>
      </c>
      <c r="S32" s="19">
        <v>253.3287675078127</v>
      </c>
      <c r="T32" s="207">
        <v>2624.897881284953</v>
      </c>
      <c r="V32" s="209"/>
      <c r="W32" s="209"/>
      <c r="Y32" s="210"/>
      <c r="AA32" s="209"/>
      <c r="AB32" s="209"/>
    </row>
    <row r="33" spans="2:28" ht="12.75" customHeight="1">
      <c r="B33" s="19"/>
      <c r="C33" s="32">
        <v>2032</v>
      </c>
      <c r="D33" s="19">
        <v>481126.3125</v>
      </c>
      <c r="E33" s="19">
        <v>-64245.333740234375</v>
      </c>
      <c r="F33" s="19">
        <v>107572.390625</v>
      </c>
      <c r="G33" s="19">
        <v>437799.2556152344</v>
      </c>
      <c r="H33" s="19">
        <v>341101</v>
      </c>
      <c r="I33" s="19">
        <v>77340.46484375</v>
      </c>
      <c r="J33" s="19">
        <v>418441.46484375</v>
      </c>
      <c r="K33" s="19">
        <v>856240.7204589844</v>
      </c>
      <c r="L33" s="19">
        <v>90400.5</v>
      </c>
      <c r="M33" s="19">
        <v>946641.2204589844</v>
      </c>
      <c r="N33" s="19">
        <v>33503.29779361407</v>
      </c>
      <c r="O33" s="19">
        <v>913137.9226653703</v>
      </c>
      <c r="P33" s="205">
        <v>5645970.440257421</v>
      </c>
      <c r="Q33" s="19">
        <v>341101</v>
      </c>
      <c r="R33" s="206">
        <v>2032</v>
      </c>
      <c r="S33" s="19">
        <v>243.60551850781258</v>
      </c>
      <c r="T33" s="207">
        <v>2644.8259148040156</v>
      </c>
      <c r="V33" s="209"/>
      <c r="W33" s="209"/>
      <c r="Y33" s="210"/>
      <c r="AA33" s="209"/>
      <c r="AB33" s="209"/>
    </row>
    <row r="34" spans="2:28" ht="12.75" customHeight="1">
      <c r="B34" s="19"/>
      <c r="C34" s="32">
        <v>2033</v>
      </c>
      <c r="D34" s="19">
        <v>490076.84375</v>
      </c>
      <c r="E34" s="19">
        <v>-65274.2900390625</v>
      </c>
      <c r="F34" s="19">
        <v>105921.865234375</v>
      </c>
      <c r="G34" s="19">
        <v>449429.2685546875</v>
      </c>
      <c r="H34" s="19">
        <v>341101</v>
      </c>
      <c r="I34" s="19">
        <v>79098.390625</v>
      </c>
      <c r="J34" s="19">
        <v>420199.390625</v>
      </c>
      <c r="K34" s="19">
        <v>869628.6591796875</v>
      </c>
      <c r="L34" s="19">
        <v>91616.3984375</v>
      </c>
      <c r="M34" s="19">
        <v>961245.0576171875</v>
      </c>
      <c r="N34" s="19">
        <v>30403.385251441992</v>
      </c>
      <c r="O34" s="19">
        <v>930841.6723657455</v>
      </c>
      <c r="P34" s="205">
        <v>5796319.655339873</v>
      </c>
      <c r="Q34" s="19">
        <v>341101</v>
      </c>
      <c r="R34" s="206">
        <v>2033</v>
      </c>
      <c r="S34" s="19">
        <v>219.40010350781267</v>
      </c>
      <c r="T34" s="207">
        <v>2664.9052405020116</v>
      </c>
      <c r="V34" s="209"/>
      <c r="W34" s="209"/>
      <c r="Y34" s="210"/>
      <c r="AA34" s="209"/>
      <c r="AB34" s="209"/>
    </row>
    <row r="35" spans="2:28" ht="12.75" customHeight="1">
      <c r="B35" s="19"/>
      <c r="C35" s="32">
        <v>2034</v>
      </c>
      <c r="D35" s="19">
        <v>505881.15625</v>
      </c>
      <c r="E35" s="19">
        <v>-66550.20288085938</v>
      </c>
      <c r="F35" s="19">
        <v>110405.611328125</v>
      </c>
      <c r="G35" s="19">
        <v>462025.7478027344</v>
      </c>
      <c r="H35" s="19">
        <v>341101</v>
      </c>
      <c r="I35" s="19">
        <v>81196.279296875</v>
      </c>
      <c r="J35" s="19">
        <v>422297.279296875</v>
      </c>
      <c r="K35" s="19">
        <v>884323.0270996094</v>
      </c>
      <c r="L35" s="19">
        <v>93487.453125</v>
      </c>
      <c r="M35" s="19">
        <v>977810.4802246094</v>
      </c>
      <c r="N35" s="19">
        <v>29729.11933948774</v>
      </c>
      <c r="O35" s="19">
        <v>948081.3608851216</v>
      </c>
      <c r="P35" s="205">
        <v>5937274.886770546</v>
      </c>
      <c r="Q35" s="19">
        <v>341101</v>
      </c>
      <c r="R35" s="206">
        <v>2034</v>
      </c>
      <c r="S35" s="19">
        <v>212.91793750781267</v>
      </c>
      <c r="T35" s="207">
        <v>2685.137006978143</v>
      </c>
      <c r="V35" s="209"/>
      <c r="W35" s="209"/>
      <c r="Y35" s="210"/>
      <c r="AA35" s="209"/>
      <c r="AB35" s="209"/>
    </row>
    <row r="36" spans="2:28" ht="12.75" customHeight="1">
      <c r="B36" s="19"/>
      <c r="C36" s="32">
        <v>2035</v>
      </c>
      <c r="D36" s="19">
        <v>510306.625</v>
      </c>
      <c r="E36" s="19">
        <v>-68281.27563476562</v>
      </c>
      <c r="F36" s="19">
        <v>88387.564453125</v>
      </c>
      <c r="G36" s="19">
        <v>490200.3361816406</v>
      </c>
      <c r="H36" s="19">
        <v>341101</v>
      </c>
      <c r="I36" s="19">
        <v>83573.92578125</v>
      </c>
      <c r="J36" s="19">
        <v>424674.92578125</v>
      </c>
      <c r="K36" s="19">
        <v>914875.2619628906</v>
      </c>
      <c r="L36" s="19">
        <v>89332.296875</v>
      </c>
      <c r="M36" s="19">
        <v>1004207.5588378906</v>
      </c>
      <c r="N36" s="19">
        <v>28845.64713237314</v>
      </c>
      <c r="O36" s="19">
        <v>975361.9117055174</v>
      </c>
      <c r="P36" s="205">
        <v>6070753.481500226</v>
      </c>
      <c r="Q36" s="19">
        <v>341101</v>
      </c>
      <c r="R36" s="206">
        <v>2035</v>
      </c>
      <c r="S36" s="19">
        <v>205.0339665078127</v>
      </c>
      <c r="T36" s="207">
        <v>2705.522371551694</v>
      </c>
      <c r="V36" s="209"/>
      <c r="W36" s="209"/>
      <c r="Y36" s="210"/>
      <c r="AA36" s="209"/>
      <c r="AB36" s="209"/>
    </row>
    <row r="37" spans="2:28" ht="12.75" customHeight="1">
      <c r="B37" s="19"/>
      <c r="C37" s="32">
        <v>2036</v>
      </c>
      <c r="D37" s="19">
        <v>517169.21875</v>
      </c>
      <c r="E37" s="19">
        <v>-69566.00830078125</v>
      </c>
      <c r="F37" s="19">
        <v>91528.9765625</v>
      </c>
      <c r="G37" s="19">
        <v>495206.25048828125</v>
      </c>
      <c r="H37" s="19">
        <v>341101</v>
      </c>
      <c r="I37" s="19">
        <v>85288.158203125</v>
      </c>
      <c r="J37" s="19">
        <v>426389.158203125</v>
      </c>
      <c r="K37" s="19">
        <v>921595.4086914062</v>
      </c>
      <c r="L37" s="19">
        <v>91621.171875</v>
      </c>
      <c r="M37" s="19">
        <v>1013216.5805664062</v>
      </c>
      <c r="N37" s="19">
        <v>27533.172747669236</v>
      </c>
      <c r="O37" s="19">
        <v>985683.407818737</v>
      </c>
      <c r="P37" s="205">
        <v>6194916.860392468</v>
      </c>
      <c r="Q37" s="19">
        <v>341101</v>
      </c>
      <c r="R37" s="206">
        <v>2036</v>
      </c>
      <c r="S37" s="19">
        <v>194.23035650781253</v>
      </c>
      <c r="T37" s="207">
        <v>2726.0625003282325</v>
      </c>
      <c r="V37" s="209"/>
      <c r="W37" s="209"/>
      <c r="Y37" s="210"/>
      <c r="AA37" s="209"/>
      <c r="AB37" s="209"/>
    </row>
    <row r="38" spans="2:28" ht="12.75" customHeight="1">
      <c r="B38" s="19"/>
      <c r="C38" s="32">
        <v>2037</v>
      </c>
      <c r="D38" s="19">
        <v>537370.875</v>
      </c>
      <c r="E38" s="19">
        <v>-69804.80297851562</v>
      </c>
      <c r="F38" s="19">
        <v>108398.39453125</v>
      </c>
      <c r="G38" s="19">
        <v>498777.2834472656</v>
      </c>
      <c r="H38" s="19">
        <v>341101</v>
      </c>
      <c r="I38" s="19">
        <v>86808.228515625</v>
      </c>
      <c r="J38" s="19">
        <v>427909.228515625</v>
      </c>
      <c r="K38" s="19">
        <v>926686.5119628906</v>
      </c>
      <c r="L38" s="19">
        <v>97732.90625</v>
      </c>
      <c r="M38" s="19">
        <v>1024419.4182128906</v>
      </c>
      <c r="N38" s="19">
        <v>25273.25021614239</v>
      </c>
      <c r="O38" s="19">
        <v>999146.1679967482</v>
      </c>
      <c r="P38" s="205">
        <v>6310766.675959261</v>
      </c>
      <c r="Q38" s="19">
        <v>341101</v>
      </c>
      <c r="R38" s="206">
        <v>2037</v>
      </c>
      <c r="S38" s="19">
        <v>176.9445805078126</v>
      </c>
      <c r="T38" s="207">
        <v>2746.7585682663143</v>
      </c>
      <c r="V38" s="209"/>
      <c r="W38" s="209"/>
      <c r="Y38" s="210"/>
      <c r="AA38" s="209"/>
      <c r="AB38" s="209"/>
    </row>
    <row r="39" spans="2:28" ht="12.75" customHeight="1">
      <c r="B39" s="19"/>
      <c r="C39" s="32">
        <v>2038</v>
      </c>
      <c r="D39" s="19">
        <v>537764.4375</v>
      </c>
      <c r="E39" s="19">
        <v>-71680.287109375</v>
      </c>
      <c r="F39" s="19">
        <v>91443.73828125</v>
      </c>
      <c r="G39" s="19">
        <v>518000.986328125</v>
      </c>
      <c r="H39" s="19">
        <v>341101</v>
      </c>
      <c r="I39" s="19">
        <v>88678.48828125</v>
      </c>
      <c r="J39" s="19">
        <v>429779.48828125</v>
      </c>
      <c r="K39" s="19">
        <v>947780.474609375</v>
      </c>
      <c r="L39" s="19">
        <v>95679.25</v>
      </c>
      <c r="M39" s="19">
        <v>1043459.724609375</v>
      </c>
      <c r="N39" s="19">
        <v>23599.35053081266</v>
      </c>
      <c r="O39" s="19">
        <v>1019860.3740785624</v>
      </c>
      <c r="P39" s="205">
        <v>6419613.880712729</v>
      </c>
      <c r="Q39" s="19">
        <v>341101</v>
      </c>
      <c r="R39" s="206">
        <v>2038</v>
      </c>
      <c r="S39" s="19">
        <v>163.98024850781258</v>
      </c>
      <c r="T39" s="207">
        <v>2767.611759244696</v>
      </c>
      <c r="V39" s="209"/>
      <c r="W39" s="209"/>
      <c r="Y39" s="210"/>
      <c r="AA39" s="209"/>
      <c r="AB39" s="209"/>
    </row>
    <row r="40" spans="2:28" ht="12.75" customHeight="1">
      <c r="B40" s="19"/>
      <c r="C40" s="32">
        <v>2039</v>
      </c>
      <c r="D40" s="19">
        <v>555310.75</v>
      </c>
      <c r="E40" s="19">
        <v>-72337.11108398438</v>
      </c>
      <c r="F40" s="19">
        <v>102786.8203125</v>
      </c>
      <c r="G40" s="19">
        <v>524861.0407714844</v>
      </c>
      <c r="H40" s="19">
        <v>341101</v>
      </c>
      <c r="I40" s="19">
        <v>90594.2578125</v>
      </c>
      <c r="J40" s="19">
        <v>431695.2578125</v>
      </c>
      <c r="K40" s="19">
        <v>956556.2985839844</v>
      </c>
      <c r="L40" s="19">
        <v>100226.75</v>
      </c>
      <c r="M40" s="19">
        <v>1056783.0485839844</v>
      </c>
      <c r="N40" s="19">
        <v>22055.239343803085</v>
      </c>
      <c r="O40" s="19">
        <v>1034727.8092401812</v>
      </c>
      <c r="P40" s="205">
        <v>6521265.178361791</v>
      </c>
      <c r="Q40" s="19">
        <v>341101</v>
      </c>
      <c r="R40" s="206">
        <v>2039</v>
      </c>
      <c r="S40" s="19">
        <v>152.0962775078126</v>
      </c>
      <c r="T40" s="207">
        <v>2788.6232661300533</v>
      </c>
      <c r="V40" s="209"/>
      <c r="W40" s="209"/>
      <c r="Y40" s="210"/>
      <c r="AA40" s="209"/>
      <c r="AB40" s="209"/>
    </row>
    <row r="41" spans="2:28" ht="12.75" customHeight="1">
      <c r="B41" s="19"/>
      <c r="C41" s="32">
        <v>2040</v>
      </c>
      <c r="D41" s="19">
        <v>559206.25</v>
      </c>
      <c r="E41" s="19">
        <v>-74016.47119140625</v>
      </c>
      <c r="F41" s="19">
        <v>89573.33984375</v>
      </c>
      <c r="G41" s="19">
        <v>543649.3813476562</v>
      </c>
      <c r="H41" s="19">
        <v>341101</v>
      </c>
      <c r="I41" s="19">
        <v>93000.568359375</v>
      </c>
      <c r="J41" s="19">
        <v>434101.568359375</v>
      </c>
      <c r="K41" s="19">
        <v>977750.9497070312</v>
      </c>
      <c r="L41" s="19">
        <v>98400.6015625</v>
      </c>
      <c r="M41" s="19">
        <v>1076151.5512695312</v>
      </c>
      <c r="N41" s="19">
        <v>22538.382700078244</v>
      </c>
      <c r="O41" s="19">
        <v>1053613.168569453</v>
      </c>
      <c r="P41" s="205">
        <v>6616540.020718642</v>
      </c>
      <c r="Q41" s="19">
        <v>341101</v>
      </c>
      <c r="R41" s="206">
        <v>2040</v>
      </c>
      <c r="S41" s="19">
        <v>154.25699950781268</v>
      </c>
      <c r="T41" s="207">
        <v>2809.794290845222</v>
      </c>
      <c r="V41" s="209"/>
      <c r="W41" s="209"/>
      <c r="Y41" s="210"/>
      <c r="AA41" s="209"/>
      <c r="AB41" s="209"/>
    </row>
    <row r="42" spans="2:30" ht="12.75" customHeight="1">
      <c r="B42" s="19"/>
      <c r="C42" s="32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5"/>
      <c r="P42" s="205"/>
      <c r="Q42" s="19"/>
      <c r="R42" s="19"/>
      <c r="S42" s="19"/>
      <c r="T42" s="206"/>
      <c r="U42" s="19"/>
      <c r="V42" s="207"/>
      <c r="X42" s="209"/>
      <c r="Y42" s="209"/>
      <c r="AA42" s="210"/>
      <c r="AC42" s="209"/>
      <c r="AD42" s="209"/>
    </row>
    <row r="43" spans="2:20" ht="12.75">
      <c r="B43" s="211" t="s">
        <v>45</v>
      </c>
      <c r="C43" s="187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9"/>
      <c r="O43" s="187"/>
      <c r="P43" s="187"/>
      <c r="Q43" s="187"/>
      <c r="R43" s="187"/>
      <c r="S43" s="187"/>
      <c r="T43" s="187"/>
    </row>
    <row r="44" spans="2:20" ht="12.75">
      <c r="B44" s="187"/>
      <c r="C44" s="212" t="s">
        <v>46</v>
      </c>
      <c r="D44" s="19">
        <v>3220461.9044073485</v>
      </c>
      <c r="E44" s="19">
        <v>-519453.4829412431</v>
      </c>
      <c r="F44" s="19">
        <v>-216614.85473323928</v>
      </c>
      <c r="G44" s="19">
        <v>3956530.2420818307</v>
      </c>
      <c r="H44" s="19">
        <v>1556036.31644222</v>
      </c>
      <c r="I44" s="19">
        <v>313579.1720100904</v>
      </c>
      <c r="J44" s="19">
        <v>1869615.4884523104</v>
      </c>
      <c r="K44" s="19">
        <v>5826145.730534141</v>
      </c>
      <c r="L44" s="19">
        <v>690226.0023819322</v>
      </c>
      <c r="M44" s="19">
        <v>6516371.732916073</v>
      </c>
      <c r="N44" s="19">
        <v>-100168.28780256998</v>
      </c>
      <c r="O44" s="19">
        <v>6616540.0207186425</v>
      </c>
      <c r="P44" s="187"/>
      <c r="Q44" s="187"/>
      <c r="R44" s="187"/>
      <c r="S44" s="187"/>
      <c r="T44" s="187"/>
    </row>
    <row r="45" spans="2:20" ht="12.75">
      <c r="B45" s="205" t="s">
        <v>47</v>
      </c>
      <c r="C45" s="212"/>
      <c r="D45" s="19"/>
      <c r="E45" s="212"/>
      <c r="F45" s="212"/>
      <c r="G45" s="19"/>
      <c r="H45" s="19"/>
      <c r="I45" s="19"/>
      <c r="J45" s="213">
        <v>611421.3306188425</v>
      </c>
      <c r="K45" s="213"/>
      <c r="L45" s="213"/>
      <c r="M45" s="213">
        <v>611421.3306188425</v>
      </c>
      <c r="N45" s="19">
        <v>0</v>
      </c>
      <c r="O45" s="213">
        <v>611421.3306188425</v>
      </c>
      <c r="P45" s="187"/>
      <c r="Q45" s="187"/>
      <c r="R45" s="187"/>
      <c r="S45" s="187"/>
      <c r="T45" s="187"/>
    </row>
    <row r="46" spans="2:20" ht="12.75">
      <c r="B46" s="187" t="s">
        <v>48</v>
      </c>
      <c r="C46" s="212"/>
      <c r="D46" s="212"/>
      <c r="E46" s="212"/>
      <c r="F46" s="212"/>
      <c r="G46" s="19"/>
      <c r="H46" s="19"/>
      <c r="I46" s="19"/>
      <c r="J46" s="19">
        <v>2481036.819071153</v>
      </c>
      <c r="K46" s="19"/>
      <c r="L46" s="19"/>
      <c r="M46" s="19">
        <v>7127793.063534915</v>
      </c>
      <c r="N46" s="19">
        <v>-100168.28780256998</v>
      </c>
      <c r="O46" s="19">
        <v>7227961.351337485</v>
      </c>
      <c r="P46" s="187"/>
      <c r="Q46" s="187"/>
      <c r="R46" s="187"/>
      <c r="S46" s="187"/>
      <c r="T46" s="187"/>
    </row>
    <row r="47" spans="2:19" ht="12.75">
      <c r="B47" s="187"/>
      <c r="C47" s="202"/>
      <c r="D47" s="214"/>
      <c r="E47" s="214"/>
      <c r="F47" s="214"/>
      <c r="G47" s="214"/>
      <c r="H47" s="214"/>
      <c r="I47" s="214"/>
      <c r="J47" s="214"/>
      <c r="K47" s="214"/>
      <c r="L47" s="214"/>
      <c r="M47" s="215"/>
      <c r="N47" s="216"/>
      <c r="O47" s="187"/>
      <c r="P47" s="187"/>
      <c r="Q47" s="187"/>
      <c r="R47" s="187"/>
      <c r="S47" s="187"/>
    </row>
    <row r="48" spans="3:21" ht="12.75">
      <c r="C48" s="217" t="s">
        <v>1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8"/>
    </row>
    <row r="49" spans="3:21" ht="12.75">
      <c r="C49" s="217" t="s">
        <v>2</v>
      </c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8"/>
    </row>
    <row r="50" spans="3:21" ht="12.75">
      <c r="C50" s="217" t="s">
        <v>142</v>
      </c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8"/>
    </row>
    <row r="51" spans="2:13" ht="12.75">
      <c r="B51" s="141"/>
      <c r="C51" s="357"/>
      <c r="D51" s="129"/>
      <c r="E51" s="114"/>
      <c r="K51" s="194"/>
      <c r="L51" s="194"/>
      <c r="M51" s="194"/>
    </row>
    <row r="52" spans="2:14" ht="12.75">
      <c r="B52" s="108" t="s">
        <v>49</v>
      </c>
      <c r="C52" s="115" t="s">
        <v>50</v>
      </c>
      <c r="D52" s="108" t="s">
        <v>51</v>
      </c>
      <c r="E52" s="115" t="s">
        <v>52</v>
      </c>
      <c r="J52" s="219"/>
      <c r="K52" s="220"/>
      <c r="L52" s="220"/>
      <c r="M52" s="220"/>
      <c r="N52" s="219"/>
    </row>
    <row r="53" spans="2:14" ht="12.75">
      <c r="B53" s="81" t="s">
        <v>53</v>
      </c>
      <c r="C53" s="81" t="s">
        <v>53</v>
      </c>
      <c r="D53" s="81" t="s">
        <v>53</v>
      </c>
      <c r="E53" s="130" t="s">
        <v>53</v>
      </c>
      <c r="J53" s="219"/>
      <c r="K53" s="223"/>
      <c r="L53" s="223"/>
      <c r="M53" s="223"/>
      <c r="N53" s="219"/>
    </row>
    <row r="54" spans="2:14" ht="12.75">
      <c r="B54" s="92" t="s">
        <v>161</v>
      </c>
      <c r="C54" s="92" t="s">
        <v>161</v>
      </c>
      <c r="D54" s="92" t="s">
        <v>161</v>
      </c>
      <c r="E54" s="131" t="s">
        <v>54</v>
      </c>
      <c r="J54" s="219"/>
      <c r="K54" s="219"/>
      <c r="L54" s="219"/>
      <c r="M54" s="219"/>
      <c r="N54" s="219"/>
    </row>
    <row r="55" spans="1:14" ht="12.75">
      <c r="A55" s="32">
        <v>2011</v>
      </c>
      <c r="B55" s="224">
        <v>10452.3623046875</v>
      </c>
      <c r="C55" s="227">
        <v>7386.70751953125</v>
      </c>
      <c r="D55" s="228">
        <v>6170.87158203125</v>
      </c>
      <c r="E55" s="229">
        <v>0.2905798852443695</v>
      </c>
      <c r="J55" s="197"/>
      <c r="K55" s="230"/>
      <c r="L55" s="225"/>
      <c r="M55" s="197"/>
      <c r="N55" s="219"/>
    </row>
    <row r="56" spans="1:14" ht="12.75">
      <c r="A56" s="32">
        <v>2012</v>
      </c>
      <c r="B56" s="224">
        <v>10585.57421875</v>
      </c>
      <c r="C56" s="227">
        <v>8400.3076171875</v>
      </c>
      <c r="D56" s="228">
        <v>7009.7119140625</v>
      </c>
      <c r="E56" s="229">
        <v>0.34477272629737854</v>
      </c>
      <c r="J56" s="197"/>
      <c r="K56" s="230"/>
      <c r="L56" s="225"/>
      <c r="M56" s="225"/>
      <c r="N56" s="219"/>
    </row>
    <row r="57" spans="1:14" ht="12.75">
      <c r="A57" s="32">
        <v>2013</v>
      </c>
      <c r="B57" s="224">
        <v>7446.458984375</v>
      </c>
      <c r="C57" s="227">
        <v>6696.26806640625</v>
      </c>
      <c r="D57" s="228">
        <v>5317.1640625</v>
      </c>
      <c r="E57" s="229">
        <v>0.2873517870903015</v>
      </c>
      <c r="J57" s="197"/>
      <c r="K57" s="230"/>
      <c r="L57" s="225"/>
      <c r="M57" s="225"/>
      <c r="N57" s="219"/>
    </row>
    <row r="58" spans="1:14" ht="12.75">
      <c r="A58" s="32">
        <v>2014</v>
      </c>
      <c r="B58" s="224">
        <v>4238.478515625</v>
      </c>
      <c r="C58" s="227">
        <v>6935.8251953125</v>
      </c>
      <c r="D58" s="228">
        <v>5561.21923828125</v>
      </c>
      <c r="E58" s="229">
        <v>0.3363876938819885</v>
      </c>
      <c r="J58" s="197"/>
      <c r="K58" s="230"/>
      <c r="L58" s="225"/>
      <c r="M58" s="225"/>
      <c r="N58" s="219"/>
    </row>
    <row r="59" spans="1:14" ht="12.75">
      <c r="A59" s="32">
        <v>2015</v>
      </c>
      <c r="B59" s="224">
        <v>9351.083984375</v>
      </c>
      <c r="C59" s="227">
        <v>7369.82861328125</v>
      </c>
      <c r="D59" s="228">
        <v>3884.505126953125</v>
      </c>
      <c r="E59" s="229">
        <v>0.27667704224586487</v>
      </c>
      <c r="J59" s="197"/>
      <c r="K59" s="230"/>
      <c r="L59" s="225"/>
      <c r="M59" s="225"/>
      <c r="N59" s="219"/>
    </row>
    <row r="60" spans="1:14" ht="12.75">
      <c r="A60" s="32">
        <v>2016</v>
      </c>
      <c r="B60" s="224">
        <v>4097.04345703125</v>
      </c>
      <c r="C60" s="227">
        <v>2599.5126953125</v>
      </c>
      <c r="D60" s="228">
        <v>1464.7978515625</v>
      </c>
      <c r="E60" s="229">
        <v>0.009094475768506527</v>
      </c>
      <c r="J60" s="197"/>
      <c r="K60" s="230"/>
      <c r="L60" s="225"/>
      <c r="M60" s="225"/>
      <c r="N60" s="219"/>
    </row>
    <row r="61" spans="1:14" ht="12.75">
      <c r="A61" s="32">
        <v>2017</v>
      </c>
      <c r="B61" s="224">
        <v>4429.87841796875</v>
      </c>
      <c r="C61" s="227">
        <v>2470.478759765625</v>
      </c>
      <c r="D61" s="228">
        <v>1643.8267822265625</v>
      </c>
      <c r="E61" s="229">
        <v>0.010307910852134228</v>
      </c>
      <c r="J61" s="197"/>
      <c r="K61" s="230"/>
      <c r="L61" s="225"/>
      <c r="M61" s="225"/>
      <c r="N61" s="219"/>
    </row>
    <row r="62" spans="1:14" ht="12.75">
      <c r="A62" s="32">
        <v>2018</v>
      </c>
      <c r="B62" s="224">
        <v>4357.98779296875</v>
      </c>
      <c r="C62" s="227">
        <v>2694.86572265625</v>
      </c>
      <c r="D62" s="228">
        <v>1626.5032958984375</v>
      </c>
      <c r="E62" s="229">
        <v>0.010142161510884762</v>
      </c>
      <c r="J62" s="197"/>
      <c r="K62" s="230"/>
      <c r="L62" s="225"/>
      <c r="M62" s="225"/>
      <c r="N62" s="219"/>
    </row>
    <row r="63" spans="1:14" ht="12.75">
      <c r="A63" s="32">
        <v>2019</v>
      </c>
      <c r="B63" s="224">
        <v>3557.40966796875</v>
      </c>
      <c r="C63" s="227">
        <v>2470.344482421875</v>
      </c>
      <c r="D63" s="228">
        <v>1337.276611328125</v>
      </c>
      <c r="E63" s="229">
        <v>0.008280578069388866</v>
      </c>
      <c r="J63" s="197"/>
      <c r="K63" s="230"/>
      <c r="L63" s="225"/>
      <c r="M63" s="225"/>
      <c r="N63" s="219"/>
    </row>
    <row r="64" spans="1:14" ht="12.75">
      <c r="A64" s="32">
        <v>2020</v>
      </c>
      <c r="B64" s="224">
        <v>4573.1328125</v>
      </c>
      <c r="C64" s="227">
        <v>4393.66943359375</v>
      </c>
      <c r="D64" s="228">
        <v>770.2657470703125</v>
      </c>
      <c r="E64" s="229">
        <v>0.003319602459669113</v>
      </c>
      <c r="J64" s="197"/>
      <c r="K64" s="230"/>
      <c r="L64" s="225"/>
      <c r="M64" s="225"/>
      <c r="N64" s="219"/>
    </row>
    <row r="65" spans="1:14" ht="12.75">
      <c r="A65" s="32">
        <v>2021</v>
      </c>
      <c r="B65" s="224">
        <v>4371.6552734375</v>
      </c>
      <c r="C65" s="227">
        <v>4368.3663330078125</v>
      </c>
      <c r="D65" s="228">
        <v>766.57666015625</v>
      </c>
      <c r="E65" s="229">
        <v>0.003309632185846567</v>
      </c>
      <c r="J65" s="197"/>
      <c r="K65" s="230"/>
      <c r="L65" s="225"/>
      <c r="M65" s="225"/>
      <c r="N65" s="219"/>
    </row>
    <row r="66" spans="1:14" ht="12.75">
      <c r="A66" s="32">
        <v>2022</v>
      </c>
      <c r="B66" s="224">
        <v>4558.69873046875</v>
      </c>
      <c r="C66" s="227">
        <v>4366.60498046875</v>
      </c>
      <c r="D66" s="228">
        <v>766.2642822265625</v>
      </c>
      <c r="E66" s="229">
        <v>0.00330971647053957</v>
      </c>
      <c r="J66" s="197"/>
      <c r="K66" s="230"/>
      <c r="L66" s="225"/>
      <c r="M66" s="225"/>
      <c r="N66" s="219"/>
    </row>
    <row r="67" spans="1:14" ht="12.75">
      <c r="A67" s="32">
        <v>2023</v>
      </c>
      <c r="B67" s="224">
        <v>4268.751953125</v>
      </c>
      <c r="C67" s="227">
        <v>4047.9976806640625</v>
      </c>
      <c r="D67" s="228">
        <v>697.1887817382812</v>
      </c>
      <c r="E67" s="229">
        <v>0.0029207144398242235</v>
      </c>
      <c r="J67" s="197"/>
      <c r="K67" s="230"/>
      <c r="L67" s="225"/>
      <c r="M67" s="225"/>
      <c r="N67" s="219"/>
    </row>
    <row r="68" spans="1:14" ht="12.75">
      <c r="A68" s="32">
        <v>2024</v>
      </c>
      <c r="B68" s="224">
        <v>3654.5869140625</v>
      </c>
      <c r="C68" s="227">
        <v>4117.6544189453125</v>
      </c>
      <c r="D68" s="228">
        <v>711.8524169921875</v>
      </c>
      <c r="E68" s="229">
        <v>0.0029971697367727757</v>
      </c>
      <c r="J68" s="197"/>
      <c r="K68" s="230"/>
      <c r="L68" s="225"/>
      <c r="M68" s="225"/>
      <c r="N68" s="219"/>
    </row>
    <row r="69" spans="1:14" ht="12.75">
      <c r="A69" s="32">
        <v>2025</v>
      </c>
      <c r="B69" s="224">
        <v>4559.13623046875</v>
      </c>
      <c r="C69" s="227">
        <v>4826.22509765625</v>
      </c>
      <c r="D69" s="228">
        <v>809.5379028320312</v>
      </c>
      <c r="E69" s="229">
        <v>0.0033095749095082283</v>
      </c>
      <c r="J69" s="197"/>
      <c r="K69" s="230"/>
      <c r="L69" s="225"/>
      <c r="M69" s="225"/>
      <c r="N69" s="219"/>
    </row>
    <row r="70" spans="1:14" ht="12.75">
      <c r="A70" s="32">
        <v>2026</v>
      </c>
      <c r="B70" s="224">
        <v>3917.186767578125</v>
      </c>
      <c r="C70" s="227">
        <v>4770.26123046875</v>
      </c>
      <c r="D70" s="228">
        <v>785.6396484375</v>
      </c>
      <c r="E70" s="229">
        <v>0.0031090895645320415</v>
      </c>
      <c r="J70" s="197"/>
      <c r="K70" s="230"/>
      <c r="L70" s="225"/>
      <c r="M70" s="225"/>
      <c r="N70" s="219"/>
    </row>
    <row r="71" spans="1:14" ht="12.75">
      <c r="A71" s="32">
        <v>2027</v>
      </c>
      <c r="B71" s="224">
        <v>4557.63671875</v>
      </c>
      <c r="C71" s="227">
        <v>4887.990234375</v>
      </c>
      <c r="D71" s="228">
        <v>816.0260620117188</v>
      </c>
      <c r="E71" s="229">
        <v>0.0033087730407714844</v>
      </c>
      <c r="J71" s="197"/>
      <c r="K71" s="230"/>
      <c r="L71" s="225"/>
      <c r="M71" s="225"/>
      <c r="N71" s="219"/>
    </row>
    <row r="72" spans="1:14" ht="12.75">
      <c r="A72" s="32">
        <v>2028</v>
      </c>
      <c r="B72" s="224">
        <v>3884.1416015625</v>
      </c>
      <c r="C72" s="227">
        <v>4764.650390625</v>
      </c>
      <c r="D72" s="228">
        <v>783.94775390625</v>
      </c>
      <c r="E72" s="229">
        <v>0.0030977351125329733</v>
      </c>
      <c r="J72" s="197"/>
      <c r="K72" s="230"/>
      <c r="L72" s="225"/>
      <c r="M72" s="225"/>
      <c r="N72" s="219"/>
    </row>
    <row r="73" spans="1:14" ht="12.75">
      <c r="A73" s="32">
        <v>2029</v>
      </c>
      <c r="B73" s="224">
        <v>4401.08154296875</v>
      </c>
      <c r="C73" s="227">
        <v>4646.232421875</v>
      </c>
      <c r="D73" s="228">
        <v>756.7525024414062</v>
      </c>
      <c r="E73" s="229">
        <v>0.0029409676790237427</v>
      </c>
      <c r="J73" s="197"/>
      <c r="K73" s="230"/>
      <c r="L73" s="225"/>
      <c r="M73" s="225"/>
      <c r="N73" s="219"/>
    </row>
    <row r="74" spans="1:14" ht="12.75">
      <c r="A74" s="32">
        <v>2030</v>
      </c>
      <c r="B74" s="224">
        <v>4332.064453125</v>
      </c>
      <c r="C74" s="227">
        <v>4830.5751953125</v>
      </c>
      <c r="D74" s="228">
        <v>800.9990844726562</v>
      </c>
      <c r="E74" s="229">
        <v>0.0032096565701067448</v>
      </c>
      <c r="J74" s="197"/>
      <c r="K74" s="230"/>
      <c r="L74" s="225"/>
      <c r="M74" s="225"/>
      <c r="N74" s="219"/>
    </row>
    <row r="75" spans="1:14" ht="12.75">
      <c r="A75" s="197">
        <v>2031</v>
      </c>
      <c r="B75" s="224">
        <v>3536.2177734375</v>
      </c>
      <c r="C75" s="227">
        <v>4663.7734375</v>
      </c>
      <c r="D75" s="228">
        <v>759.0322875976562</v>
      </c>
      <c r="E75" s="229">
        <v>0.0029412326402962208</v>
      </c>
      <c r="J75" s="197"/>
      <c r="K75" s="230"/>
      <c r="L75" s="225"/>
      <c r="M75" s="225"/>
      <c r="N75" s="219"/>
    </row>
    <row r="76" spans="1:14" ht="12.75">
      <c r="A76" s="197">
        <v>2032</v>
      </c>
      <c r="B76" s="224">
        <v>4571.8798828125</v>
      </c>
      <c r="C76" s="227">
        <v>4939.9189453125</v>
      </c>
      <c r="D76" s="228">
        <v>822.4578857421875</v>
      </c>
      <c r="E76" s="229">
        <v>0.0033187270164489746</v>
      </c>
      <c r="J76" s="197"/>
      <c r="K76" s="230"/>
      <c r="L76" s="225"/>
      <c r="M76" s="225"/>
      <c r="N76" s="219"/>
    </row>
    <row r="77" spans="1:14" ht="12.75">
      <c r="A77" s="197">
        <v>2033</v>
      </c>
      <c r="B77" s="224">
        <v>4373.86767578125</v>
      </c>
      <c r="C77" s="227">
        <v>4942.352783203125</v>
      </c>
      <c r="D77" s="228">
        <v>821.9669799804688</v>
      </c>
      <c r="E77" s="229">
        <v>0.0033098948188126087</v>
      </c>
      <c r="J77" s="197"/>
      <c r="K77" s="230"/>
      <c r="L77" s="225"/>
      <c r="M77" s="225"/>
      <c r="N77" s="219"/>
    </row>
    <row r="78" spans="1:14" ht="12.75">
      <c r="A78" s="197">
        <v>2034</v>
      </c>
      <c r="B78" s="224">
        <v>4557.8193359375</v>
      </c>
      <c r="C78" s="227">
        <v>4979.092529296875</v>
      </c>
      <c r="D78" s="228">
        <v>826.4513549804688</v>
      </c>
      <c r="E78" s="229">
        <v>0.003309185616672039</v>
      </c>
      <c r="J78" s="197"/>
      <c r="K78" s="230"/>
      <c r="L78" s="225"/>
      <c r="M78" s="225"/>
      <c r="N78" s="219"/>
    </row>
    <row r="79" spans="1:14" ht="12.75">
      <c r="A79" s="197">
        <v>2035</v>
      </c>
      <c r="B79" s="224">
        <v>4269.61279296875</v>
      </c>
      <c r="C79" s="227">
        <v>4696.75537109375</v>
      </c>
      <c r="D79" s="228">
        <v>761.4957275390625</v>
      </c>
      <c r="E79" s="229">
        <v>0.0029215868562459946</v>
      </c>
      <c r="J79" s="197"/>
      <c r="K79" s="230"/>
      <c r="L79" s="225"/>
      <c r="M79" s="225"/>
      <c r="N79" s="219"/>
    </row>
    <row r="80" spans="1:14" ht="12.75" customHeight="1">
      <c r="A80" s="197">
        <v>2036</v>
      </c>
      <c r="B80" s="224">
        <v>3658.2998046875</v>
      </c>
      <c r="C80" s="227">
        <v>4755.588623046875</v>
      </c>
      <c r="D80" s="228">
        <v>775.1446533203125</v>
      </c>
      <c r="E80" s="229">
        <v>0.0029984498396515846</v>
      </c>
      <c r="J80" s="197"/>
      <c r="K80" s="230"/>
      <c r="L80" s="225"/>
      <c r="M80" s="225"/>
      <c r="N80" s="219"/>
    </row>
    <row r="81" spans="1:14" ht="12.75" customHeight="1">
      <c r="A81" s="197">
        <v>2037</v>
      </c>
      <c r="B81" s="224">
        <v>4558.69970703125</v>
      </c>
      <c r="C81" s="227">
        <v>5007.833740234375</v>
      </c>
      <c r="D81" s="228">
        <v>830.5676879882812</v>
      </c>
      <c r="E81" s="229">
        <v>0.003309927647933364</v>
      </c>
      <c r="J81" s="197"/>
      <c r="K81" s="230"/>
      <c r="L81" s="225"/>
      <c r="M81" s="225"/>
      <c r="N81" s="219"/>
    </row>
    <row r="82" spans="1:14" ht="12.75" customHeight="1">
      <c r="A82" s="197">
        <v>2038</v>
      </c>
      <c r="B82" s="224">
        <v>3916.9033203125</v>
      </c>
      <c r="C82" s="227">
        <v>4840.106689453125</v>
      </c>
      <c r="D82" s="228">
        <v>794.882568359375</v>
      </c>
      <c r="E82" s="229">
        <v>0.0031086415983736515</v>
      </c>
      <c r="J82" s="197"/>
      <c r="K82" s="230"/>
      <c r="L82" s="225"/>
      <c r="M82" s="225"/>
      <c r="N82" s="219"/>
    </row>
    <row r="83" spans="1:14" ht="12.75" customHeight="1">
      <c r="A83" s="197">
        <v>2039</v>
      </c>
      <c r="B83" s="224">
        <v>4558.29248046875</v>
      </c>
      <c r="C83" s="227">
        <v>5005.330078125</v>
      </c>
      <c r="D83" s="228">
        <v>830.4532470703125</v>
      </c>
      <c r="E83" s="229">
        <v>0.003309192368760705</v>
      </c>
      <c r="J83" s="197"/>
      <c r="K83" s="230"/>
      <c r="L83" s="225"/>
      <c r="M83" s="225"/>
      <c r="N83" s="219"/>
    </row>
    <row r="84" spans="1:14" ht="12.75" customHeight="1">
      <c r="A84" s="197">
        <v>2040</v>
      </c>
      <c r="B84" s="231">
        <v>3886.351318359375</v>
      </c>
      <c r="C84" s="233">
        <v>4851.143798828125</v>
      </c>
      <c r="D84" s="234">
        <v>795.24365234375</v>
      </c>
      <c r="E84" s="235">
        <v>0.003099076682701707</v>
      </c>
      <c r="J84" s="197"/>
      <c r="K84" s="230"/>
      <c r="L84" s="225"/>
      <c r="M84" s="225"/>
      <c r="N84" s="219"/>
    </row>
    <row r="85" spans="1:22" s="219" customFormat="1" ht="12.75" customHeight="1">
      <c r="A85" s="197"/>
      <c r="B85" s="236"/>
      <c r="C85" s="237"/>
      <c r="D85" s="238"/>
      <c r="E85" s="236"/>
      <c r="F85" s="225"/>
      <c r="G85" s="226"/>
      <c r="H85" s="226"/>
      <c r="I85" s="225"/>
      <c r="J85"/>
      <c r="K85"/>
      <c r="L85"/>
      <c r="M85"/>
      <c r="N85" s="239"/>
      <c r="O85" s="236"/>
      <c r="P85" s="225"/>
      <c r="Q85" s="226"/>
      <c r="R85" s="240"/>
      <c r="S85" s="197"/>
      <c r="T85" s="230"/>
      <c r="U85" s="225"/>
      <c r="V85" s="225"/>
    </row>
    <row r="86" spans="1:22" ht="12.75" customHeight="1">
      <c r="A86" s="197"/>
      <c r="B86" s="241"/>
      <c r="C86" s="220"/>
      <c r="D86" s="220"/>
      <c r="E86" s="188"/>
      <c r="G86" s="188"/>
      <c r="H86" s="188"/>
      <c r="I86" s="188"/>
      <c r="N86" s="188"/>
      <c r="O86" s="188"/>
      <c r="P86" s="188"/>
      <c r="U86" s="219"/>
      <c r="V86" s="219"/>
    </row>
    <row r="87" spans="2:22" ht="12.75">
      <c r="B87" s="242" t="s">
        <v>55</v>
      </c>
      <c r="C87" s="243"/>
      <c r="D87" s="243"/>
      <c r="E87" s="243"/>
      <c r="F87" s="243"/>
      <c r="G87" s="243"/>
      <c r="H87" s="244"/>
      <c r="I87" s="364" t="s">
        <v>56</v>
      </c>
      <c r="J87" s="376"/>
      <c r="K87" s="377" t="s">
        <v>57</v>
      </c>
      <c r="L87" s="378"/>
      <c r="M87" s="378"/>
      <c r="N87" s="378"/>
      <c r="O87" s="379"/>
      <c r="P87" s="380"/>
      <c r="U87" s="245"/>
      <c r="V87" s="219"/>
    </row>
    <row r="88" spans="2:22" ht="12.75">
      <c r="B88" s="246"/>
      <c r="C88" s="247"/>
      <c r="D88" s="248"/>
      <c r="E88" s="249" t="s">
        <v>58</v>
      </c>
      <c r="F88" s="248"/>
      <c r="G88" s="248" t="s">
        <v>59</v>
      </c>
      <c r="H88" s="249" t="s">
        <v>58</v>
      </c>
      <c r="I88" s="365" t="s">
        <v>60</v>
      </c>
      <c r="J88" s="376"/>
      <c r="K88" s="381"/>
      <c r="L88" s="382"/>
      <c r="M88" s="383"/>
      <c r="N88" s="384" t="s">
        <v>61</v>
      </c>
      <c r="O88" s="382"/>
      <c r="P88" s="385"/>
      <c r="U88" s="250"/>
      <c r="V88" s="219"/>
    </row>
    <row r="89" spans="2:22" ht="12.75">
      <c r="B89" s="221" t="s">
        <v>56</v>
      </c>
      <c r="C89" s="197" t="s">
        <v>8</v>
      </c>
      <c r="D89" s="197" t="s">
        <v>8</v>
      </c>
      <c r="E89" s="197" t="s">
        <v>8</v>
      </c>
      <c r="F89" s="197" t="s">
        <v>4</v>
      </c>
      <c r="G89" s="197" t="s">
        <v>4</v>
      </c>
      <c r="H89" s="197" t="s">
        <v>4</v>
      </c>
      <c r="I89" s="222">
        <v>0.923</v>
      </c>
      <c r="J89" s="376"/>
      <c r="K89" s="386"/>
      <c r="L89" s="387" t="s">
        <v>62</v>
      </c>
      <c r="M89" s="387" t="s">
        <v>63</v>
      </c>
      <c r="N89" s="387" t="s">
        <v>64</v>
      </c>
      <c r="O89" s="387" t="s">
        <v>12</v>
      </c>
      <c r="P89" s="388" t="s">
        <v>65</v>
      </c>
      <c r="U89" s="219"/>
      <c r="V89" s="219"/>
    </row>
    <row r="90" spans="2:22" ht="12.75">
      <c r="B90" s="251" t="s">
        <v>66</v>
      </c>
      <c r="C90" s="252" t="s">
        <v>67</v>
      </c>
      <c r="D90" s="252" t="s">
        <v>68</v>
      </c>
      <c r="E90" s="252" t="s">
        <v>20</v>
      </c>
      <c r="F90" s="252" t="s">
        <v>67</v>
      </c>
      <c r="G90" s="252" t="s">
        <v>68</v>
      </c>
      <c r="H90" s="252" t="s">
        <v>20</v>
      </c>
      <c r="I90" s="366" t="s">
        <v>69</v>
      </c>
      <c r="J90" s="376"/>
      <c r="K90" s="389" t="s">
        <v>70</v>
      </c>
      <c r="L90" s="390" t="s">
        <v>64</v>
      </c>
      <c r="M90" s="390" t="s">
        <v>71</v>
      </c>
      <c r="N90" s="390" t="s">
        <v>72</v>
      </c>
      <c r="O90" s="390" t="s">
        <v>64</v>
      </c>
      <c r="P90" s="391" t="s">
        <v>73</v>
      </c>
      <c r="U90" s="219"/>
      <c r="V90" s="219"/>
    </row>
    <row r="91" spans="2:22" ht="5.25" customHeight="1">
      <c r="B91" s="253"/>
      <c r="C91" s="196"/>
      <c r="D91" s="196"/>
      <c r="E91" s="196"/>
      <c r="F91" s="196"/>
      <c r="G91" s="196"/>
      <c r="H91" s="196"/>
      <c r="I91" s="367"/>
      <c r="J91" s="392"/>
      <c r="K91" s="393"/>
      <c r="L91" s="394"/>
      <c r="M91" s="394"/>
      <c r="N91" s="394"/>
      <c r="O91" s="394"/>
      <c r="P91" s="395"/>
      <c r="U91" s="219"/>
      <c r="V91" s="219"/>
    </row>
    <row r="92" spans="1:22" ht="12.75">
      <c r="A92" s="32">
        <v>2011</v>
      </c>
      <c r="B92" s="254">
        <v>7432.1748046875</v>
      </c>
      <c r="C92" s="255">
        <v>57.64887619018555</v>
      </c>
      <c r="D92" s="255">
        <v>114.59170532226562</v>
      </c>
      <c r="E92" s="226">
        <v>56.94282913208008</v>
      </c>
      <c r="F92" s="226">
        <v>369.3059997558594</v>
      </c>
      <c r="G92" s="255">
        <v>1246.944580078125</v>
      </c>
      <c r="H92" s="226">
        <v>877.6385803222656</v>
      </c>
      <c r="I92" s="368">
        <v>6859.897344726563</v>
      </c>
      <c r="J92" s="396">
        <v>2011</v>
      </c>
      <c r="K92" s="397">
        <v>1033</v>
      </c>
      <c r="L92" s="398">
        <v>1115.2464599609375</v>
      </c>
      <c r="M92" s="148" t="s">
        <v>74</v>
      </c>
      <c r="N92" s="398">
        <v>0</v>
      </c>
      <c r="O92" s="398">
        <v>1115.2464599609375</v>
      </c>
      <c r="P92" s="399">
        <v>0.07961903190797437</v>
      </c>
      <c r="U92" s="219"/>
      <c r="V92" s="219"/>
    </row>
    <row r="93" spans="1:22" ht="12.75">
      <c r="A93" s="32">
        <v>2012</v>
      </c>
      <c r="B93" s="254">
        <v>7475.931640625</v>
      </c>
      <c r="C93" s="255">
        <v>138.4857635498047</v>
      </c>
      <c r="D93" s="255">
        <v>116.77310943603516</v>
      </c>
      <c r="E93" s="226">
        <v>-21.71265411376953</v>
      </c>
      <c r="F93" s="226">
        <v>75.12523651123047</v>
      </c>
      <c r="G93" s="255">
        <v>2164.613037109375</v>
      </c>
      <c r="H93" s="226">
        <v>2089.4878005981445</v>
      </c>
      <c r="I93" s="368">
        <v>6900.2849042968755</v>
      </c>
      <c r="J93" s="396">
        <v>2012</v>
      </c>
      <c r="K93" s="397">
        <v>1251</v>
      </c>
      <c r="L93" s="398">
        <v>1315.577392578125</v>
      </c>
      <c r="M93" s="148" t="s">
        <v>74</v>
      </c>
      <c r="N93" s="398">
        <v>0</v>
      </c>
      <c r="O93" s="398">
        <v>1315.577392578125</v>
      </c>
      <c r="P93" s="399">
        <v>0.05162061756844527</v>
      </c>
      <c r="U93" s="219"/>
      <c r="V93" s="219"/>
    </row>
    <row r="94" spans="1:22" ht="12.75">
      <c r="A94" s="32">
        <v>2013</v>
      </c>
      <c r="B94" s="254">
        <v>7456.80322265625</v>
      </c>
      <c r="C94" s="255">
        <v>138.34532165527344</v>
      </c>
      <c r="D94" s="255">
        <v>36.142662048339844</v>
      </c>
      <c r="E94" s="226">
        <v>-102.2026596069336</v>
      </c>
      <c r="F94" s="226">
        <v>840.2128295898438</v>
      </c>
      <c r="G94" s="255">
        <v>1094.7138671875</v>
      </c>
      <c r="H94" s="226">
        <v>254.50103759765625</v>
      </c>
      <c r="I94" s="368">
        <v>6882.629374511719</v>
      </c>
      <c r="J94" s="396">
        <v>2013</v>
      </c>
      <c r="K94" s="397">
        <v>1257</v>
      </c>
      <c r="L94" s="398">
        <v>1317.287353515625</v>
      </c>
      <c r="M94" s="148" t="s">
        <v>74</v>
      </c>
      <c r="N94" s="398">
        <v>0</v>
      </c>
      <c r="O94" s="398">
        <v>1317.287353515625</v>
      </c>
      <c r="P94" s="399">
        <v>0.04796129953510353</v>
      </c>
      <c r="U94" s="219"/>
      <c r="V94" s="219"/>
    </row>
    <row r="95" spans="1:22" ht="12.75">
      <c r="A95" s="32">
        <v>2014</v>
      </c>
      <c r="B95" s="254">
        <v>7469.07763671875</v>
      </c>
      <c r="C95" s="255">
        <v>138.68670654296875</v>
      </c>
      <c r="D95" s="255">
        <v>16.607419967651367</v>
      </c>
      <c r="E95" s="226">
        <v>-122.07928657531738</v>
      </c>
      <c r="F95" s="226">
        <v>752.2600708007812</v>
      </c>
      <c r="G95" s="255">
        <v>1360.517822265625</v>
      </c>
      <c r="H95" s="226">
        <v>608.2577514648438</v>
      </c>
      <c r="I95" s="368">
        <v>6893.9586586914065</v>
      </c>
      <c r="J95" s="396">
        <v>2014</v>
      </c>
      <c r="K95" s="397">
        <v>1243</v>
      </c>
      <c r="L95" s="398">
        <v>1387.44287109375</v>
      </c>
      <c r="M95" s="148" t="s">
        <v>74</v>
      </c>
      <c r="N95" s="398">
        <v>0</v>
      </c>
      <c r="O95" s="398">
        <v>1387.44287109375</v>
      </c>
      <c r="P95" s="399">
        <v>0.11620504512771523</v>
      </c>
      <c r="U95" s="219"/>
      <c r="V95" s="219"/>
    </row>
    <row r="96" spans="1:22" ht="12.75">
      <c r="A96" s="32">
        <v>2015</v>
      </c>
      <c r="B96" s="254">
        <v>7478.85986328125</v>
      </c>
      <c r="C96" s="255">
        <v>138.914306640625</v>
      </c>
      <c r="D96" s="255">
        <v>22.56797981262207</v>
      </c>
      <c r="E96" s="226">
        <v>-116.34632682800293</v>
      </c>
      <c r="F96" s="226">
        <v>257.9608459472656</v>
      </c>
      <c r="G96" s="255">
        <v>1241.5072021484375</v>
      </c>
      <c r="H96" s="226">
        <v>983.5463562011719</v>
      </c>
      <c r="I96" s="368">
        <v>6902.987653808594</v>
      </c>
      <c r="J96" s="396">
        <v>2015</v>
      </c>
      <c r="K96" s="397">
        <v>1234</v>
      </c>
      <c r="L96" s="398">
        <v>1107.68212890625</v>
      </c>
      <c r="M96" s="148" t="s">
        <v>74</v>
      </c>
      <c r="N96" s="398">
        <v>0</v>
      </c>
      <c r="O96" s="398">
        <v>1107.68212890625</v>
      </c>
      <c r="P96" s="399">
        <v>-0.10236456328504862</v>
      </c>
      <c r="U96" s="219"/>
      <c r="V96" s="219"/>
    </row>
    <row r="97" spans="1:22" ht="12.75">
      <c r="A97" s="32">
        <v>2016</v>
      </c>
      <c r="B97" s="254">
        <v>7487.85107421875</v>
      </c>
      <c r="C97" s="255">
        <v>139.39614868164062</v>
      </c>
      <c r="D97" s="255">
        <v>19.49726104736328</v>
      </c>
      <c r="E97" s="226">
        <v>-119.89888763427734</v>
      </c>
      <c r="F97" s="226">
        <v>4632.38427734375</v>
      </c>
      <c r="G97" s="255">
        <v>0</v>
      </c>
      <c r="H97" s="226">
        <v>-4632.38427734375</v>
      </c>
      <c r="I97" s="368">
        <v>6911.286541503907</v>
      </c>
      <c r="J97" s="396">
        <v>2016</v>
      </c>
      <c r="K97" s="397">
        <v>1213</v>
      </c>
      <c r="L97" s="398">
        <v>372.8175048828125</v>
      </c>
      <c r="M97" s="148" t="s">
        <v>74</v>
      </c>
      <c r="N97" s="398">
        <v>0</v>
      </c>
      <c r="O97" s="398">
        <v>372.8175048828125</v>
      </c>
      <c r="P97" s="399">
        <v>-0.6926483883900969</v>
      </c>
      <c r="U97" s="219"/>
      <c r="V97" s="219"/>
    </row>
    <row r="98" spans="1:22" ht="12.75">
      <c r="A98" s="32">
        <v>2017</v>
      </c>
      <c r="B98" s="254">
        <v>7504.7587890625</v>
      </c>
      <c r="C98" s="255">
        <v>138.914306640625</v>
      </c>
      <c r="D98" s="255">
        <v>28.110326766967773</v>
      </c>
      <c r="E98" s="226">
        <v>-110.80397987365723</v>
      </c>
      <c r="F98" s="226">
        <v>4760.75439453125</v>
      </c>
      <c r="G98" s="255">
        <v>0</v>
      </c>
      <c r="H98" s="226">
        <v>-4760.75439453125</v>
      </c>
      <c r="I98" s="368">
        <v>6926.892362304688</v>
      </c>
      <c r="J98" s="396">
        <v>2017</v>
      </c>
      <c r="K98" s="397">
        <v>1198</v>
      </c>
      <c r="L98" s="398">
        <v>371.7789611816406</v>
      </c>
      <c r="M98" s="148" t="s">
        <v>74</v>
      </c>
      <c r="N98" s="398">
        <v>0</v>
      </c>
      <c r="O98" s="398">
        <v>371.7789611816406</v>
      </c>
      <c r="P98" s="399">
        <v>-0.6896669773108175</v>
      </c>
      <c r="U98" s="219"/>
      <c r="V98" s="219"/>
    </row>
    <row r="99" spans="1:22" ht="12.75">
      <c r="A99" s="32">
        <v>2018</v>
      </c>
      <c r="B99" s="254">
        <v>7535.73583984375</v>
      </c>
      <c r="C99" s="255">
        <v>138.914306640625</v>
      </c>
      <c r="D99" s="255">
        <v>36.915977478027344</v>
      </c>
      <c r="E99" s="226">
        <v>-101.99832916259766</v>
      </c>
      <c r="F99" s="226">
        <v>4561.7197265625</v>
      </c>
      <c r="G99" s="255">
        <v>0</v>
      </c>
      <c r="H99" s="226">
        <v>-4561.7197265625</v>
      </c>
      <c r="I99" s="368">
        <v>6955.484180175781</v>
      </c>
      <c r="J99" s="396">
        <v>2018</v>
      </c>
      <c r="K99" s="397">
        <v>1207</v>
      </c>
      <c r="L99" s="398">
        <v>374.3404541015625</v>
      </c>
      <c r="M99" s="148" t="s">
        <v>74</v>
      </c>
      <c r="N99" s="398">
        <v>0</v>
      </c>
      <c r="O99" s="398">
        <v>374.3404541015625</v>
      </c>
      <c r="P99" s="399">
        <v>-0.6898587787062449</v>
      </c>
      <c r="U99" s="219"/>
      <c r="V99" s="219"/>
    </row>
    <row r="100" spans="1:22" ht="12.75">
      <c r="A100" s="32">
        <v>2019</v>
      </c>
      <c r="B100" s="254">
        <v>7570.5029296875</v>
      </c>
      <c r="C100" s="255">
        <v>138.914306640625</v>
      </c>
      <c r="D100" s="255">
        <v>36.0742301940918</v>
      </c>
      <c r="E100" s="226">
        <v>-102.8400764465332</v>
      </c>
      <c r="F100" s="226">
        <v>4841.77978515625</v>
      </c>
      <c r="G100" s="255">
        <v>0</v>
      </c>
      <c r="H100" s="226">
        <v>-4841.77978515625</v>
      </c>
      <c r="I100" s="368">
        <v>6987.574204101563</v>
      </c>
      <c r="J100" s="396">
        <v>2019</v>
      </c>
      <c r="K100" s="397">
        <v>1218</v>
      </c>
      <c r="L100" s="398">
        <v>381.7840881347656</v>
      </c>
      <c r="M100" s="148" t="s">
        <v>74</v>
      </c>
      <c r="N100" s="398">
        <v>0</v>
      </c>
      <c r="O100" s="398">
        <v>381.7840881347656</v>
      </c>
      <c r="P100" s="399">
        <v>-0.6865483677054469</v>
      </c>
      <c r="U100" s="219"/>
      <c r="V100" s="219"/>
    </row>
    <row r="101" spans="1:22" ht="25.5">
      <c r="A101" s="32">
        <v>2020</v>
      </c>
      <c r="B101" s="254">
        <v>7604.3349609375</v>
      </c>
      <c r="C101" s="255">
        <v>139.39614868164062</v>
      </c>
      <c r="D101" s="255">
        <v>33.800296783447266</v>
      </c>
      <c r="E101" s="226">
        <v>-105.59585189819336</v>
      </c>
      <c r="F101" s="226">
        <v>521.2335205078125</v>
      </c>
      <c r="G101" s="255">
        <v>430.7049560546875</v>
      </c>
      <c r="H101" s="226">
        <v>-90.528564453125</v>
      </c>
      <c r="I101" s="368">
        <v>7018.801168945312</v>
      </c>
      <c r="J101" s="396">
        <v>2020</v>
      </c>
      <c r="K101" s="397">
        <v>1224</v>
      </c>
      <c r="L101" s="398">
        <v>1287.910888671875</v>
      </c>
      <c r="M101" s="148" t="s">
        <v>77</v>
      </c>
      <c r="N101" s="398">
        <v>0</v>
      </c>
      <c r="O101" s="398">
        <v>1287.910888671875</v>
      </c>
      <c r="P101" s="399">
        <v>0.0522147783266953</v>
      </c>
      <c r="U101" s="219"/>
      <c r="V101" s="219"/>
    </row>
    <row r="102" spans="1:22" ht="12.75">
      <c r="A102" s="32">
        <v>2021</v>
      </c>
      <c r="B102" s="254">
        <v>7647.515625</v>
      </c>
      <c r="C102" s="255">
        <v>287.8343200683594</v>
      </c>
      <c r="D102" s="255">
        <v>33.736427307128906</v>
      </c>
      <c r="E102" s="226">
        <v>-254.09789276123047</v>
      </c>
      <c r="F102" s="226">
        <v>516.0531005859375</v>
      </c>
      <c r="G102" s="255">
        <v>461.3099060058594</v>
      </c>
      <c r="H102" s="226">
        <v>-54.743194580078125</v>
      </c>
      <c r="I102" s="368">
        <v>7058.656921875</v>
      </c>
      <c r="J102" s="396">
        <v>2021</v>
      </c>
      <c r="K102" s="397">
        <v>1238</v>
      </c>
      <c r="L102" s="398">
        <v>1302.6153564453125</v>
      </c>
      <c r="M102" s="148" t="s">
        <v>74</v>
      </c>
      <c r="N102" s="398">
        <v>0</v>
      </c>
      <c r="O102" s="398">
        <v>1302.6153564453125</v>
      </c>
      <c r="P102" s="399">
        <v>0.05219334123207786</v>
      </c>
      <c r="U102" s="219"/>
      <c r="V102" s="219"/>
    </row>
    <row r="103" spans="1:22" ht="12.75">
      <c r="A103" s="32">
        <v>2022</v>
      </c>
      <c r="B103" s="254">
        <v>7694.7744140625</v>
      </c>
      <c r="C103" s="255">
        <v>287.8343200683594</v>
      </c>
      <c r="D103" s="255">
        <v>33.736427307128906</v>
      </c>
      <c r="E103" s="226">
        <v>-254.09789276123047</v>
      </c>
      <c r="F103" s="226">
        <v>530.2509765625</v>
      </c>
      <c r="G103" s="255">
        <v>419.04351806640625</v>
      </c>
      <c r="H103" s="226">
        <v>-111.20745849609375</v>
      </c>
      <c r="I103" s="368">
        <v>7102.276784179688</v>
      </c>
      <c r="J103" s="396">
        <v>2022</v>
      </c>
      <c r="K103" s="397">
        <v>1249</v>
      </c>
      <c r="L103" s="398">
        <v>1302.6153564453125</v>
      </c>
      <c r="M103" s="148" t="s">
        <v>74</v>
      </c>
      <c r="N103" s="398">
        <v>0</v>
      </c>
      <c r="O103" s="398">
        <v>1302.6153564453125</v>
      </c>
      <c r="P103" s="399">
        <v>0.04292662645741596</v>
      </c>
      <c r="U103" s="219"/>
      <c r="V103" s="219"/>
    </row>
    <row r="104" spans="1:22" ht="12.75">
      <c r="A104" s="32">
        <v>2023</v>
      </c>
      <c r="B104" s="254">
        <v>7744.13525390625</v>
      </c>
      <c r="C104" s="255">
        <v>287.8343200683594</v>
      </c>
      <c r="D104" s="255">
        <v>33.736427307128906</v>
      </c>
      <c r="E104" s="226">
        <v>-254.09789276123047</v>
      </c>
      <c r="F104" s="226">
        <v>791.6268310546875</v>
      </c>
      <c r="G104" s="255">
        <v>299.8184509277344</v>
      </c>
      <c r="H104" s="226">
        <v>-491.8083801269531</v>
      </c>
      <c r="I104" s="368">
        <v>7147.836839355469</v>
      </c>
      <c r="J104" s="396">
        <v>2023</v>
      </c>
      <c r="K104" s="397">
        <v>1255</v>
      </c>
      <c r="L104" s="398">
        <v>1302.6153564453125</v>
      </c>
      <c r="M104" s="148" t="s">
        <v>74</v>
      </c>
      <c r="N104" s="398">
        <v>0</v>
      </c>
      <c r="O104" s="398">
        <v>1302.6153564453125</v>
      </c>
      <c r="P104" s="399">
        <v>0.03794052306399398</v>
      </c>
      <c r="U104" s="219"/>
      <c r="V104" s="219"/>
    </row>
    <row r="105" spans="1:22" ht="12.75">
      <c r="A105" s="32">
        <v>2024</v>
      </c>
      <c r="B105" s="254">
        <v>7797.94482421875</v>
      </c>
      <c r="C105" s="255">
        <v>288.8314514160156</v>
      </c>
      <c r="D105" s="255">
        <v>33.800296783447266</v>
      </c>
      <c r="E105" s="226">
        <v>-255.03115463256836</v>
      </c>
      <c r="F105" s="226">
        <v>759.1912231445312</v>
      </c>
      <c r="G105" s="255">
        <v>302.23236083984375</v>
      </c>
      <c r="H105" s="226">
        <v>-456.9588623046875</v>
      </c>
      <c r="I105" s="368">
        <v>7197.503072753907</v>
      </c>
      <c r="J105" s="396">
        <v>2024</v>
      </c>
      <c r="K105" s="397">
        <v>1264</v>
      </c>
      <c r="L105" s="398">
        <v>1302.6153564453125</v>
      </c>
      <c r="M105" s="148" t="s">
        <v>74</v>
      </c>
      <c r="N105" s="398">
        <v>0</v>
      </c>
      <c r="O105" s="398">
        <v>1302.6153564453125</v>
      </c>
      <c r="P105" s="399">
        <v>0.03055012377002564</v>
      </c>
      <c r="U105" s="219"/>
      <c r="V105" s="219"/>
    </row>
    <row r="106" spans="1:22" ht="25.5">
      <c r="A106" s="32">
        <v>2025</v>
      </c>
      <c r="B106" s="254">
        <v>7846.40185546875</v>
      </c>
      <c r="C106" s="255">
        <v>287.8343200683594</v>
      </c>
      <c r="D106" s="255">
        <v>33.736427307128906</v>
      </c>
      <c r="E106" s="226">
        <v>-254.09789276123047</v>
      </c>
      <c r="F106" s="226">
        <v>430.5221252441406</v>
      </c>
      <c r="G106" s="255">
        <v>1462.118408203125</v>
      </c>
      <c r="H106" s="226">
        <v>1031.5962829589844</v>
      </c>
      <c r="I106" s="368">
        <v>7242.228912597657</v>
      </c>
      <c r="J106" s="396">
        <v>2025</v>
      </c>
      <c r="K106" s="397">
        <v>1281</v>
      </c>
      <c r="L106" s="398">
        <v>1302.6553955078125</v>
      </c>
      <c r="M106" s="148" t="s">
        <v>75</v>
      </c>
      <c r="N106" s="398">
        <v>407</v>
      </c>
      <c r="O106" s="398">
        <v>1709.6553955078125</v>
      </c>
      <c r="P106" s="399">
        <v>0.33462560148931497</v>
      </c>
      <c r="U106" s="219"/>
      <c r="V106" s="219"/>
    </row>
    <row r="107" spans="1:22" ht="12.75">
      <c r="A107" s="32">
        <v>2026</v>
      </c>
      <c r="B107" s="254">
        <v>7896.48779296875</v>
      </c>
      <c r="C107" s="255">
        <v>287.8343200683594</v>
      </c>
      <c r="D107" s="255">
        <v>33.736427307128906</v>
      </c>
      <c r="E107" s="226">
        <v>-254.09789276123047</v>
      </c>
      <c r="F107" s="226">
        <v>338.6372375488281</v>
      </c>
      <c r="G107" s="255">
        <v>1448.07275390625</v>
      </c>
      <c r="H107" s="226">
        <v>1109.4355163574219</v>
      </c>
      <c r="I107" s="368">
        <v>7288.458232910157</v>
      </c>
      <c r="J107" s="396">
        <v>2026</v>
      </c>
      <c r="K107" s="397">
        <v>1293</v>
      </c>
      <c r="L107" s="398">
        <v>1302.6553955078125</v>
      </c>
      <c r="M107" s="148" t="s">
        <v>74</v>
      </c>
      <c r="N107" s="398">
        <v>407</v>
      </c>
      <c r="O107" s="398">
        <v>1709.6553955078125</v>
      </c>
      <c r="P107" s="399">
        <v>0.32223928500217514</v>
      </c>
      <c r="U107" s="219"/>
      <c r="V107" s="219"/>
    </row>
    <row r="108" spans="1:22" ht="12.75">
      <c r="A108" s="32">
        <v>2027</v>
      </c>
      <c r="B108" s="254">
        <v>7946.763671875</v>
      </c>
      <c r="C108" s="255">
        <v>287.8343200683594</v>
      </c>
      <c r="D108" s="255">
        <v>33.736427307128906</v>
      </c>
      <c r="E108" s="226">
        <v>-254.09789276123047</v>
      </c>
      <c r="F108" s="226">
        <v>396.8919677734375</v>
      </c>
      <c r="G108" s="255">
        <v>1494.54345703125</v>
      </c>
      <c r="H108" s="226">
        <v>1097.6514892578125</v>
      </c>
      <c r="I108" s="368">
        <v>7334.862869140626</v>
      </c>
      <c r="J108" s="396">
        <v>2027</v>
      </c>
      <c r="K108" s="397">
        <v>1305</v>
      </c>
      <c r="L108" s="398">
        <v>1302.6553955078125</v>
      </c>
      <c r="M108" s="148" t="s">
        <v>74</v>
      </c>
      <c r="N108" s="398">
        <v>407</v>
      </c>
      <c r="O108" s="398">
        <v>1709.6553955078125</v>
      </c>
      <c r="P108" s="399">
        <v>0.31008076284123565</v>
      </c>
      <c r="U108" s="219"/>
      <c r="V108" s="219"/>
    </row>
    <row r="109" spans="1:22" ht="12.75">
      <c r="A109" s="32">
        <v>2028</v>
      </c>
      <c r="B109" s="254">
        <v>7998.66943359375</v>
      </c>
      <c r="C109" s="255">
        <v>288.8314514160156</v>
      </c>
      <c r="D109" s="255">
        <v>33.800296783447266</v>
      </c>
      <c r="E109" s="226">
        <v>-255.03115463256836</v>
      </c>
      <c r="F109" s="226">
        <v>381.4546813964844</v>
      </c>
      <c r="G109" s="255">
        <v>1390.783203125</v>
      </c>
      <c r="H109" s="226">
        <v>1009.3285217285156</v>
      </c>
      <c r="I109" s="368">
        <v>7382.771887207032</v>
      </c>
      <c r="J109" s="396">
        <v>2028</v>
      </c>
      <c r="K109" s="397">
        <v>1315</v>
      </c>
      <c r="L109" s="398">
        <v>1302.6553955078125</v>
      </c>
      <c r="M109" s="148" t="s">
        <v>74</v>
      </c>
      <c r="N109" s="398">
        <v>407</v>
      </c>
      <c r="O109" s="398">
        <v>1709.6553955078125</v>
      </c>
      <c r="P109" s="399">
        <v>0.3001181714888308</v>
      </c>
      <c r="U109" s="219"/>
      <c r="V109" s="219"/>
    </row>
    <row r="110" spans="1:22" ht="12.75">
      <c r="A110" s="32">
        <v>2029</v>
      </c>
      <c r="B110" s="254">
        <v>8044.17626953125</v>
      </c>
      <c r="C110" s="255">
        <v>287.8343200683594</v>
      </c>
      <c r="D110" s="255">
        <v>33.736427307128906</v>
      </c>
      <c r="E110" s="226">
        <v>-254.09789276123047</v>
      </c>
      <c r="F110" s="226">
        <v>416.16729736328125</v>
      </c>
      <c r="G110" s="255">
        <v>1280.017822265625</v>
      </c>
      <c r="H110" s="226">
        <v>863.8505249023438</v>
      </c>
      <c r="I110" s="368">
        <v>7424.774696777344</v>
      </c>
      <c r="J110" s="396">
        <v>2029</v>
      </c>
      <c r="K110" s="397">
        <v>1324</v>
      </c>
      <c r="L110" s="398">
        <v>1302.6553955078125</v>
      </c>
      <c r="M110" s="148" t="s">
        <v>74</v>
      </c>
      <c r="N110" s="398">
        <v>407</v>
      </c>
      <c r="O110" s="398">
        <v>1709.6553955078125</v>
      </c>
      <c r="P110" s="399">
        <v>0.2912805102022753</v>
      </c>
      <c r="U110" s="219"/>
      <c r="V110" s="219"/>
    </row>
    <row r="111" spans="1:22" ht="12.75">
      <c r="A111" s="32">
        <v>2030</v>
      </c>
      <c r="B111" s="254">
        <v>8092.83642578125</v>
      </c>
      <c r="C111" s="255">
        <v>287.8343200683594</v>
      </c>
      <c r="D111" s="255">
        <v>33.736427307128906</v>
      </c>
      <c r="E111" s="226">
        <v>-254.09789276123047</v>
      </c>
      <c r="F111" s="226">
        <v>424.3702392578125</v>
      </c>
      <c r="G111" s="255">
        <v>1365.378662109375</v>
      </c>
      <c r="H111" s="226">
        <v>941.0084228515625</v>
      </c>
      <c r="I111" s="368">
        <v>7469.688020996094</v>
      </c>
      <c r="J111" s="396">
        <v>2030</v>
      </c>
      <c r="K111" s="397">
        <v>1335</v>
      </c>
      <c r="L111" s="398">
        <v>1302.6553955078125</v>
      </c>
      <c r="M111" s="148" t="s">
        <v>74</v>
      </c>
      <c r="N111" s="398">
        <v>407</v>
      </c>
      <c r="O111" s="398">
        <v>1709.6553955078125</v>
      </c>
      <c r="P111" s="399">
        <v>0.28064074569873587</v>
      </c>
      <c r="U111" s="219"/>
      <c r="V111" s="219"/>
    </row>
    <row r="112" spans="1:22" ht="12.75">
      <c r="A112" s="32">
        <v>2031</v>
      </c>
      <c r="B112" s="254">
        <v>8142.908203125</v>
      </c>
      <c r="C112" s="255">
        <v>287.8343200683594</v>
      </c>
      <c r="D112" s="255">
        <v>33.736427307128906</v>
      </c>
      <c r="E112" s="226">
        <v>-254.09789276123047</v>
      </c>
      <c r="F112" s="226">
        <v>461.72467041015625</v>
      </c>
      <c r="G112" s="255">
        <v>1276.323974609375</v>
      </c>
      <c r="H112" s="226">
        <v>814.5993041992188</v>
      </c>
      <c r="I112" s="368">
        <v>7515.904271484375</v>
      </c>
      <c r="J112" s="396">
        <v>2031</v>
      </c>
      <c r="K112" s="397">
        <v>1348</v>
      </c>
      <c r="L112" s="398">
        <v>1302.6553955078125</v>
      </c>
      <c r="M112" s="148" t="s">
        <v>74</v>
      </c>
      <c r="N112" s="398">
        <v>407</v>
      </c>
      <c r="O112" s="398">
        <v>1709.6553955078125</v>
      </c>
      <c r="P112" s="399">
        <v>0.26829035275060265</v>
      </c>
      <c r="U112" s="219"/>
      <c r="V112" s="219"/>
    </row>
    <row r="113" spans="1:22" ht="12.75">
      <c r="A113" s="32">
        <v>2032</v>
      </c>
      <c r="B113" s="254">
        <v>8194.7724609375</v>
      </c>
      <c r="C113" s="255">
        <v>288.8314514160156</v>
      </c>
      <c r="D113" s="255">
        <v>33.800296783447266</v>
      </c>
      <c r="E113" s="226">
        <v>-255.03115463256836</v>
      </c>
      <c r="F113" s="226">
        <v>429.2384033203125</v>
      </c>
      <c r="G113" s="255">
        <v>1416.8209228515625</v>
      </c>
      <c r="H113" s="226">
        <v>987.58251953125</v>
      </c>
      <c r="I113" s="368">
        <v>7563.774981445313</v>
      </c>
      <c r="J113" s="396">
        <v>2032</v>
      </c>
      <c r="K113" s="397">
        <v>1357</v>
      </c>
      <c r="L113" s="398">
        <v>1302.6553955078125</v>
      </c>
      <c r="M113" s="148" t="s">
        <v>74</v>
      </c>
      <c r="N113" s="398">
        <v>407</v>
      </c>
      <c r="O113" s="398">
        <v>1709.6553955078125</v>
      </c>
      <c r="P113" s="399">
        <v>0.2598786997109894</v>
      </c>
      <c r="U113" s="219"/>
      <c r="V113" s="219"/>
    </row>
    <row r="114" spans="1:22" ht="12.75">
      <c r="A114" s="32">
        <v>2033</v>
      </c>
      <c r="B114" s="254">
        <v>8240.8916015625</v>
      </c>
      <c r="C114" s="255">
        <v>287.8343200683594</v>
      </c>
      <c r="D114" s="255">
        <v>33.736427307128906</v>
      </c>
      <c r="E114" s="226">
        <v>-254.09789276123047</v>
      </c>
      <c r="F114" s="226">
        <v>400.7101745605469</v>
      </c>
      <c r="G114" s="255">
        <v>1362.8304443359375</v>
      </c>
      <c r="H114" s="226">
        <v>962.1202697753906</v>
      </c>
      <c r="I114" s="368">
        <v>7606.342948242188</v>
      </c>
      <c r="J114" s="396">
        <v>2033</v>
      </c>
      <c r="K114" s="397">
        <v>1372</v>
      </c>
      <c r="L114" s="398">
        <v>1294.6553955078125</v>
      </c>
      <c r="M114" s="148" t="s">
        <v>74</v>
      </c>
      <c r="N114" s="398">
        <v>407</v>
      </c>
      <c r="O114" s="398">
        <v>1701.6553955078125</v>
      </c>
      <c r="P114" s="399">
        <v>0.2402736118861608</v>
      </c>
      <c r="U114" s="219"/>
      <c r="V114" s="219"/>
    </row>
    <row r="115" spans="1:22" ht="12.75">
      <c r="A115" s="32">
        <v>2034</v>
      </c>
      <c r="B115" s="254">
        <v>8288.927734375</v>
      </c>
      <c r="C115" s="255">
        <v>287.8343200683594</v>
      </c>
      <c r="D115" s="255">
        <v>33.736427307128906</v>
      </c>
      <c r="E115" s="226">
        <v>-254.09789276123047</v>
      </c>
      <c r="F115" s="226">
        <v>353.05084228515625</v>
      </c>
      <c r="G115" s="255">
        <v>1368.8414306640625</v>
      </c>
      <c r="H115" s="226">
        <v>1015.7905883789062</v>
      </c>
      <c r="I115" s="368">
        <v>7650.680298828125</v>
      </c>
      <c r="J115" s="396">
        <v>2034</v>
      </c>
      <c r="K115" s="397">
        <v>1378</v>
      </c>
      <c r="L115" s="398">
        <v>1294.6553955078125</v>
      </c>
      <c r="M115" s="148" t="s">
        <v>74</v>
      </c>
      <c r="N115" s="398">
        <v>407</v>
      </c>
      <c r="O115" s="398">
        <v>1701.6553955078125</v>
      </c>
      <c r="P115" s="399">
        <v>0.2348732913699656</v>
      </c>
      <c r="U115" s="219"/>
      <c r="V115" s="219"/>
    </row>
    <row r="116" spans="1:22" ht="12.75">
      <c r="A116" s="32">
        <v>2035</v>
      </c>
      <c r="B116" s="254">
        <v>8338.6279296875</v>
      </c>
      <c r="C116" s="255">
        <v>287.8343200683594</v>
      </c>
      <c r="D116" s="255">
        <v>33.736427307128906</v>
      </c>
      <c r="E116" s="226">
        <v>-254.09789276123047</v>
      </c>
      <c r="F116" s="226">
        <v>449.92913818359375</v>
      </c>
      <c r="G116" s="255">
        <v>1193.6170654296875</v>
      </c>
      <c r="H116" s="226">
        <v>743.6879272460938</v>
      </c>
      <c r="I116" s="368">
        <v>7696.553579101563</v>
      </c>
      <c r="J116" s="396">
        <v>2035</v>
      </c>
      <c r="K116" s="397">
        <v>1389</v>
      </c>
      <c r="L116" s="398">
        <v>1298.6553955078125</v>
      </c>
      <c r="M116" s="148" t="s">
        <v>74</v>
      </c>
      <c r="N116" s="398">
        <v>407</v>
      </c>
      <c r="O116" s="398">
        <v>1705.6553955078125</v>
      </c>
      <c r="P116" s="399">
        <v>0.2279736468738751</v>
      </c>
      <c r="U116" s="219"/>
      <c r="V116" s="219"/>
    </row>
    <row r="117" spans="1:22" ht="12.75">
      <c r="A117" s="32">
        <v>2036</v>
      </c>
      <c r="B117" s="254">
        <v>8389.0498046875</v>
      </c>
      <c r="C117" s="255">
        <v>288.8314514160156</v>
      </c>
      <c r="D117" s="255">
        <v>33.800296783447266</v>
      </c>
      <c r="E117" s="226">
        <v>-255.03115463256836</v>
      </c>
      <c r="F117" s="226">
        <v>440.2622985839844</v>
      </c>
      <c r="G117" s="255">
        <v>1192.98828125</v>
      </c>
      <c r="H117" s="226">
        <v>752.7259826660156</v>
      </c>
      <c r="I117" s="368">
        <v>7743.092969726563</v>
      </c>
      <c r="J117" s="396">
        <v>2036</v>
      </c>
      <c r="K117" s="397">
        <v>1399</v>
      </c>
      <c r="L117" s="398">
        <v>1298.6553955078125</v>
      </c>
      <c r="M117" s="148" t="s">
        <v>74</v>
      </c>
      <c r="N117" s="398">
        <v>407</v>
      </c>
      <c r="O117" s="398">
        <v>1705.6553955078125</v>
      </c>
      <c r="P117" s="399">
        <v>0.21919613688907247</v>
      </c>
      <c r="U117" s="219"/>
      <c r="V117" s="219"/>
    </row>
    <row r="118" spans="1:22" ht="12.75">
      <c r="A118" s="32">
        <v>2037</v>
      </c>
      <c r="B118" s="254">
        <v>8438.7197265625</v>
      </c>
      <c r="C118" s="255">
        <v>287.8343200683594</v>
      </c>
      <c r="D118" s="255">
        <v>33.736427307128906</v>
      </c>
      <c r="E118" s="226">
        <v>-254.09789276123047</v>
      </c>
      <c r="F118" s="226">
        <v>342.5894775390625</v>
      </c>
      <c r="G118" s="255">
        <v>1286.7318115234375</v>
      </c>
      <c r="H118" s="226">
        <v>944.142333984375</v>
      </c>
      <c r="I118" s="368">
        <v>7788.938307617188</v>
      </c>
      <c r="J118" s="396">
        <v>2037</v>
      </c>
      <c r="K118" s="397">
        <v>1415</v>
      </c>
      <c r="L118" s="398">
        <v>1298.6553955078125</v>
      </c>
      <c r="M118" s="148" t="s">
        <v>74</v>
      </c>
      <c r="N118" s="398">
        <v>407</v>
      </c>
      <c r="O118" s="398">
        <v>1705.6553955078125</v>
      </c>
      <c r="P118" s="399">
        <v>0.20541017350375435</v>
      </c>
      <c r="U118" s="219"/>
      <c r="V118" s="219"/>
    </row>
    <row r="119" spans="1:22" ht="12.75">
      <c r="A119" s="32">
        <v>2038</v>
      </c>
      <c r="B119" s="254">
        <v>8488.400390625</v>
      </c>
      <c r="C119" s="255">
        <v>287.8343200683594</v>
      </c>
      <c r="D119" s="255">
        <v>33.736427307128906</v>
      </c>
      <c r="E119" s="226">
        <v>-254.09789276123047</v>
      </c>
      <c r="F119" s="226">
        <v>408.393310546875</v>
      </c>
      <c r="G119" s="255">
        <v>1133.2650146484375</v>
      </c>
      <c r="H119" s="226">
        <v>724.8717041015625</v>
      </c>
      <c r="I119" s="368">
        <v>7834.793560546876</v>
      </c>
      <c r="J119" s="396">
        <v>2038</v>
      </c>
      <c r="K119" s="397">
        <v>1427</v>
      </c>
      <c r="L119" s="398">
        <v>1298.6553955078125</v>
      </c>
      <c r="M119" s="148" t="s">
        <v>74</v>
      </c>
      <c r="N119" s="398">
        <v>407</v>
      </c>
      <c r="O119" s="398">
        <v>1705.6553955078125</v>
      </c>
      <c r="P119" s="399">
        <v>0.19527357779103882</v>
      </c>
      <c r="U119" s="219"/>
      <c r="V119" s="219"/>
    </row>
    <row r="120" spans="1:22" ht="12.75">
      <c r="A120" s="32">
        <v>2039</v>
      </c>
      <c r="B120" s="254">
        <v>8538.3408203125</v>
      </c>
      <c r="C120" s="255">
        <v>287.8343200683594</v>
      </c>
      <c r="D120" s="255">
        <v>33.736427307128906</v>
      </c>
      <c r="E120" s="226">
        <v>-254.09789276123047</v>
      </c>
      <c r="F120" s="226">
        <v>359.50634765625</v>
      </c>
      <c r="G120" s="255">
        <v>1202.8458251953125</v>
      </c>
      <c r="H120" s="226">
        <v>843.3394775390625</v>
      </c>
      <c r="I120" s="368">
        <v>7880.888577148437</v>
      </c>
      <c r="J120" s="396">
        <v>2039</v>
      </c>
      <c r="K120" s="397">
        <v>1438</v>
      </c>
      <c r="L120" s="398">
        <v>1298.6553955078125</v>
      </c>
      <c r="M120" s="148" t="s">
        <v>74</v>
      </c>
      <c r="N120" s="398">
        <v>407</v>
      </c>
      <c r="O120" s="398">
        <v>1705.6553955078125</v>
      </c>
      <c r="P120" s="399">
        <v>0.18613031676482095</v>
      </c>
      <c r="U120" s="219"/>
      <c r="V120" s="219"/>
    </row>
    <row r="121" spans="1:22" ht="12.75">
      <c r="A121" s="32">
        <v>2040</v>
      </c>
      <c r="B121" s="257">
        <v>8588.5849609375</v>
      </c>
      <c r="C121" s="258">
        <v>288.8314514160156</v>
      </c>
      <c r="D121" s="258">
        <v>33.800296783447266</v>
      </c>
      <c r="E121" s="232">
        <v>-255.03115463256836</v>
      </c>
      <c r="F121" s="232">
        <v>423.0101013183594</v>
      </c>
      <c r="G121" s="258">
        <v>1096.8209228515625</v>
      </c>
      <c r="H121" s="259">
        <v>673.8108215332031</v>
      </c>
      <c r="I121" s="369">
        <v>7927.263918945313</v>
      </c>
      <c r="J121" s="396">
        <v>2040</v>
      </c>
      <c r="K121" s="400">
        <v>1436</v>
      </c>
      <c r="L121" s="401">
        <v>1298.6553955078125</v>
      </c>
      <c r="M121" s="147" t="s">
        <v>74</v>
      </c>
      <c r="N121" s="401">
        <v>407</v>
      </c>
      <c r="O121" s="401">
        <v>1705.6553955078125</v>
      </c>
      <c r="P121" s="402">
        <v>0.18778230884945168</v>
      </c>
      <c r="U121" s="219"/>
      <c r="V121" s="219"/>
    </row>
    <row r="122" spans="1:22" ht="12.75">
      <c r="A122" s="32"/>
      <c r="B122" s="260"/>
      <c r="C122" s="260"/>
      <c r="D122" s="260"/>
      <c r="E122" s="19"/>
      <c r="F122" s="19"/>
      <c r="G122" s="260"/>
      <c r="H122" s="19"/>
      <c r="I122" s="261"/>
      <c r="N122" s="197"/>
      <c r="O122" s="32"/>
      <c r="P122" s="256"/>
      <c r="Q122" s="262"/>
      <c r="R122" s="256"/>
      <c r="S122" s="256"/>
      <c r="T122" s="219"/>
      <c r="U122" s="119"/>
      <c r="V122" s="219"/>
    </row>
    <row r="123" spans="16:21" ht="12.75">
      <c r="P123" s="219"/>
      <c r="Q123" s="219"/>
      <c r="R123" s="219"/>
      <c r="S123" s="219"/>
      <c r="T123" s="219"/>
      <c r="U123" s="219"/>
    </row>
  </sheetData>
  <sheetProtection/>
  <printOptions/>
  <pageMargins left="0.7" right="0.7" top="0.75" bottom="0.75" header="0.3" footer="0.3"/>
  <pageSetup fitToHeight="2" horizontalDpi="600" verticalDpi="600" orientation="landscape" scale="50" r:id="rId3"/>
  <rowBreaks count="1" manualBreakCount="1">
    <brk id="47" max="1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3"/>
  <sheetViews>
    <sheetView view="pageBreakPreview" zoomScale="6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28125" style="265" bestFit="1" customWidth="1"/>
    <col min="2" max="2" width="13.421875" style="265" customWidth="1"/>
    <col min="3" max="3" width="14.7109375" style="265" customWidth="1"/>
    <col min="4" max="4" width="13.140625" style="265" customWidth="1"/>
    <col min="5" max="6" width="15.28125" style="265" customWidth="1"/>
    <col min="7" max="7" width="14.421875" style="265" customWidth="1"/>
    <col min="8" max="8" width="12.57421875" style="265" customWidth="1"/>
    <col min="9" max="9" width="12.140625" style="265" customWidth="1"/>
    <col min="10" max="10" width="14.28125" style="265" customWidth="1"/>
    <col min="11" max="11" width="15.8515625" style="265" customWidth="1"/>
    <col min="12" max="12" width="12.421875" style="265" customWidth="1"/>
    <col min="13" max="13" width="13.00390625" style="265" customWidth="1"/>
    <col min="14" max="14" width="10.421875" style="265" bestFit="1" customWidth="1"/>
    <col min="15" max="15" width="11.00390625" style="265" customWidth="1"/>
    <col min="16" max="16" width="11.57421875" style="265" bestFit="1" customWidth="1"/>
    <col min="17" max="17" width="12.7109375" style="265" bestFit="1" customWidth="1"/>
    <col min="18" max="18" width="8.8515625" style="265" customWidth="1"/>
    <col min="19" max="19" width="8.7109375" style="265" customWidth="1"/>
    <col min="20" max="20" width="10.140625" style="265" customWidth="1"/>
    <col min="21" max="21" width="10.8515625" style="265" customWidth="1"/>
    <col min="22" max="22" width="10.00390625" style="265" customWidth="1"/>
    <col min="23" max="23" width="9.28125" style="265" customWidth="1"/>
    <col min="24" max="24" width="11.57421875" style="265" customWidth="1"/>
    <col min="25" max="25" width="12.140625" style="265" customWidth="1"/>
    <col min="26" max="26" width="7.7109375" style="265" customWidth="1"/>
    <col min="27" max="27" width="13.140625" style="265" customWidth="1"/>
    <col min="28" max="16384" width="9.140625" style="265" customWidth="1"/>
  </cols>
  <sheetData>
    <row r="1" spans="2:20" ht="15.75">
      <c r="B1" s="263"/>
      <c r="C1" s="264" t="s">
        <v>0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2:21" ht="15.75">
      <c r="B2" s="266"/>
      <c r="C2" s="267" t="s">
        <v>1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6"/>
    </row>
    <row r="3" spans="2:21" ht="15.75">
      <c r="B3" s="268"/>
      <c r="C3" s="264" t="s">
        <v>2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8"/>
    </row>
    <row r="4" spans="2:21" ht="15.75">
      <c r="B4" s="263"/>
      <c r="C4" s="264" t="s">
        <v>143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8"/>
    </row>
    <row r="5" spans="2:20" ht="12.75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</row>
    <row r="6" spans="2:18" ht="12.75">
      <c r="B6" s="263"/>
      <c r="C6" s="263"/>
      <c r="D6" s="269" t="s">
        <v>3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70"/>
      <c r="R6" s="271"/>
    </row>
    <row r="7" spans="2:17" ht="12.75">
      <c r="B7" s="263"/>
      <c r="C7" s="270"/>
      <c r="D7" s="270"/>
      <c r="E7" s="270"/>
      <c r="F7" s="270"/>
      <c r="G7" s="263"/>
      <c r="H7" s="272"/>
      <c r="I7" s="272"/>
      <c r="J7" s="272"/>
      <c r="K7" s="272"/>
      <c r="L7" s="270" t="s">
        <v>4</v>
      </c>
      <c r="M7" s="263"/>
      <c r="N7" s="270"/>
      <c r="Q7" s="263"/>
    </row>
    <row r="8" spans="2:17" ht="12.75">
      <c r="B8" s="263"/>
      <c r="C8" s="270"/>
      <c r="D8" s="270"/>
      <c r="E8" s="270"/>
      <c r="F8" s="270"/>
      <c r="G8" s="271"/>
      <c r="H8" s="273" t="s">
        <v>5</v>
      </c>
      <c r="I8" s="273"/>
      <c r="J8" s="273"/>
      <c r="K8" s="274"/>
      <c r="L8" s="275" t="s">
        <v>6</v>
      </c>
      <c r="M8" s="263"/>
      <c r="N8" s="276"/>
      <c r="Q8" s="263"/>
    </row>
    <row r="9" spans="2:20" ht="12.75">
      <c r="B9" s="263"/>
      <c r="C9" s="270"/>
      <c r="D9" s="270" t="s">
        <v>7</v>
      </c>
      <c r="E9" s="270" t="s">
        <v>8</v>
      </c>
      <c r="F9" s="270" t="s">
        <v>4</v>
      </c>
      <c r="G9" s="270" t="s">
        <v>9</v>
      </c>
      <c r="H9" s="270" t="s">
        <v>10</v>
      </c>
      <c r="I9" s="270" t="s">
        <v>11</v>
      </c>
      <c r="J9" s="270"/>
      <c r="K9" s="270" t="s">
        <v>12</v>
      </c>
      <c r="L9" s="270" t="s">
        <v>13</v>
      </c>
      <c r="M9" s="277" t="s">
        <v>14</v>
      </c>
      <c r="N9" s="270" t="s">
        <v>6</v>
      </c>
      <c r="O9" s="270" t="s">
        <v>14</v>
      </c>
      <c r="Q9" s="270" t="s">
        <v>15</v>
      </c>
      <c r="T9" s="265" t="s">
        <v>16</v>
      </c>
    </row>
    <row r="10" spans="2:20" ht="12.75">
      <c r="B10" s="263"/>
      <c r="C10" s="270"/>
      <c r="D10" s="278" t="s">
        <v>17</v>
      </c>
      <c r="E10" s="278" t="s">
        <v>18</v>
      </c>
      <c r="F10" s="278" t="s">
        <v>19</v>
      </c>
      <c r="G10" s="279" t="s">
        <v>20</v>
      </c>
      <c r="H10" s="278" t="s">
        <v>21</v>
      </c>
      <c r="I10" s="278" t="s">
        <v>22</v>
      </c>
      <c r="J10" s="278" t="s">
        <v>12</v>
      </c>
      <c r="K10" s="278" t="s">
        <v>17</v>
      </c>
      <c r="L10" s="278" t="s">
        <v>23</v>
      </c>
      <c r="M10" s="280" t="s">
        <v>12</v>
      </c>
      <c r="N10" s="278" t="s">
        <v>16</v>
      </c>
      <c r="O10" s="278" t="s">
        <v>12</v>
      </c>
      <c r="P10" s="278" t="s">
        <v>24</v>
      </c>
      <c r="Q10" s="278" t="s">
        <v>25</v>
      </c>
      <c r="S10" s="270" t="s">
        <v>26</v>
      </c>
      <c r="T10" s="270" t="s">
        <v>27</v>
      </c>
    </row>
    <row r="11" spans="2:20" ht="12.75">
      <c r="B11" s="281"/>
      <c r="C11" s="281" t="s">
        <v>28</v>
      </c>
      <c r="D11" s="282" t="s">
        <v>29</v>
      </c>
      <c r="E11" s="282" t="s">
        <v>30</v>
      </c>
      <c r="F11" s="283" t="s">
        <v>31</v>
      </c>
      <c r="G11" s="270" t="s">
        <v>32</v>
      </c>
      <c r="H11" s="270" t="s">
        <v>33</v>
      </c>
      <c r="I11" s="283" t="s">
        <v>34</v>
      </c>
      <c r="J11" s="270" t="s">
        <v>35</v>
      </c>
      <c r="K11" s="270" t="s">
        <v>36</v>
      </c>
      <c r="L11" s="270" t="s">
        <v>37</v>
      </c>
      <c r="M11" s="270" t="s">
        <v>38</v>
      </c>
      <c r="N11" s="270" t="s">
        <v>39</v>
      </c>
      <c r="O11" s="270" t="s">
        <v>40</v>
      </c>
      <c r="P11" s="270" t="s">
        <v>41</v>
      </c>
      <c r="Q11" s="270" t="s">
        <v>42</v>
      </c>
      <c r="S11" s="270" t="s">
        <v>43</v>
      </c>
      <c r="T11" s="270" t="s">
        <v>44</v>
      </c>
    </row>
    <row r="12" spans="2:28" ht="12.75">
      <c r="B12" s="284"/>
      <c r="C12" s="270">
        <f>'[3]Format'!C3</f>
        <v>2011</v>
      </c>
      <c r="D12" s="284">
        <f>'[3]East Change4'!BV2</f>
        <v>227806.546875</v>
      </c>
      <c r="E12" s="284">
        <f>'[3]East Change4'!BZ2-('[3]East Change4'!BY2+'[3]East Change4'!CR2)-'[3]East Change4'!CA2</f>
        <v>-12788.0693359375</v>
      </c>
      <c r="F12" s="284">
        <f>'[3]East Change4'!BW2-'[3]East Change4'!BX2</f>
        <v>40914.30078125</v>
      </c>
      <c r="G12" s="284">
        <f>D12-E12-F12</f>
        <v>199680.3154296875</v>
      </c>
      <c r="H12" s="284">
        <f>'[3]KPCO New Additions'!Q5</f>
        <v>0</v>
      </c>
      <c r="I12" s="284">
        <f>'[3]O&amp;M'!W67</f>
        <v>-0.0009765625</v>
      </c>
      <c r="J12" s="284">
        <f aca="true" t="shared" si="0" ref="J12:J41">SUM(H12:I12)</f>
        <v>-0.0009765625</v>
      </c>
      <c r="K12" s="284">
        <f aca="true" t="shared" si="1" ref="K12:K41">G12+J12</f>
        <v>199680.314453125</v>
      </c>
      <c r="L12" s="284">
        <f>'[3]East Change4'!CE2</f>
        <v>7417.81298828125</v>
      </c>
      <c r="M12" s="284">
        <f aca="true" t="shared" si="2" ref="M12:M41">K12+L12</f>
        <v>207098.12744140625</v>
      </c>
      <c r="N12" s="284">
        <f aca="true" t="shared" si="3" ref="N12:N41">S12*T12*52/1000</f>
        <v>0</v>
      </c>
      <c r="O12" s="284">
        <f aca="true" t="shared" si="4" ref="O12:O41">M12-N12</f>
        <v>207098.12744140625</v>
      </c>
      <c r="P12" s="285">
        <f>O12</f>
        <v>207098.12744140625</v>
      </c>
      <c r="Q12" s="284">
        <f>'[3]KPCO New Additions'!Q5</f>
        <v>0</v>
      </c>
      <c r="R12" s="286">
        <v>2011</v>
      </c>
      <c r="S12" s="284">
        <f>IF('[3]Change3'!BO2&lt;0,0,(('[3]Change3'!BD2-'[3]Change3'!BH2*(1+('[3]Change3'!BO2/100))+SUM('[3]Format'!J52))))</f>
        <v>0</v>
      </c>
      <c r="T12" s="287">
        <v>957.5124999999999</v>
      </c>
      <c r="V12" s="288"/>
      <c r="W12" s="289"/>
      <c r="AA12" s="289"/>
      <c r="AB12" s="289"/>
    </row>
    <row r="13" spans="2:28" ht="12.75">
      <c r="B13" s="284"/>
      <c r="C13" s="270">
        <f aca="true" t="shared" si="5" ref="C13:C41">C12+1</f>
        <v>2012</v>
      </c>
      <c r="D13" s="284">
        <f>'[3]East Change4'!BV3</f>
        <v>255302.234375</v>
      </c>
      <c r="E13" s="284">
        <f>'[3]East Change4'!BZ3-('[3]East Change4'!BY3+'[3]East Change4'!CR3)-'[3]East Change4'!CA3</f>
        <v>-20950.805419921875</v>
      </c>
      <c r="F13" s="284">
        <f>'[3]East Change4'!BW3-'[3]East Change4'!BX3</f>
        <v>94813.72412109375</v>
      </c>
      <c r="G13" s="284">
        <f aca="true" t="shared" si="6" ref="G13:G41">D13-E13-F13</f>
        <v>181439.31567382812</v>
      </c>
      <c r="H13" s="284">
        <f>'[3]KPCO New Additions'!Q6</f>
        <v>0</v>
      </c>
      <c r="I13" s="284">
        <f>'[3]O&amp;M'!W68</f>
        <v>-0.0009765625</v>
      </c>
      <c r="J13" s="284">
        <f t="shared" si="0"/>
        <v>-0.0009765625</v>
      </c>
      <c r="K13" s="284">
        <f t="shared" si="1"/>
        <v>181439.31469726562</v>
      </c>
      <c r="L13" s="284">
        <f>'[3]East Change4'!CE3</f>
        <v>87228.625</v>
      </c>
      <c r="M13" s="284">
        <f t="shared" si="2"/>
        <v>268667.9396972656</v>
      </c>
      <c r="N13" s="284">
        <f t="shared" si="3"/>
        <v>0</v>
      </c>
      <c r="O13" s="284">
        <f t="shared" si="4"/>
        <v>268667.9396972656</v>
      </c>
      <c r="P13" s="285">
        <f>P12+O13/(1+'[3]Format'!$G$9)^(C13-$C$12)</f>
        <v>454399.2501377111</v>
      </c>
      <c r="Q13" s="284">
        <f>'[3]KPCO New Additions'!Q6</f>
        <v>0</v>
      </c>
      <c r="R13" s="286">
        <f aca="true" t="shared" si="7" ref="R13:R41">R12+1</f>
        <v>2012</v>
      </c>
      <c r="S13" s="284">
        <f>IF('[3]Change3'!BO3&lt;0,0,(('[3]Change3'!BD3-'[3]Change3'!BH3*(1+('[3]Change3'!BO3/100))+SUM('[3]Format'!J53))))</f>
        <v>0</v>
      </c>
      <c r="T13" s="287">
        <v>388.0450000000002</v>
      </c>
      <c r="V13" s="289"/>
      <c r="W13" s="289"/>
      <c r="Y13" s="290"/>
      <c r="AA13" s="289"/>
      <c r="AB13" s="289"/>
    </row>
    <row r="14" spans="2:28" ht="12.75">
      <c r="B14" s="284"/>
      <c r="C14" s="270">
        <f t="shared" si="5"/>
        <v>2013</v>
      </c>
      <c r="D14" s="284">
        <f>'[3]East Change4'!BV4</f>
        <v>228765.8125</v>
      </c>
      <c r="E14" s="284">
        <f>'[3]East Change4'!BZ4-('[3]East Change4'!BY4+'[3]East Change4'!CR4)-'[3]East Change4'!CA4</f>
        <v>-29661.420654296875</v>
      </c>
      <c r="F14" s="284">
        <f>'[3]East Change4'!BW4-'[3]East Change4'!BX4</f>
        <v>31279.27734375</v>
      </c>
      <c r="G14" s="284">
        <f t="shared" si="6"/>
        <v>227147.95581054688</v>
      </c>
      <c r="H14" s="284">
        <f>'[3]KPCO New Additions'!Q7</f>
        <v>0</v>
      </c>
      <c r="I14" s="284">
        <f>'[3]O&amp;M'!W69</f>
        <v>-0.0009765625</v>
      </c>
      <c r="J14" s="284">
        <f t="shared" si="0"/>
        <v>-0.0009765625</v>
      </c>
      <c r="K14" s="284">
        <f t="shared" si="1"/>
        <v>227147.95483398438</v>
      </c>
      <c r="L14" s="284">
        <f>'[3]East Change4'!CE4</f>
        <v>50468.66015625</v>
      </c>
      <c r="M14" s="284">
        <f t="shared" si="2"/>
        <v>277616.6149902344</v>
      </c>
      <c r="N14" s="284">
        <f t="shared" si="3"/>
        <v>0</v>
      </c>
      <c r="O14" s="284">
        <f t="shared" si="4"/>
        <v>277616.6149902344</v>
      </c>
      <c r="P14" s="285">
        <f>P13+O14/(1+'[3]Format'!$G$9)^(C14-$C$12)</f>
        <v>689614.7520791009</v>
      </c>
      <c r="Q14" s="284">
        <f>'[3]KPCO New Additions'!Q7</f>
        <v>0</v>
      </c>
      <c r="R14" s="286">
        <f t="shared" si="7"/>
        <v>2013</v>
      </c>
      <c r="S14" s="284">
        <f>IF('[3]Change3'!BO4&lt;0,0,(('[3]Change3'!BD4-'[3]Change3'!BH4*(1+('[3]Change3'!BO4/100))+SUM('[3]Format'!J54))))</f>
        <v>0</v>
      </c>
      <c r="T14" s="287">
        <v>161.23916666666665</v>
      </c>
      <c r="V14" s="289"/>
      <c r="W14" s="289"/>
      <c r="Y14" s="290"/>
      <c r="AA14" s="289"/>
      <c r="AB14" s="289"/>
    </row>
    <row r="15" spans="2:28" ht="12.75">
      <c r="B15" s="284"/>
      <c r="C15" s="270">
        <f t="shared" si="5"/>
        <v>2014</v>
      </c>
      <c r="D15" s="284">
        <f>'[3]East Change4'!BV5</f>
        <v>273935.78125</v>
      </c>
      <c r="E15" s="284">
        <f>'[3]East Change4'!BZ5-('[3]East Change4'!BY5+'[3]East Change4'!CR5)-'[3]East Change4'!CA5</f>
        <v>-38307.166259765625</v>
      </c>
      <c r="F15" s="284">
        <f>'[3]East Change4'!BW5-'[3]East Change4'!BX5</f>
        <v>56211.40234375</v>
      </c>
      <c r="G15" s="284">
        <f t="shared" si="6"/>
        <v>256031.54516601562</v>
      </c>
      <c r="H15" s="284">
        <f>'[3]KPCO New Additions'!Q8</f>
        <v>607</v>
      </c>
      <c r="I15" s="284">
        <f>'[3]O&amp;M'!W70</f>
        <v>0.0009765625</v>
      </c>
      <c r="J15" s="284">
        <f t="shared" si="0"/>
        <v>607.0009765625</v>
      </c>
      <c r="K15" s="284">
        <f t="shared" si="1"/>
        <v>256638.54614257812</v>
      </c>
      <c r="L15" s="284">
        <f>'[3]East Change4'!CE5</f>
        <v>102970.890625</v>
      </c>
      <c r="M15" s="284">
        <f t="shared" si="2"/>
        <v>359609.4367675781</v>
      </c>
      <c r="N15" s="284">
        <f t="shared" si="3"/>
        <v>1379.2891979994274</v>
      </c>
      <c r="O15" s="284">
        <f t="shared" si="4"/>
        <v>358230.1475695787</v>
      </c>
      <c r="P15" s="285">
        <f>P14+O15/(1+'[3]Format'!$G$9)^(C15-$C$12)</f>
        <v>968993.1748124452</v>
      </c>
      <c r="Q15" s="284">
        <f>'[3]KPCO New Additions'!Q8</f>
        <v>607</v>
      </c>
      <c r="R15" s="286">
        <f t="shared" si="7"/>
        <v>2014</v>
      </c>
      <c r="S15" s="284">
        <f>IF('[3]Change3'!BO5&lt;0,0,(('[3]Change3'!BD5-'[3]Change3'!BH5*(1+('[3]Change3'!BO5/100))+SUM('[3]Format'!J55))))</f>
        <v>44.5541480937502</v>
      </c>
      <c r="T15" s="287">
        <v>595.3383333333334</v>
      </c>
      <c r="V15" s="289"/>
      <c r="W15" s="289"/>
      <c r="Y15" s="290"/>
      <c r="AA15" s="289"/>
      <c r="AB15" s="289"/>
    </row>
    <row r="16" spans="2:28" ht="12.75">
      <c r="B16" s="284"/>
      <c r="C16" s="270">
        <f t="shared" si="5"/>
        <v>2015</v>
      </c>
      <c r="D16" s="284">
        <f>'[3]East Change4'!BV6</f>
        <v>275726.21875</v>
      </c>
      <c r="E16" s="284">
        <f>'[3]East Change4'!BZ6-('[3]East Change4'!BY6+'[3]East Change4'!CR6)-'[3]East Change4'!CA6</f>
        <v>-50969.46545410156</v>
      </c>
      <c r="F16" s="284">
        <f>'[3]East Change4'!BW6-'[3]East Change4'!BX6</f>
        <v>44815.287109375</v>
      </c>
      <c r="G16" s="284">
        <f t="shared" si="6"/>
        <v>281880.39709472656</v>
      </c>
      <c r="H16" s="284">
        <f>'[3]KPCO New Additions'!Q9</f>
        <v>607</v>
      </c>
      <c r="I16" s="284">
        <f>'[3]O&amp;M'!W71</f>
        <v>-0.001953125</v>
      </c>
      <c r="J16" s="284">
        <f t="shared" si="0"/>
        <v>606.998046875</v>
      </c>
      <c r="K16" s="284">
        <f t="shared" si="1"/>
        <v>282487.39514160156</v>
      </c>
      <c r="L16" s="284">
        <f>'[3]East Change4'!CE6</f>
        <v>29797.232421875</v>
      </c>
      <c r="M16" s="284">
        <f t="shared" si="2"/>
        <v>312284.62756347656</v>
      </c>
      <c r="N16" s="284">
        <f>S16*T16*52/1000</f>
        <v>-17666.503588367003</v>
      </c>
      <c r="O16" s="284">
        <f t="shared" si="4"/>
        <v>329951.1311518436</v>
      </c>
      <c r="P16" s="285">
        <f>P15+O16/(1+'[3]Format'!$G$9)^(C16-$C$12)</f>
        <v>1205852.5579097958</v>
      </c>
      <c r="Q16" s="284">
        <f>'[3]KPCO New Additions'!Q9</f>
        <v>607</v>
      </c>
      <c r="R16" s="286">
        <f t="shared" si="7"/>
        <v>2015</v>
      </c>
      <c r="S16" s="284">
        <f>IF('[3]Change3'!BO6&lt;0,0,(('[3]Change3'!BD6-'[3]Change3'!BH6*(1+('[3]Change3'!BO6/100))+SUM('[3]Format'!J56))))</f>
        <v>-225.4833450937499</v>
      </c>
      <c r="T16" s="287">
        <v>1506.720833333333</v>
      </c>
      <c r="V16" s="289"/>
      <c r="W16" s="289"/>
      <c r="Y16" s="290"/>
      <c r="AA16" s="289"/>
      <c r="AB16" s="289"/>
    </row>
    <row r="17" spans="2:28" ht="12.75">
      <c r="B17" s="284"/>
      <c r="C17" s="270">
        <f t="shared" si="5"/>
        <v>2016</v>
      </c>
      <c r="D17" s="284">
        <f>'[3]East Change4'!BV7</f>
        <v>71170.4296875</v>
      </c>
      <c r="E17" s="284">
        <f>'[3]East Change4'!BZ7-('[3]East Change4'!BY7+'[3]East Change4'!CR7)-'[3]East Change4'!CA7</f>
        <v>-38327.447388887405</v>
      </c>
      <c r="F17" s="284">
        <f>'[3]East Change4'!BW7-'[3]East Change4'!BX7</f>
        <v>-258882.328125</v>
      </c>
      <c r="G17" s="284">
        <f t="shared" si="6"/>
        <v>368380.2052013874</v>
      </c>
      <c r="H17" s="284">
        <f>'[3]KPCO New Additions'!Q10</f>
        <v>36583</v>
      </c>
      <c r="I17" s="284">
        <f>'[3]O&amp;M'!W72</f>
        <v>0</v>
      </c>
      <c r="J17" s="284">
        <f t="shared" si="0"/>
        <v>36583</v>
      </c>
      <c r="K17" s="284">
        <f t="shared" si="1"/>
        <v>404963.2052013874</v>
      </c>
      <c r="L17" s="284">
        <f>'[3]East Change4'!CE7</f>
        <v>1595.7877197265625</v>
      </c>
      <c r="M17" s="284">
        <f t="shared" si="2"/>
        <v>406558.99292111397</v>
      </c>
      <c r="N17" s="284">
        <f t="shared" si="3"/>
        <v>-96220.52115434683</v>
      </c>
      <c r="O17" s="284">
        <f t="shared" si="4"/>
        <v>502779.5140754608</v>
      </c>
      <c r="P17" s="285">
        <f>P16+O17/(1+'[3]Format'!$G$9)^(C17-$C$12)</f>
        <v>1538074.8645302984</v>
      </c>
      <c r="Q17" s="284">
        <f>'[3]KPCO New Additions'!Q10</f>
        <v>36583</v>
      </c>
      <c r="R17" s="286">
        <f t="shared" si="7"/>
        <v>2016</v>
      </c>
      <c r="S17" s="284">
        <f>IF('[3]Change3'!BO7&lt;0,0,(('[3]Change3'!BD7-'[3]Change3'!BH7*(1+('[3]Change3'!BO7/100))+SUM('[3]Format'!J57))))</f>
        <v>-937.6603881171875</v>
      </c>
      <c r="T17" s="287">
        <v>1973.4166666666667</v>
      </c>
      <c r="V17" s="289"/>
      <c r="W17" s="289"/>
      <c r="Y17" s="290"/>
      <c r="AA17" s="289"/>
      <c r="AB17" s="289"/>
    </row>
    <row r="18" spans="2:28" ht="12.75">
      <c r="B18" s="284"/>
      <c r="C18" s="270">
        <f t="shared" si="5"/>
        <v>2017</v>
      </c>
      <c r="D18" s="284">
        <f>'[3]East Change4'!BV8</f>
        <v>69258.8203125</v>
      </c>
      <c r="E18" s="284">
        <f>'[3]East Change4'!BZ8-('[3]East Change4'!BY8+'[3]East Change4'!CR8)-'[3]East Change4'!CA8</f>
        <v>-38797.98907470703</v>
      </c>
      <c r="F18" s="284">
        <f>'[3]East Change4'!BW8-'[3]East Change4'!BX8</f>
        <v>-318409</v>
      </c>
      <c r="G18" s="284">
        <f t="shared" si="6"/>
        <v>426465.80938720703</v>
      </c>
      <c r="H18" s="284">
        <f>'[3]KPCO New Additions'!Q11</f>
        <v>36583</v>
      </c>
      <c r="I18" s="284">
        <f>'[3]O&amp;M'!W73</f>
        <v>0</v>
      </c>
      <c r="J18" s="284">
        <f t="shared" si="0"/>
        <v>36583</v>
      </c>
      <c r="K18" s="284">
        <f t="shared" si="1"/>
        <v>463048.80938720703</v>
      </c>
      <c r="L18" s="284">
        <f>'[3]East Change4'!CE8</f>
        <v>38147.203125</v>
      </c>
      <c r="M18" s="284">
        <f t="shared" si="2"/>
        <v>501196.01251220703</v>
      </c>
      <c r="N18" s="284">
        <f t="shared" si="3"/>
        <v>-70844.47631291482</v>
      </c>
      <c r="O18" s="284">
        <f t="shared" si="4"/>
        <v>572040.4888251219</v>
      </c>
      <c r="P18" s="285">
        <f>P17+O18/(1+'[3]Format'!$G$9)^(C18-$C$12)</f>
        <v>1886001.9407073627</v>
      </c>
      <c r="Q18" s="284">
        <f>'[3]KPCO New Additions'!Q11</f>
        <v>36583</v>
      </c>
      <c r="R18" s="286">
        <f t="shared" si="7"/>
        <v>2017</v>
      </c>
      <c r="S18" s="284">
        <f>IF('[3]Change3'!BO8&lt;0,0,(('[3]Change3'!BD8-'[3]Change3'!BH8*(1+('[3]Change3'!BO8/100))+SUM('[3]Format'!J58))))</f>
        <v>-922.4935168183592</v>
      </c>
      <c r="T18" s="287">
        <v>1476.86</v>
      </c>
      <c r="V18" s="289"/>
      <c r="W18" s="289"/>
      <c r="Y18" s="290"/>
      <c r="AA18" s="289"/>
      <c r="AB18" s="289"/>
    </row>
    <row r="19" spans="2:28" ht="12.75">
      <c r="B19" s="284"/>
      <c r="C19" s="270">
        <f t="shared" si="5"/>
        <v>2018</v>
      </c>
      <c r="D19" s="284">
        <f>'[3]East Change4'!BV9</f>
        <v>76389.2578125</v>
      </c>
      <c r="E19" s="284">
        <f>'[3]East Change4'!BZ9-('[3]East Change4'!BY9+'[3]East Change4'!CR9)-'[3]East Change4'!CA9</f>
        <v>-38418.48937988281</v>
      </c>
      <c r="F19" s="284">
        <f>'[3]East Change4'!BW9-'[3]East Change4'!BX9</f>
        <v>-311612.3125</v>
      </c>
      <c r="G19" s="284">
        <f t="shared" si="6"/>
        <v>426420.0596923828</v>
      </c>
      <c r="H19" s="284">
        <f>'[3]KPCO New Additions'!Q12</f>
        <v>36583</v>
      </c>
      <c r="I19" s="284">
        <f>'[3]O&amp;M'!W74</f>
        <v>0</v>
      </c>
      <c r="J19" s="284">
        <f t="shared" si="0"/>
        <v>36583</v>
      </c>
      <c r="K19" s="284">
        <f t="shared" si="1"/>
        <v>463003.0596923828</v>
      </c>
      <c r="L19" s="284">
        <f>'[3]East Change4'!CE9</f>
        <v>41531.19921875</v>
      </c>
      <c r="M19" s="284">
        <f t="shared" si="2"/>
        <v>504534.2589111328</v>
      </c>
      <c r="N19" s="284">
        <f t="shared" si="3"/>
        <v>-61042.98734284628</v>
      </c>
      <c r="O19" s="284">
        <f t="shared" si="4"/>
        <v>565577.246253979</v>
      </c>
      <c r="P19" s="285">
        <f>P18+O19/(1+'[3]Format'!$G$9)^(C19-$C$12)</f>
        <v>2202640.3758027153</v>
      </c>
      <c r="Q19" s="284">
        <f>'[3]KPCO New Additions'!Q12</f>
        <v>36583</v>
      </c>
      <c r="R19" s="286">
        <f t="shared" si="7"/>
        <v>2018</v>
      </c>
      <c r="S19" s="284">
        <f>IF('[3]Change3'!BO9&lt;0,0,(('[3]Change3'!BD9-'[3]Change3'!BH9*(1+('[3]Change3'!BO9/100))+SUM('[3]Format'!J59))))</f>
        <v>-929.6552728984375</v>
      </c>
      <c r="T19" s="287">
        <v>1262.7299999999998</v>
      </c>
      <c r="V19" s="289"/>
      <c r="W19" s="289"/>
      <c r="Y19" s="290"/>
      <c r="AA19" s="289"/>
      <c r="AB19" s="289"/>
    </row>
    <row r="20" spans="2:28" ht="12.75">
      <c r="B20" s="284"/>
      <c r="C20" s="270">
        <f t="shared" si="5"/>
        <v>2019</v>
      </c>
      <c r="D20" s="284">
        <f>'[3]East Change4'!BV10</f>
        <v>70470.359375</v>
      </c>
      <c r="E20" s="284">
        <f>'[3]East Change4'!BZ10-('[3]East Change4'!BY10+'[3]East Change4'!CR10)-'[3]East Change4'!CA10</f>
        <v>-38237.08966064453</v>
      </c>
      <c r="F20" s="284">
        <f>'[3]East Change4'!BW10-'[3]East Change4'!BX10</f>
        <v>-332288.75</v>
      </c>
      <c r="G20" s="284">
        <f t="shared" si="6"/>
        <v>440996.19903564453</v>
      </c>
      <c r="H20" s="284">
        <f>'[3]KPCO New Additions'!Q13</f>
        <v>36583</v>
      </c>
      <c r="I20" s="284">
        <f>'[3]O&amp;M'!W75</f>
        <v>0</v>
      </c>
      <c r="J20" s="284">
        <f t="shared" si="0"/>
        <v>36583</v>
      </c>
      <c r="K20" s="284">
        <f t="shared" si="1"/>
        <v>477579.19903564453</v>
      </c>
      <c r="L20" s="284">
        <f>'[3]East Change4'!CE10</f>
        <v>38367.40234375</v>
      </c>
      <c r="M20" s="284">
        <f t="shared" si="2"/>
        <v>515946.60137939453</v>
      </c>
      <c r="N20" s="284">
        <f t="shared" si="3"/>
        <v>-72956.11778319713</v>
      </c>
      <c r="O20" s="284">
        <f t="shared" si="4"/>
        <v>588902.7191625916</v>
      </c>
      <c r="P20" s="285">
        <f>P19+O20/(1+'[3]Format'!$G$9)^(C20-$C$12)</f>
        <v>2506117.1814650455</v>
      </c>
      <c r="Q20" s="284">
        <f>'[3]KPCO New Additions'!Q13</f>
        <v>36583</v>
      </c>
      <c r="R20" s="286">
        <f t="shared" si="7"/>
        <v>2019</v>
      </c>
      <c r="S20" s="284">
        <f>IF('[3]Change3'!BO10&lt;0,0,(('[3]Change3'!BD10-'[3]Change3'!BH10*(1+('[3]Change3'!BO10/100))+SUM('[3]Format'!J60))))</f>
        <v>-934.0956098652343</v>
      </c>
      <c r="T20" s="287">
        <v>1501.9900000000002</v>
      </c>
      <c r="V20" s="289"/>
      <c r="W20" s="289"/>
      <c r="Y20" s="290"/>
      <c r="AA20" s="289"/>
      <c r="AB20" s="289"/>
    </row>
    <row r="21" spans="2:28" ht="12.75">
      <c r="B21" s="284"/>
      <c r="C21" s="270">
        <f t="shared" si="5"/>
        <v>2020</v>
      </c>
      <c r="D21" s="284">
        <f>'[3]East Change4'!BV11</f>
        <v>82709.6484375</v>
      </c>
      <c r="E21" s="284">
        <f>'[3]East Change4'!BZ11-('[3]East Change4'!BY11+'[3]East Change4'!CR11)-'[3]East Change4'!CA11</f>
        <v>-40719.215576171875</v>
      </c>
      <c r="F21" s="284">
        <f>'[3]East Change4'!BW11-'[3]East Change4'!BX11</f>
        <v>-314555.5</v>
      </c>
      <c r="G21" s="284">
        <f t="shared" si="6"/>
        <v>437984.3640136719</v>
      </c>
      <c r="H21" s="284">
        <f>'[3]KPCO New Additions'!Q14</f>
        <v>43914</v>
      </c>
      <c r="I21" s="284">
        <f>'[3]O&amp;M'!W76</f>
        <v>0</v>
      </c>
      <c r="J21" s="284">
        <f t="shared" si="0"/>
        <v>43914</v>
      </c>
      <c r="K21" s="284">
        <f t="shared" si="1"/>
        <v>481898.3640136719</v>
      </c>
      <c r="L21" s="284">
        <f>'[3]East Change4'!CE11</f>
        <v>43630.31640625</v>
      </c>
      <c r="M21" s="284">
        <f t="shared" si="2"/>
        <v>525528.6804199219</v>
      </c>
      <c r="N21" s="284">
        <f t="shared" si="3"/>
        <v>-83168.41586258242</v>
      </c>
      <c r="O21" s="284">
        <f t="shared" si="4"/>
        <v>608697.0962825043</v>
      </c>
      <c r="P21" s="285">
        <f>P20+O21/(1+'[3]Format'!$G$9)^(C21-$C$12)</f>
        <v>2794848.1831753906</v>
      </c>
      <c r="Q21" s="284">
        <f>'[3]KPCO New Additions'!Q14</f>
        <v>43914</v>
      </c>
      <c r="R21" s="286">
        <f t="shared" si="7"/>
        <v>2020</v>
      </c>
      <c r="S21" s="284">
        <f>IF('[3]Change3'!BO11&lt;0,0,(('[3]Change3'!BD11-'[3]Change3'!BH11*(1+('[3]Change3'!BO11/100))+SUM('[3]Format'!J61))))</f>
        <v>-938.450975328125</v>
      </c>
      <c r="T21" s="287">
        <v>1704.2899999999995</v>
      </c>
      <c r="V21" s="289"/>
      <c r="W21" s="289"/>
      <c r="Y21" s="290"/>
      <c r="AA21" s="289"/>
      <c r="AB21" s="289"/>
    </row>
    <row r="22" spans="2:28" ht="12.75">
      <c r="B22" s="284"/>
      <c r="C22" s="270">
        <f t="shared" si="5"/>
        <v>2021</v>
      </c>
      <c r="D22" s="284">
        <f>'[3]East Change4'!BV12</f>
        <v>83079.171875</v>
      </c>
      <c r="E22" s="284">
        <f>'[3]East Change4'!BZ12-('[3]East Change4'!BY12+'[3]East Change4'!CR12)-'[3]East Change4'!CA12</f>
        <v>-52517.26451873779</v>
      </c>
      <c r="F22" s="284">
        <f>'[3]East Change4'!BW12-'[3]East Change4'!BX12</f>
        <v>-319785.84375</v>
      </c>
      <c r="G22" s="284">
        <f t="shared" si="6"/>
        <v>455382.2801437378</v>
      </c>
      <c r="H22" s="284">
        <f>'[3]KPCO New Additions'!Q15</f>
        <v>43914</v>
      </c>
      <c r="I22" s="284">
        <f>'[3]O&amp;M'!W77</f>
        <v>0</v>
      </c>
      <c r="J22" s="284">
        <f t="shared" si="0"/>
        <v>43914</v>
      </c>
      <c r="K22" s="284">
        <f t="shared" si="1"/>
        <v>499296.2801437378</v>
      </c>
      <c r="L22" s="284">
        <f>'[3]East Change4'!CE12</f>
        <v>44079.2734375</v>
      </c>
      <c r="M22" s="284">
        <f t="shared" si="2"/>
        <v>543375.5535812378</v>
      </c>
      <c r="N22" s="284">
        <f t="shared" si="3"/>
        <v>-90580.63240142344</v>
      </c>
      <c r="O22" s="284">
        <f t="shared" si="4"/>
        <v>633956.1859826612</v>
      </c>
      <c r="P22" s="285">
        <f>P21+O22/(1+'[3]Format'!$G$9)^(C22-$C$12)</f>
        <v>3071645.371676675</v>
      </c>
      <c r="Q22" s="284">
        <f>'[3]KPCO New Additions'!Q15</f>
        <v>43914</v>
      </c>
      <c r="R22" s="286">
        <f t="shared" si="7"/>
        <v>2021</v>
      </c>
      <c r="S22" s="284">
        <f>IF('[3]Change3'!BO12&lt;0,0,(('[3]Change3'!BD12-'[3]Change3'!BH12*(1+('[3]Change3'!BO12/100))+SUM('[3]Format'!J62))))</f>
        <v>-938.8715005195311</v>
      </c>
      <c r="T22" s="287">
        <v>1855.3500000000004</v>
      </c>
      <c r="V22" s="289"/>
      <c r="W22" s="289"/>
      <c r="Y22" s="290"/>
      <c r="AA22" s="289"/>
      <c r="AB22" s="289"/>
    </row>
    <row r="23" spans="2:28" ht="12.75">
      <c r="B23" s="284"/>
      <c r="C23" s="270">
        <f t="shared" si="5"/>
        <v>2022</v>
      </c>
      <c r="D23" s="284">
        <f>'[3]East Change4'!BV13</f>
        <v>85668.1875</v>
      </c>
      <c r="E23" s="284">
        <f>'[3]East Change4'!BZ13-('[3]East Change4'!BY13+'[3]East Change4'!CR13)-'[3]East Change4'!CA13</f>
        <v>-52969.2123298645</v>
      </c>
      <c r="F23" s="284">
        <f>'[3]East Change4'!BW13-'[3]East Change4'!BX13</f>
        <v>-330330.90625</v>
      </c>
      <c r="G23" s="284">
        <f t="shared" si="6"/>
        <v>468968.3060798645</v>
      </c>
      <c r="H23" s="284">
        <f>'[3]KPCO New Additions'!Q16</f>
        <v>43914</v>
      </c>
      <c r="I23" s="284">
        <f>'[3]O&amp;M'!W78</f>
        <v>0</v>
      </c>
      <c r="J23" s="284">
        <f t="shared" si="0"/>
        <v>43914</v>
      </c>
      <c r="K23" s="284">
        <f t="shared" si="1"/>
        <v>512882.3060798645</v>
      </c>
      <c r="L23" s="284">
        <f>'[3]East Change4'!CE13</f>
        <v>44632.65234375</v>
      </c>
      <c r="M23" s="284">
        <f t="shared" si="2"/>
        <v>557514.9584236145</v>
      </c>
      <c r="N23" s="284">
        <f t="shared" si="3"/>
        <v>-100077.96608046253</v>
      </c>
      <c r="O23" s="284">
        <f t="shared" si="4"/>
        <v>657592.9245040771</v>
      </c>
      <c r="P23" s="285">
        <f>P22+O23/(1+'[3]Format'!$G$9)^(C23-$C$12)</f>
        <v>3335928.7230069865</v>
      </c>
      <c r="Q23" s="284">
        <f>'[3]KPCO New Additions'!Q16</f>
        <v>43914</v>
      </c>
      <c r="R23" s="286">
        <f t="shared" si="7"/>
        <v>2022</v>
      </c>
      <c r="S23" s="284">
        <f>IF('[3]Change3'!BO13&lt;0,0,(('[3]Change3'!BD13-'[3]Change3'!BH13*(1+('[3]Change3'!BO13/100))+SUM('[3]Format'!J63))))</f>
        <v>-950.755471519531</v>
      </c>
      <c r="T23" s="287">
        <v>2024.2599999999998</v>
      </c>
      <c r="V23" s="289"/>
      <c r="W23" s="289"/>
      <c r="Y23" s="290"/>
      <c r="AA23" s="289"/>
      <c r="AB23" s="289"/>
    </row>
    <row r="24" spans="2:28" ht="12.75">
      <c r="B24" s="284"/>
      <c r="C24" s="270">
        <f t="shared" si="5"/>
        <v>2023</v>
      </c>
      <c r="D24" s="284">
        <f>'[3]East Change4'!BV14</f>
        <v>78053.8359375</v>
      </c>
      <c r="E24" s="284">
        <f>'[3]East Change4'!BZ14-('[3]East Change4'!BY14+'[3]East Change4'!CR14)-'[3]East Change4'!CA14</f>
        <v>-54435.491149902344</v>
      </c>
      <c r="F24" s="284">
        <f>'[3]East Change4'!BW14-'[3]East Change4'!BX14</f>
        <v>-360220.96875</v>
      </c>
      <c r="G24" s="284">
        <f t="shared" si="6"/>
        <v>492710.29583740234</v>
      </c>
      <c r="H24" s="284">
        <f>'[3]KPCO New Additions'!Q17</f>
        <v>43914</v>
      </c>
      <c r="I24" s="284">
        <f>'[3]O&amp;M'!W79</f>
        <v>0</v>
      </c>
      <c r="J24" s="284">
        <f t="shared" si="0"/>
        <v>43914</v>
      </c>
      <c r="K24" s="284">
        <f t="shared" si="1"/>
        <v>536624.2958374023</v>
      </c>
      <c r="L24" s="284">
        <f>'[3]East Change4'!CE14</f>
        <v>39898.66015625</v>
      </c>
      <c r="M24" s="284">
        <f t="shared" si="2"/>
        <v>576522.9559936523</v>
      </c>
      <c r="N24" s="284">
        <f t="shared" si="3"/>
        <v>-108269.05220274559</v>
      </c>
      <c r="O24" s="284">
        <f t="shared" si="4"/>
        <v>684792.0081963979</v>
      </c>
      <c r="P24" s="285">
        <f>P23+O24/(1+'[3]Format'!$G$9)^(C24-$C$12)</f>
        <v>3589255.793005853</v>
      </c>
      <c r="Q24" s="284">
        <f>'[3]KPCO New Additions'!Q17</f>
        <v>43914</v>
      </c>
      <c r="R24" s="286">
        <f t="shared" si="7"/>
        <v>2023</v>
      </c>
      <c r="S24" s="284">
        <f>IF('[3]Change3'!BO14&lt;0,0,(('[3]Change3'!BD14-'[3]Change3'!BH14*(1+('[3]Change3'!BO14/100))+SUM('[3]Format'!J64))))</f>
        <v>-957.2376375195311</v>
      </c>
      <c r="T24" s="287">
        <v>2175.11</v>
      </c>
      <c r="V24" s="289"/>
      <c r="W24" s="289"/>
      <c r="Y24" s="290"/>
      <c r="AA24" s="289"/>
      <c r="AB24" s="289"/>
    </row>
    <row r="25" spans="2:28" ht="12.75">
      <c r="B25" s="284"/>
      <c r="C25" s="270">
        <f t="shared" si="5"/>
        <v>2024</v>
      </c>
      <c r="D25" s="284">
        <f>'[3]East Change4'!BV15</f>
        <v>79413.0859375</v>
      </c>
      <c r="E25" s="284">
        <f>'[3]East Change4'!BZ15-('[3]East Change4'!BY15+'[3]East Change4'!CR15)-'[3]East Change4'!CA15</f>
        <v>-55285.2421875</v>
      </c>
      <c r="F25" s="284">
        <f>'[3]East Change4'!BW15-'[3]East Change4'!BX15</f>
        <v>-365628.875</v>
      </c>
      <c r="G25" s="284">
        <f t="shared" si="6"/>
        <v>500327.203125</v>
      </c>
      <c r="H25" s="284">
        <f>'[3]KPCO New Additions'!Q18</f>
        <v>43914</v>
      </c>
      <c r="I25" s="284">
        <f>'[3]O&amp;M'!W80</f>
        <v>0</v>
      </c>
      <c r="J25" s="284">
        <f t="shared" si="0"/>
        <v>43914</v>
      </c>
      <c r="K25" s="284">
        <f t="shared" si="1"/>
        <v>544241.203125</v>
      </c>
      <c r="L25" s="284">
        <f>'[3]East Change4'!CE15</f>
        <v>41468.31640625</v>
      </c>
      <c r="M25" s="284">
        <f t="shared" si="2"/>
        <v>585709.51953125</v>
      </c>
      <c r="N25" s="284">
        <f t="shared" si="3"/>
        <v>-116003.51270839498</v>
      </c>
      <c r="O25" s="284">
        <f t="shared" si="4"/>
        <v>701713.032239645</v>
      </c>
      <c r="P25" s="285">
        <f>P24+O25/(1+'[3]Format'!$G$9)^(C25-$C$12)</f>
        <v>3828197.907248969</v>
      </c>
      <c r="Q25" s="284">
        <f>'[3]KPCO New Additions'!Q18</f>
        <v>43914</v>
      </c>
      <c r="R25" s="286">
        <f t="shared" si="7"/>
        <v>2024</v>
      </c>
      <c r="S25" s="284">
        <f>IF('[3]Change3'!BO15&lt;0,0,(('[3]Change3'!BD15-'[3]Change3'!BH15*(1+('[3]Change3'!BO15/100))+SUM('[3]Format'!J65))))</f>
        <v>-966.9608865195312</v>
      </c>
      <c r="T25" s="287">
        <v>2307.06</v>
      </c>
      <c r="V25" s="289"/>
      <c r="W25" s="289"/>
      <c r="Y25" s="290"/>
      <c r="AA25" s="289"/>
      <c r="AB25" s="289"/>
    </row>
    <row r="26" spans="2:28" ht="12.75">
      <c r="B26" s="284"/>
      <c r="C26" s="270">
        <f t="shared" si="5"/>
        <v>2025</v>
      </c>
      <c r="D26" s="284">
        <f>'[3]East Change4'!BV16</f>
        <v>406193.90625</v>
      </c>
      <c r="E26" s="284">
        <f>'[3]East Change4'!BZ16-('[3]East Change4'!BY16+'[3]East Change4'!CR16)-'[3]East Change4'!CA16</f>
        <v>-57945.191162109375</v>
      </c>
      <c r="F26" s="284">
        <f>'[3]East Change4'!BW16-'[3]East Change4'!BX16</f>
        <v>103191.076171875</v>
      </c>
      <c r="G26" s="284">
        <f t="shared" si="6"/>
        <v>360948.0212402344</v>
      </c>
      <c r="H26" s="284">
        <f>'[3]KPCO New Additions'!Q19</f>
        <v>356636</v>
      </c>
      <c r="I26" s="284">
        <f>'[3]O&amp;M'!W81</f>
        <v>65706.90234375</v>
      </c>
      <c r="J26" s="284">
        <f t="shared" si="0"/>
        <v>422342.90234375</v>
      </c>
      <c r="K26" s="284">
        <f t="shared" si="1"/>
        <v>783290.9235839844</v>
      </c>
      <c r="L26" s="284">
        <f>'[3]East Change4'!CE16</f>
        <v>80704.1328125</v>
      </c>
      <c r="M26" s="284">
        <f t="shared" si="2"/>
        <v>863995.0563964844</v>
      </c>
      <c r="N26" s="284">
        <f t="shared" si="3"/>
        <v>40971.7973460468</v>
      </c>
      <c r="O26" s="284">
        <f t="shared" si="4"/>
        <v>823023.2590504376</v>
      </c>
      <c r="P26" s="285">
        <f>P25+O26/(1+'[3]Format'!$G$9)^(C26-$C$12)</f>
        <v>4086159.7743506213</v>
      </c>
      <c r="Q26" s="284">
        <f>'[3]KPCO New Additions'!Q19</f>
        <v>356636</v>
      </c>
      <c r="R26" s="286">
        <f t="shared" si="7"/>
        <v>2025</v>
      </c>
      <c r="S26" s="284">
        <f>IF('[3]Change3'!BO16&lt;0,0,(('[3]Change3'!BD16-'[3]Change3'!BH16*(1+('[3]Change3'!BO16/100))+SUM('[3]Format'!J66))))</f>
        <v>325.7129545078126</v>
      </c>
      <c r="T26" s="287">
        <v>2419.06</v>
      </c>
      <c r="V26" s="289"/>
      <c r="W26" s="289"/>
      <c r="Y26" s="290"/>
      <c r="AA26" s="289"/>
      <c r="AB26" s="289"/>
    </row>
    <row r="27" spans="2:28" ht="12.75">
      <c r="B27" s="284"/>
      <c r="C27" s="270">
        <f t="shared" si="5"/>
        <v>2026</v>
      </c>
      <c r="D27" s="284">
        <f>'[3]East Change4'!BV17</f>
        <v>422837.96875</v>
      </c>
      <c r="E27" s="284">
        <f>'[3]East Change4'!BZ17-('[3]East Change4'!BY17+'[3]East Change4'!CR17)-'[3]East Change4'!CA17</f>
        <v>-59046.489501953125</v>
      </c>
      <c r="F27" s="284">
        <f>'[3]East Change4'!BW17-'[3]East Change4'!BX17</f>
        <v>105942.482421875</v>
      </c>
      <c r="G27" s="284">
        <f t="shared" si="6"/>
        <v>375941.9758300781</v>
      </c>
      <c r="H27" s="284">
        <f>'[3]KPCO New Additions'!Q20</f>
        <v>356636</v>
      </c>
      <c r="I27" s="284">
        <f>'[3]O&amp;M'!W82</f>
        <v>68370.7109375</v>
      </c>
      <c r="J27" s="284">
        <f t="shared" si="0"/>
        <v>425006.7109375</v>
      </c>
      <c r="K27" s="284">
        <f t="shared" si="1"/>
        <v>800948.6867675781</v>
      </c>
      <c r="L27" s="284">
        <f>'[3]East Change4'!CE17</f>
        <v>80817.7578125</v>
      </c>
      <c r="M27" s="284">
        <f t="shared" si="2"/>
        <v>881766.4445800781</v>
      </c>
      <c r="N27" s="284">
        <f t="shared" si="3"/>
        <v>40824.34120037971</v>
      </c>
      <c r="O27" s="284">
        <f t="shared" si="4"/>
        <v>840942.1033796985</v>
      </c>
      <c r="P27" s="285">
        <f>P26+O27/(1+'[3]Format'!$G$9)^(C27-$C$12)</f>
        <v>4328775.94446244</v>
      </c>
      <c r="Q27" s="284">
        <f>'[3]KPCO New Additions'!Q20</f>
        <v>356636</v>
      </c>
      <c r="R27" s="286">
        <f t="shared" si="7"/>
        <v>2026</v>
      </c>
      <c r="S27" s="284">
        <f>IF('[3]Change3'!BO17&lt;0,0,(('[3]Change3'!BD17-'[3]Change3'!BH17*(1+('[3]Change3'!BO17/100))+SUM('[3]Format'!J67))))</f>
        <v>312.74862250781257</v>
      </c>
      <c r="T27" s="287">
        <v>2510.2700000000004</v>
      </c>
      <c r="V27" s="289"/>
      <c r="W27" s="289"/>
      <c r="Y27" s="290"/>
      <c r="AA27" s="289"/>
      <c r="AB27" s="289"/>
    </row>
    <row r="28" spans="2:28" ht="12.75">
      <c r="B28" s="284"/>
      <c r="C28" s="270">
        <f t="shared" si="5"/>
        <v>2027</v>
      </c>
      <c r="D28" s="284">
        <f>'[3]East Change4'!BV18</f>
        <v>431498.03125</v>
      </c>
      <c r="E28" s="284">
        <f>'[3]East Change4'!BZ18-('[3]East Change4'!BY18+'[3]East Change4'!CR18)-'[3]East Change4'!CA18</f>
        <v>-59683.09765625</v>
      </c>
      <c r="F28" s="284">
        <f>'[3]East Change4'!BW18-'[3]East Change4'!BX18</f>
        <v>108404.08984375</v>
      </c>
      <c r="G28" s="284">
        <f t="shared" si="6"/>
        <v>382777.0390625</v>
      </c>
      <c r="H28" s="284">
        <f>'[3]KPCO New Additions'!Q21</f>
        <v>356636</v>
      </c>
      <c r="I28" s="284">
        <f>'[3]O&amp;M'!W83</f>
        <v>69190.56640625</v>
      </c>
      <c r="J28" s="284">
        <f t="shared" si="0"/>
        <v>425826.56640625</v>
      </c>
      <c r="K28" s="284">
        <f t="shared" si="1"/>
        <v>808603.60546875</v>
      </c>
      <c r="L28" s="284">
        <f>'[3]East Change4'!CE18</f>
        <v>83892.578125</v>
      </c>
      <c r="M28" s="284">
        <f t="shared" si="2"/>
        <v>892496.18359375</v>
      </c>
      <c r="N28" s="284">
        <f t="shared" si="3"/>
        <v>39665.658614250715</v>
      </c>
      <c r="O28" s="284">
        <f t="shared" si="4"/>
        <v>852830.5249794993</v>
      </c>
      <c r="P28" s="285">
        <f>P27+O28/(1+'[3]Format'!$G$9)^(C28-$C$12)</f>
        <v>4555254.259602937</v>
      </c>
      <c r="Q28" s="284">
        <f>'[3]KPCO New Additions'!Q21</f>
        <v>356636</v>
      </c>
      <c r="R28" s="286">
        <f t="shared" si="7"/>
        <v>2027</v>
      </c>
      <c r="S28" s="284">
        <f>IF('[3]Change3'!BO18&lt;0,0,(('[3]Change3'!BD18-'[3]Change3'!BH18*(1+('[3]Change3'!BO18/100))+SUM('[3]Format'!J68))))</f>
        <v>299.78429050781256</v>
      </c>
      <c r="T28" s="287">
        <v>2544.5</v>
      </c>
      <c r="V28" s="289"/>
      <c r="W28" s="289"/>
      <c r="Y28" s="290"/>
      <c r="AA28" s="289"/>
      <c r="AB28" s="289"/>
    </row>
    <row r="29" spans="2:28" ht="12.75">
      <c r="B29" s="284"/>
      <c r="C29" s="270">
        <f t="shared" si="5"/>
        <v>2028</v>
      </c>
      <c r="D29" s="284">
        <f>'[3]East Change4'!BV19</f>
        <v>442086.6875</v>
      </c>
      <c r="E29" s="284">
        <f>'[3]East Change4'!BZ19-('[3]East Change4'!BY19+'[3]East Change4'!CR19)-'[3]East Change4'!CA19</f>
        <v>-60823.4228515625</v>
      </c>
      <c r="F29" s="284">
        <f>'[3]East Change4'!BW19-'[3]East Change4'!BX19</f>
        <v>103198.9296875</v>
      </c>
      <c r="G29" s="284">
        <f t="shared" si="6"/>
        <v>399711.1806640625</v>
      </c>
      <c r="H29" s="284">
        <f>'[3]KPCO New Additions'!Q22</f>
        <v>356636</v>
      </c>
      <c r="I29" s="284">
        <f>'[3]O&amp;M'!W84</f>
        <v>71307.18359375</v>
      </c>
      <c r="J29" s="284">
        <f t="shared" si="0"/>
        <v>427943.18359375</v>
      </c>
      <c r="K29" s="284">
        <f t="shared" si="1"/>
        <v>827654.3642578125</v>
      </c>
      <c r="L29" s="284">
        <f>'[3]East Change4'!CE19</f>
        <v>82823.9375</v>
      </c>
      <c r="M29" s="284">
        <f t="shared" si="2"/>
        <v>910478.3017578125</v>
      </c>
      <c r="N29" s="284">
        <f t="shared" si="3"/>
        <v>38933.592616593836</v>
      </c>
      <c r="O29" s="284">
        <f t="shared" si="4"/>
        <v>871544.7091412187</v>
      </c>
      <c r="P29" s="285">
        <f>P28+O29/(1+'[3]Format'!$G$9)^(C29-$C$12)</f>
        <v>4768295.559263041</v>
      </c>
      <c r="Q29" s="284">
        <f>'[3]KPCO New Additions'!Q22</f>
        <v>356636</v>
      </c>
      <c r="R29" s="286">
        <f t="shared" si="7"/>
        <v>2028</v>
      </c>
      <c r="S29" s="284">
        <f>IF('[3]Change3'!BO19&lt;0,0,(('[3]Change3'!BD19-'[3]Change3'!BH19*(1+('[3]Change3'!BO19/100))+SUM('[3]Format'!J69))))</f>
        <v>288.9806805078126</v>
      </c>
      <c r="T29" s="287">
        <v>2590.9100000000003</v>
      </c>
      <c r="V29" s="289"/>
      <c r="W29" s="289"/>
      <c r="Y29" s="290"/>
      <c r="AA29" s="289"/>
      <c r="AB29" s="289"/>
    </row>
    <row r="30" spans="2:28" ht="12.75">
      <c r="B30" s="284"/>
      <c r="C30" s="270">
        <f t="shared" si="5"/>
        <v>2029</v>
      </c>
      <c r="D30" s="284">
        <f>'[3]East Change4'!BV20</f>
        <v>452059.78125</v>
      </c>
      <c r="E30" s="284">
        <f>'[3]East Change4'!BZ20-('[3]East Change4'!BY20+'[3]East Change4'!CR20)-'[3]East Change4'!CA20</f>
        <v>-62288.408935546875</v>
      </c>
      <c r="F30" s="284">
        <f>'[3]East Change4'!BW20-'[3]East Change4'!BX20</f>
        <v>92468.650390625</v>
      </c>
      <c r="G30" s="284">
        <f t="shared" si="6"/>
        <v>421879.5397949219</v>
      </c>
      <c r="H30" s="284">
        <f>'[3]KPCO New Additions'!Q23</f>
        <v>356636</v>
      </c>
      <c r="I30" s="284">
        <f>'[3]O&amp;M'!W85</f>
        <v>72983.2685546875</v>
      </c>
      <c r="J30" s="284">
        <f t="shared" si="0"/>
        <v>429619.2685546875</v>
      </c>
      <c r="K30" s="284">
        <f t="shared" si="1"/>
        <v>851498.8083496094</v>
      </c>
      <c r="L30" s="284">
        <f>'[3]East Change4'!CE20</f>
        <v>81792.28125</v>
      </c>
      <c r="M30" s="284">
        <f t="shared" si="2"/>
        <v>933291.0895996094</v>
      </c>
      <c r="N30" s="284">
        <f t="shared" si="3"/>
        <v>37909.241008374614</v>
      </c>
      <c r="O30" s="284">
        <f t="shared" si="4"/>
        <v>895381.8485912348</v>
      </c>
      <c r="P30" s="285">
        <f>P29+O30/(1+'[3]Format'!$G$9)^(C30-$C$12)</f>
        <v>4969757.336640036</v>
      </c>
      <c r="Q30" s="284">
        <f>'[3]KPCO New Additions'!Q23</f>
        <v>356636</v>
      </c>
      <c r="R30" s="286">
        <f t="shared" si="7"/>
        <v>2029</v>
      </c>
      <c r="S30" s="284">
        <f>IF('[3]Change3'!BO20&lt;0,0,(('[3]Change3'!BD20-'[3]Change3'!BH20*(1+('[3]Change3'!BO20/100))+SUM('[3]Format'!J70))))</f>
        <v>279.2574315078127</v>
      </c>
      <c r="T30" s="287">
        <v>2610.58</v>
      </c>
      <c r="V30" s="289"/>
      <c r="W30" s="289"/>
      <c r="Y30" s="290"/>
      <c r="AA30" s="289"/>
      <c r="AB30" s="289"/>
    </row>
    <row r="31" spans="2:28" ht="12.75">
      <c r="B31" s="284"/>
      <c r="C31" s="270">
        <f t="shared" si="5"/>
        <v>2030</v>
      </c>
      <c r="D31" s="284">
        <f>'[3]East Change4'!BV21</f>
        <v>458780.40625</v>
      </c>
      <c r="E31" s="284">
        <f>'[3]East Change4'!BZ21-('[3]East Change4'!BY21+'[3]East Change4'!CR21)-'[3]East Change4'!CA21</f>
        <v>-62390.503173828125</v>
      </c>
      <c r="F31" s="284">
        <f>'[3]East Change4'!BW21-'[3]East Change4'!BX21</f>
        <v>100739.5546875</v>
      </c>
      <c r="G31" s="284">
        <f t="shared" si="6"/>
        <v>420431.3547363281</v>
      </c>
      <c r="H31" s="284">
        <f>'[3]KPCO New Additions'!Q24</f>
        <v>356636</v>
      </c>
      <c r="I31" s="284">
        <f>'[3]O&amp;M'!W86</f>
        <v>73957.927734375</v>
      </c>
      <c r="J31" s="284">
        <f t="shared" si="0"/>
        <v>430593.927734375</v>
      </c>
      <c r="K31" s="284">
        <f t="shared" si="1"/>
        <v>851025.2824707031</v>
      </c>
      <c r="L31" s="284">
        <f>'[3]East Change4'!CE21</f>
        <v>86153.3046875</v>
      </c>
      <c r="M31" s="284">
        <f t="shared" si="2"/>
        <v>937178.5871582031</v>
      </c>
      <c r="N31" s="284">
        <f t="shared" si="3"/>
        <v>36220.077370781844</v>
      </c>
      <c r="O31" s="284">
        <f t="shared" si="4"/>
        <v>900958.5097874213</v>
      </c>
      <c r="P31" s="285">
        <f>P30+O31/(1+'[3]Format'!$G$9)^(C31-$C$12)</f>
        <v>5156352.082140242</v>
      </c>
      <c r="Q31" s="284">
        <f>'[3]KPCO New Additions'!Q24</f>
        <v>356636</v>
      </c>
      <c r="R31" s="286">
        <f t="shared" si="7"/>
        <v>2030</v>
      </c>
      <c r="S31" s="284">
        <f>IF('[3]Change3'!BO21&lt;0,0,(('[3]Change3'!BD21-'[3]Change3'!BH21*(1+('[3]Change3'!BO21/100))+SUM('[3]Format'!J71))))</f>
        <v>267.3734605078125</v>
      </c>
      <c r="T31" s="287">
        <v>2605.1199999999994</v>
      </c>
      <c r="V31" s="289"/>
      <c r="W31" s="289"/>
      <c r="Y31" s="290"/>
      <c r="AA31" s="289"/>
      <c r="AB31" s="289"/>
    </row>
    <row r="32" spans="2:28" ht="12.75">
      <c r="B32" s="284"/>
      <c r="C32" s="270">
        <f t="shared" si="5"/>
        <v>2031</v>
      </c>
      <c r="D32" s="284">
        <f>'[3]East Change4'!BV22</f>
        <v>466159.5625</v>
      </c>
      <c r="E32" s="284">
        <f>'[3]East Change4'!BZ22-('[3]East Change4'!BY22+'[3]East Change4'!CR22)-'[3]East Change4'!CA22</f>
        <v>-63965.396728515625</v>
      </c>
      <c r="F32" s="284">
        <f>'[3]East Change4'!BW22-'[3]East Change4'!BX22</f>
        <v>90281.919921875</v>
      </c>
      <c r="G32" s="284">
        <f t="shared" si="6"/>
        <v>439843.0393066406</v>
      </c>
      <c r="H32" s="284">
        <f>'[3]KPCO New Additions'!Q25</f>
        <v>356636</v>
      </c>
      <c r="I32" s="284">
        <f>'[3]O&amp;M'!W87</f>
        <v>76295.140625</v>
      </c>
      <c r="J32" s="284">
        <f t="shared" si="0"/>
        <v>432931.140625</v>
      </c>
      <c r="K32" s="284">
        <f t="shared" si="1"/>
        <v>872774.1799316406</v>
      </c>
      <c r="L32" s="284">
        <f>'[3]East Change4'!CE22</f>
        <v>84260.3984375</v>
      </c>
      <c r="M32" s="284">
        <f t="shared" si="2"/>
        <v>957034.5783691406</v>
      </c>
      <c r="N32" s="284">
        <f t="shared" si="3"/>
        <v>34578.031545188875</v>
      </c>
      <c r="O32" s="284">
        <f t="shared" si="4"/>
        <v>922456.5468239518</v>
      </c>
      <c r="P32" s="285">
        <f>P31+O32/(1+'[3]Format'!$G$9)^(C32-$C$12)</f>
        <v>5332205.485877513</v>
      </c>
      <c r="Q32" s="284">
        <f>'[3]KPCO New Additions'!Q25</f>
        <v>356636</v>
      </c>
      <c r="R32" s="286">
        <f t="shared" si="7"/>
        <v>2031</v>
      </c>
      <c r="S32" s="284">
        <f>IF('[3]Change3'!BO22&lt;0,0,(('[3]Change3'!BD22-'[3]Change3'!BH22*(1+('[3]Change3'!BO22/100))+SUM('[3]Format'!J72))))</f>
        <v>253.3287675078127</v>
      </c>
      <c r="T32" s="287">
        <v>2624.897881284953</v>
      </c>
      <c r="V32" s="289"/>
      <c r="W32" s="289"/>
      <c r="Y32" s="290"/>
      <c r="AA32" s="289"/>
      <c r="AB32" s="289"/>
    </row>
    <row r="33" spans="2:28" ht="12.75" customHeight="1">
      <c r="B33" s="284"/>
      <c r="C33" s="270">
        <f t="shared" si="5"/>
        <v>2032</v>
      </c>
      <c r="D33" s="284">
        <f>'[3]East Change4'!BV23</f>
        <v>481126.3125</v>
      </c>
      <c r="E33" s="284">
        <f>'[3]East Change4'!BZ23-('[3]East Change4'!BY23+'[3]East Change4'!CR23)-'[3]East Change4'!CA23</f>
        <v>-64245.333740234375</v>
      </c>
      <c r="F33" s="284">
        <f>'[3]East Change4'!BW23-'[3]East Change4'!BX23</f>
        <v>107572.390625</v>
      </c>
      <c r="G33" s="284">
        <f t="shared" si="6"/>
        <v>437799.2556152344</v>
      </c>
      <c r="H33" s="284">
        <f>'[3]KPCO New Additions'!Q26</f>
        <v>356636</v>
      </c>
      <c r="I33" s="284">
        <f>'[3]O&amp;M'!W88</f>
        <v>77340.45703125</v>
      </c>
      <c r="J33" s="284">
        <f t="shared" si="0"/>
        <v>433976.45703125</v>
      </c>
      <c r="K33" s="284">
        <f t="shared" si="1"/>
        <v>871775.7126464844</v>
      </c>
      <c r="L33" s="284">
        <f>'[3]East Change4'!CE23</f>
        <v>90400.5078125</v>
      </c>
      <c r="M33" s="284">
        <f t="shared" si="2"/>
        <v>962176.2204589844</v>
      </c>
      <c r="N33" s="284">
        <f t="shared" si="3"/>
        <v>33503.29779361407</v>
      </c>
      <c r="O33" s="284">
        <f t="shared" si="4"/>
        <v>928672.9226653703</v>
      </c>
      <c r="P33" s="285">
        <f>P32+O33/(1+'[3]Format'!$G$9)^(C33-$C$12)</f>
        <v>5495164.311918009</v>
      </c>
      <c r="Q33" s="284">
        <f>'[3]KPCO New Additions'!Q26</f>
        <v>356636</v>
      </c>
      <c r="R33" s="286">
        <f t="shared" si="7"/>
        <v>2032</v>
      </c>
      <c r="S33" s="284">
        <f>IF('[3]Change3'!BO23&lt;0,0,(('[3]Change3'!BD23-'[3]Change3'!BH23*(1+('[3]Change3'!BO23/100))+SUM('[3]Format'!J73))))</f>
        <v>243.60551850781258</v>
      </c>
      <c r="T33" s="287">
        <v>2644.8259148040156</v>
      </c>
      <c r="V33" s="289"/>
      <c r="W33" s="289"/>
      <c r="Y33" s="290"/>
      <c r="AA33" s="289"/>
      <c r="AB33" s="289"/>
    </row>
    <row r="34" spans="2:28" ht="12.75" customHeight="1">
      <c r="B34" s="284"/>
      <c r="C34" s="270">
        <f t="shared" si="5"/>
        <v>2033</v>
      </c>
      <c r="D34" s="284">
        <f>'[3]East Change4'!BV24</f>
        <v>490076.84375</v>
      </c>
      <c r="E34" s="284">
        <f>'[3]East Change4'!BZ24-('[3]East Change4'!BY24+'[3]East Change4'!CR24)-'[3]East Change4'!CA24</f>
        <v>-65274.2900390625</v>
      </c>
      <c r="F34" s="284">
        <f>'[3]East Change4'!BW24-'[3]East Change4'!BX24</f>
        <v>105921.865234375</v>
      </c>
      <c r="G34" s="284">
        <f t="shared" si="6"/>
        <v>449429.2685546875</v>
      </c>
      <c r="H34" s="284">
        <f>'[3]KPCO New Additions'!Q27</f>
        <v>356636</v>
      </c>
      <c r="I34" s="284">
        <f>'[3]O&amp;M'!W89</f>
        <v>79098.390625</v>
      </c>
      <c r="J34" s="284">
        <f t="shared" si="0"/>
        <v>435734.390625</v>
      </c>
      <c r="K34" s="284">
        <f t="shared" si="1"/>
        <v>885163.6591796875</v>
      </c>
      <c r="L34" s="284">
        <f>'[3]East Change4'!CE24</f>
        <v>91616.3984375</v>
      </c>
      <c r="M34" s="284">
        <f t="shared" si="2"/>
        <v>976780.0576171875</v>
      </c>
      <c r="N34" s="284">
        <f t="shared" si="3"/>
        <v>30403.385251441992</v>
      </c>
      <c r="O34" s="284">
        <f t="shared" si="4"/>
        <v>946376.6723657455</v>
      </c>
      <c r="P34" s="285">
        <f>P33+O34/(1+'[3]Format'!$G$9)^(C34-$C$12)</f>
        <v>5648022.734662351</v>
      </c>
      <c r="Q34" s="284">
        <f>'[3]KPCO New Additions'!Q27</f>
        <v>356636</v>
      </c>
      <c r="R34" s="286">
        <f t="shared" si="7"/>
        <v>2033</v>
      </c>
      <c r="S34" s="284">
        <f>IF('[3]Change3'!BO24&lt;0,0,(('[3]Change3'!BD24-'[3]Change3'!BH24*(1+('[3]Change3'!BO24/100))+SUM('[3]Format'!J74))))</f>
        <v>219.40010350781267</v>
      </c>
      <c r="T34" s="287">
        <v>2664.9052405020116</v>
      </c>
      <c r="V34" s="289"/>
      <c r="W34" s="289"/>
      <c r="Y34" s="290"/>
      <c r="AA34" s="289"/>
      <c r="AB34" s="289"/>
    </row>
    <row r="35" spans="2:28" ht="12.75" customHeight="1">
      <c r="B35" s="284"/>
      <c r="C35" s="270">
        <f t="shared" si="5"/>
        <v>2034</v>
      </c>
      <c r="D35" s="284">
        <f>'[3]East Change4'!BV25</f>
        <v>505881.15625</v>
      </c>
      <c r="E35" s="284">
        <f>'[3]East Change4'!BZ25-('[3]East Change4'!BY25+'[3]East Change4'!CR25)-'[3]East Change4'!CA25</f>
        <v>-66550.20288085938</v>
      </c>
      <c r="F35" s="284">
        <f>'[3]East Change4'!BW25-'[3]East Change4'!BX25</f>
        <v>110405.611328125</v>
      </c>
      <c r="G35" s="284">
        <f t="shared" si="6"/>
        <v>462025.7478027344</v>
      </c>
      <c r="H35" s="284">
        <f>'[3]KPCO New Additions'!Q28</f>
        <v>356636</v>
      </c>
      <c r="I35" s="284">
        <f>'[3]O&amp;M'!W90</f>
        <v>81196.279296875</v>
      </c>
      <c r="J35" s="284">
        <f t="shared" si="0"/>
        <v>437832.279296875</v>
      </c>
      <c r="K35" s="284">
        <f t="shared" si="1"/>
        <v>899858.0270996094</v>
      </c>
      <c r="L35" s="284">
        <f>'[3]East Change4'!CE25</f>
        <v>93487.453125</v>
      </c>
      <c r="M35" s="284">
        <f t="shared" si="2"/>
        <v>993345.4802246094</v>
      </c>
      <c r="N35" s="284">
        <f t="shared" si="3"/>
        <v>29729.11933948774</v>
      </c>
      <c r="O35" s="284">
        <f t="shared" si="4"/>
        <v>963616.3608851216</v>
      </c>
      <c r="P35" s="285">
        <f>P34+O35/(1+'[3]Format'!$G$9)^(C35-$C$12)</f>
        <v>5791287.619684601</v>
      </c>
      <c r="Q35" s="284">
        <f>'[3]KPCO New Additions'!Q28</f>
        <v>356636</v>
      </c>
      <c r="R35" s="286">
        <f t="shared" si="7"/>
        <v>2034</v>
      </c>
      <c r="S35" s="284">
        <f>IF('[3]Change3'!BO25&lt;0,0,(('[3]Change3'!BD25-'[3]Change3'!BH25*(1+('[3]Change3'!BO25/100))+SUM('[3]Format'!J75))))</f>
        <v>212.91793750781267</v>
      </c>
      <c r="T35" s="287">
        <v>2685.137006978143</v>
      </c>
      <c r="V35" s="289"/>
      <c r="W35" s="289"/>
      <c r="Y35" s="290"/>
      <c r="AA35" s="289"/>
      <c r="AB35" s="289"/>
    </row>
    <row r="36" spans="2:28" ht="12.75" customHeight="1">
      <c r="B36" s="284"/>
      <c r="C36" s="270">
        <f t="shared" si="5"/>
        <v>2035</v>
      </c>
      <c r="D36" s="284">
        <f>'[3]East Change4'!BV26</f>
        <v>510306.625</v>
      </c>
      <c r="E36" s="284">
        <f>'[3]East Change4'!BZ26-('[3]East Change4'!BY26+'[3]East Change4'!CR26)-'[3]East Change4'!CA26</f>
        <v>-68281.27563476562</v>
      </c>
      <c r="F36" s="284">
        <f>'[3]East Change4'!BW26-'[3]East Change4'!BX26</f>
        <v>88387.564453125</v>
      </c>
      <c r="G36" s="284">
        <f t="shared" si="6"/>
        <v>490200.3361816406</v>
      </c>
      <c r="H36" s="284">
        <f>'[3]KPCO New Additions'!Q29</f>
        <v>356636</v>
      </c>
      <c r="I36" s="284">
        <f>'[3]O&amp;M'!W91</f>
        <v>83573.92578125</v>
      </c>
      <c r="J36" s="284">
        <f t="shared" si="0"/>
        <v>440209.92578125</v>
      </c>
      <c r="K36" s="284">
        <f t="shared" si="1"/>
        <v>930410.2619628906</v>
      </c>
      <c r="L36" s="284">
        <f>'[3]East Change4'!CE26</f>
        <v>89332.296875</v>
      </c>
      <c r="M36" s="284">
        <f t="shared" si="2"/>
        <v>1019742.5588378906</v>
      </c>
      <c r="N36" s="284">
        <f t="shared" si="3"/>
        <v>28845.64713237314</v>
      </c>
      <c r="O36" s="284">
        <f t="shared" si="4"/>
        <v>990896.9117055174</v>
      </c>
      <c r="P36" s="285">
        <f>P35+O36/(1+'[3]Format'!$G$9)^(C36-$C$12)</f>
        <v>5926892.18421507</v>
      </c>
      <c r="Q36" s="284">
        <f>'[3]KPCO New Additions'!Q29</f>
        <v>356636</v>
      </c>
      <c r="R36" s="286">
        <f t="shared" si="7"/>
        <v>2035</v>
      </c>
      <c r="S36" s="284">
        <f>IF('[3]Change3'!BO26&lt;0,0,(('[3]Change3'!BD26-'[3]Change3'!BH26*(1+('[3]Change3'!BO26/100))+SUM('[3]Format'!J76))))</f>
        <v>205.0339665078127</v>
      </c>
      <c r="T36" s="287">
        <v>2705.522371551694</v>
      </c>
      <c r="V36" s="289"/>
      <c r="W36" s="289"/>
      <c r="Y36" s="290"/>
      <c r="AA36" s="289"/>
      <c r="AB36" s="289"/>
    </row>
    <row r="37" spans="2:28" ht="12.75" customHeight="1">
      <c r="B37" s="284"/>
      <c r="C37" s="270">
        <f t="shared" si="5"/>
        <v>2036</v>
      </c>
      <c r="D37" s="284">
        <f>'[3]East Change4'!BV27</f>
        <v>517169.25</v>
      </c>
      <c r="E37" s="284">
        <f>'[3]East Change4'!BZ27-('[3]East Change4'!BY27+'[3]East Change4'!CR27)-'[3]East Change4'!CA27</f>
        <v>-69566.00830078125</v>
      </c>
      <c r="F37" s="284">
        <f>'[3]East Change4'!BW27-'[3]East Change4'!BX27</f>
        <v>91528.9765625</v>
      </c>
      <c r="G37" s="284">
        <f t="shared" si="6"/>
        <v>495206.28173828125</v>
      </c>
      <c r="H37" s="284">
        <f>'[3]KPCO New Additions'!Q30</f>
        <v>356636</v>
      </c>
      <c r="I37" s="284">
        <f>'[3]O&amp;M'!W92</f>
        <v>85288.158203125</v>
      </c>
      <c r="J37" s="284">
        <f t="shared" si="0"/>
        <v>441924.158203125</v>
      </c>
      <c r="K37" s="284">
        <f t="shared" si="1"/>
        <v>937130.4399414062</v>
      </c>
      <c r="L37" s="284">
        <f>'[3]East Change4'!CE27</f>
        <v>91621.171875</v>
      </c>
      <c r="M37" s="284">
        <f t="shared" si="2"/>
        <v>1028751.6118164062</v>
      </c>
      <c r="N37" s="284">
        <f t="shared" si="3"/>
        <v>27533.172747669236</v>
      </c>
      <c r="O37" s="284">
        <f t="shared" si="4"/>
        <v>1001218.439068737</v>
      </c>
      <c r="P37" s="285">
        <f>P36+O37/(1+'[3]Format'!$G$9)^(C37-$C$12)</f>
        <v>6053012.461190303</v>
      </c>
      <c r="Q37" s="284">
        <f>'[3]KPCO New Additions'!Q30</f>
        <v>356636</v>
      </c>
      <c r="R37" s="286">
        <f t="shared" si="7"/>
        <v>2036</v>
      </c>
      <c r="S37" s="284">
        <f>IF('[3]Change3'!BO27&lt;0,0,(('[3]Change3'!BD27-'[3]Change3'!BH27*(1+('[3]Change3'!BO27/100))+SUM('[3]Format'!J77))))</f>
        <v>194.23035650781253</v>
      </c>
      <c r="T37" s="287">
        <v>2726.0625003282325</v>
      </c>
      <c r="V37" s="289"/>
      <c r="W37" s="289"/>
      <c r="Y37" s="290"/>
      <c r="AA37" s="289"/>
      <c r="AB37" s="289"/>
    </row>
    <row r="38" spans="2:28" ht="12.75" customHeight="1">
      <c r="B38" s="284"/>
      <c r="C38" s="270">
        <f t="shared" si="5"/>
        <v>2037</v>
      </c>
      <c r="D38" s="284">
        <f>'[3]East Change4'!BV28</f>
        <v>537370.875</v>
      </c>
      <c r="E38" s="284">
        <f>'[3]East Change4'!BZ28-('[3]East Change4'!BY28+'[3]East Change4'!CR28)-'[3]East Change4'!CA28</f>
        <v>-69804.80297851562</v>
      </c>
      <c r="F38" s="284">
        <f>'[3]East Change4'!BW28-'[3]East Change4'!BX28</f>
        <v>108398.39453125</v>
      </c>
      <c r="G38" s="284">
        <f t="shared" si="6"/>
        <v>498777.2834472656</v>
      </c>
      <c r="H38" s="284">
        <f>'[3]KPCO New Additions'!Q31</f>
        <v>356636</v>
      </c>
      <c r="I38" s="284">
        <f>'[3]O&amp;M'!W93</f>
        <v>86808.224609375</v>
      </c>
      <c r="J38" s="284">
        <f t="shared" si="0"/>
        <v>443444.224609375</v>
      </c>
      <c r="K38" s="284">
        <f t="shared" si="1"/>
        <v>942221.5080566406</v>
      </c>
      <c r="L38" s="284">
        <f>'[3]East Change4'!CE28</f>
        <v>97732.8984375</v>
      </c>
      <c r="M38" s="284">
        <f t="shared" si="2"/>
        <v>1039954.4064941406</v>
      </c>
      <c r="N38" s="284">
        <f t="shared" si="3"/>
        <v>25273.25021614239</v>
      </c>
      <c r="O38" s="284">
        <f t="shared" si="4"/>
        <v>1014681.1562779982</v>
      </c>
      <c r="P38" s="285">
        <f>P37+O38/(1+'[3]Format'!$G$9)^(C38-$C$12)</f>
        <v>6170663.540260737</v>
      </c>
      <c r="Q38" s="284">
        <f>'[3]KPCO New Additions'!Q31</f>
        <v>356636</v>
      </c>
      <c r="R38" s="286">
        <f t="shared" si="7"/>
        <v>2037</v>
      </c>
      <c r="S38" s="284">
        <f>IF('[3]Change3'!BO28&lt;0,0,(('[3]Change3'!BD28-'[3]Change3'!BH28*(1+('[3]Change3'!BO28/100))+SUM('[3]Format'!J78))))</f>
        <v>176.9445805078126</v>
      </c>
      <c r="T38" s="287">
        <v>2746.7585682663143</v>
      </c>
      <c r="V38" s="289"/>
      <c r="W38" s="289"/>
      <c r="Y38" s="290"/>
      <c r="AA38" s="289"/>
      <c r="AB38" s="289"/>
    </row>
    <row r="39" spans="2:28" ht="12.75" customHeight="1">
      <c r="B39" s="284"/>
      <c r="C39" s="270">
        <f t="shared" si="5"/>
        <v>2038</v>
      </c>
      <c r="D39" s="284">
        <f>'[3]East Change4'!BV29</f>
        <v>537764.4375</v>
      </c>
      <c r="E39" s="284">
        <f>'[3]East Change4'!BZ29-('[3]East Change4'!BY29+'[3]East Change4'!CR29)-'[3]East Change4'!CA29</f>
        <v>-71680.287109375</v>
      </c>
      <c r="F39" s="284">
        <f>'[3]East Change4'!BW29-'[3]East Change4'!BX29</f>
        <v>91443.73828125</v>
      </c>
      <c r="G39" s="284">
        <f t="shared" si="6"/>
        <v>518000.986328125</v>
      </c>
      <c r="H39" s="284">
        <f>'[3]KPCO New Additions'!Q32</f>
        <v>356636</v>
      </c>
      <c r="I39" s="284">
        <f>'[3]O&amp;M'!W94</f>
        <v>88678.48828125</v>
      </c>
      <c r="J39" s="284">
        <f t="shared" si="0"/>
        <v>445314.48828125</v>
      </c>
      <c r="K39" s="284">
        <f t="shared" si="1"/>
        <v>963315.474609375</v>
      </c>
      <c r="L39" s="284">
        <f>'[3]East Change4'!CE29</f>
        <v>95679.2421875</v>
      </c>
      <c r="M39" s="284">
        <f t="shared" si="2"/>
        <v>1058994.716796875</v>
      </c>
      <c r="N39" s="284">
        <f t="shared" si="3"/>
        <v>23599.35053081266</v>
      </c>
      <c r="O39" s="284">
        <f t="shared" si="4"/>
        <v>1035395.3662660624</v>
      </c>
      <c r="P39" s="285">
        <f>P38+O39/(1+'[3]Format'!$G$9)^(C39-$C$12)</f>
        <v>6281168.756756257</v>
      </c>
      <c r="Q39" s="284">
        <f>'[3]KPCO New Additions'!Q32</f>
        <v>356636</v>
      </c>
      <c r="R39" s="286">
        <f t="shared" si="7"/>
        <v>2038</v>
      </c>
      <c r="S39" s="284">
        <f>IF('[3]Change3'!BO29&lt;0,0,(('[3]Change3'!BD29-'[3]Change3'!BH29*(1+('[3]Change3'!BO29/100))+SUM('[3]Format'!J79))))</f>
        <v>163.98024850781258</v>
      </c>
      <c r="T39" s="287">
        <v>2767.611759244696</v>
      </c>
      <c r="V39" s="289"/>
      <c r="W39" s="289"/>
      <c r="Y39" s="290"/>
      <c r="AA39" s="289"/>
      <c r="AB39" s="289"/>
    </row>
    <row r="40" spans="2:28" ht="12.75" customHeight="1">
      <c r="B40" s="284"/>
      <c r="C40" s="270">
        <f t="shared" si="5"/>
        <v>2039</v>
      </c>
      <c r="D40" s="284">
        <f>'[3]East Change4'!BV30</f>
        <v>555310.75</v>
      </c>
      <c r="E40" s="284">
        <f>'[3]East Change4'!BZ30-('[3]East Change4'!BY30+'[3]East Change4'!CR30)-'[3]East Change4'!CA30</f>
        <v>-72337.11108398438</v>
      </c>
      <c r="F40" s="284">
        <f>'[3]East Change4'!BW30-'[3]East Change4'!BX30</f>
        <v>102786.8203125</v>
      </c>
      <c r="G40" s="284">
        <f t="shared" si="6"/>
        <v>524861.0407714844</v>
      </c>
      <c r="H40" s="284">
        <f>'[3]KPCO New Additions'!Q33</f>
        <v>356636</v>
      </c>
      <c r="I40" s="284">
        <f>'[3]O&amp;M'!W95</f>
        <v>90594.2578125</v>
      </c>
      <c r="J40" s="284">
        <f t="shared" si="0"/>
        <v>447230.2578125</v>
      </c>
      <c r="K40" s="284">
        <f t="shared" si="1"/>
        <v>972091.2985839844</v>
      </c>
      <c r="L40" s="284">
        <f>'[3]East Change4'!CE30</f>
        <v>100226.75</v>
      </c>
      <c r="M40" s="284">
        <f t="shared" si="2"/>
        <v>1072318.0485839844</v>
      </c>
      <c r="N40" s="284">
        <f t="shared" si="3"/>
        <v>22055.239343803085</v>
      </c>
      <c r="O40" s="284">
        <f t="shared" si="4"/>
        <v>1050262.8092401812</v>
      </c>
      <c r="P40" s="285">
        <f>P39+O40/(1+'[3]Format'!$G$9)^(C40-$C$12)</f>
        <v>6384346.207365427</v>
      </c>
      <c r="Q40" s="284">
        <f>'[3]KPCO New Additions'!Q33</f>
        <v>356636</v>
      </c>
      <c r="R40" s="286">
        <f t="shared" si="7"/>
        <v>2039</v>
      </c>
      <c r="S40" s="284">
        <f>IF('[3]Change3'!BO30&lt;0,0,(('[3]Change3'!BD30-'[3]Change3'!BH30*(1+('[3]Change3'!BO30/100))+SUM('[3]Format'!J80))))</f>
        <v>152.0962775078126</v>
      </c>
      <c r="T40" s="287">
        <v>2788.6232661300533</v>
      </c>
      <c r="V40" s="289"/>
      <c r="W40" s="289"/>
      <c r="Y40" s="290"/>
      <c r="AA40" s="289"/>
      <c r="AB40" s="289"/>
    </row>
    <row r="41" spans="2:28" ht="12.75" customHeight="1">
      <c r="B41" s="284"/>
      <c r="C41" s="270">
        <f t="shared" si="5"/>
        <v>2040</v>
      </c>
      <c r="D41" s="284">
        <f>'[3]East Change4'!BV31</f>
        <v>559206.25</v>
      </c>
      <c r="E41" s="284">
        <f>'[3]East Change4'!BZ31-('[3]East Change4'!BY31+'[3]East Change4'!CR31)-'[3]East Change4'!CA31</f>
        <v>-74016.47119140625</v>
      </c>
      <c r="F41" s="284">
        <f>'[3]East Change4'!BW31-'[3]East Change4'!BX31</f>
        <v>89573.33984375</v>
      </c>
      <c r="G41" s="284">
        <f t="shared" si="6"/>
        <v>543649.3813476562</v>
      </c>
      <c r="H41" s="284">
        <f>'[3]KPCO New Additions'!Q34</f>
        <v>356636</v>
      </c>
      <c r="I41" s="284">
        <f>'[3]O&amp;M'!W96</f>
        <v>93000.568359375</v>
      </c>
      <c r="J41" s="284">
        <f t="shared" si="0"/>
        <v>449636.568359375</v>
      </c>
      <c r="K41" s="284">
        <f t="shared" si="1"/>
        <v>993285.9497070312</v>
      </c>
      <c r="L41" s="284">
        <f>'[3]East Change4'!CE31</f>
        <v>98400.609375</v>
      </c>
      <c r="M41" s="284">
        <f t="shared" si="2"/>
        <v>1091686.5590820312</v>
      </c>
      <c r="N41" s="284">
        <f t="shared" si="3"/>
        <v>22538.382700078244</v>
      </c>
      <c r="O41" s="284">
        <f t="shared" si="4"/>
        <v>1069148.176381953</v>
      </c>
      <c r="P41" s="285">
        <f>P40+O41/(1+'[3]Format'!$G$9)^(C41-$C$12)</f>
        <v>6481025.830399381</v>
      </c>
      <c r="Q41" s="284">
        <f>'[3]KPCO New Additions'!Q34</f>
        <v>356636</v>
      </c>
      <c r="R41" s="286">
        <f t="shared" si="7"/>
        <v>2040</v>
      </c>
      <c r="S41" s="284">
        <f>IF('[3]Change3'!BO31&lt;0,0,(('[3]Change3'!BD31-'[3]Change3'!BH31*(1+('[3]Change3'!BO31/100))+SUM('[3]Format'!J81))))</f>
        <v>154.25699950781268</v>
      </c>
      <c r="T41" s="287">
        <v>2809.794290845222</v>
      </c>
      <c r="V41" s="289"/>
      <c r="W41" s="289"/>
      <c r="Y41" s="290"/>
      <c r="AA41" s="289"/>
      <c r="AB41" s="289"/>
    </row>
    <row r="42" spans="2:30" ht="12.75" customHeight="1">
      <c r="B42" s="284"/>
      <c r="C42" s="270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5"/>
      <c r="P42" s="285"/>
      <c r="Q42" s="284"/>
      <c r="R42" s="284"/>
      <c r="S42" s="284"/>
      <c r="T42" s="286"/>
      <c r="U42" s="284"/>
      <c r="V42" s="287"/>
      <c r="X42" s="289"/>
      <c r="Y42" s="289"/>
      <c r="AA42" s="290"/>
      <c r="AC42" s="289"/>
      <c r="AD42" s="289"/>
    </row>
    <row r="43" spans="2:20" ht="12.75">
      <c r="B43" s="291" t="str">
        <f>CONCATENATE('[3]Format'!$C$3," ","Net Present Value")</f>
        <v>2011 Net Present Value</v>
      </c>
      <c r="C43" s="263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78"/>
      <c r="O43" s="263"/>
      <c r="P43" s="263"/>
      <c r="Q43" s="263"/>
      <c r="R43" s="263"/>
      <c r="S43" s="263"/>
      <c r="T43" s="263"/>
    </row>
    <row r="44" spans="2:20" ht="12.75">
      <c r="B44" s="263"/>
      <c r="C44" s="292" t="str">
        <f>"Period of "&amp;'[3]Format'!$C$5&amp;"-"&amp;'[3]Format'!$E$5</f>
        <v>Period of 2011-2040</v>
      </c>
      <c r="D44" s="284">
        <f>D12+NPV('[3]Format'!$G$9,D13:D41)</f>
        <v>2758442.414735981</v>
      </c>
      <c r="E44" s="284">
        <f>E12+NPV('[3]Format'!$G$9,E13:E41)</f>
        <v>-500706.94007713173</v>
      </c>
      <c r="F44" s="284">
        <f>F12+NPV('[3]Format'!$G$9,F13:F41)</f>
        <v>-866714.7364170956</v>
      </c>
      <c r="G44" s="284">
        <f>D44-E44-F44</f>
        <v>4125864.091230208</v>
      </c>
      <c r="H44" s="284">
        <f>H12+NPV('[3]Format'!$G$9,H13:H41)</f>
        <v>1207804.1654770474</v>
      </c>
      <c r="I44" s="284">
        <f>I12+NPV('[3]Format'!$G$9,I13:I41)</f>
        <v>219846.83683201708</v>
      </c>
      <c r="J44" s="284">
        <f>H44+I44</f>
        <v>1427651.0023090646</v>
      </c>
      <c r="K44" s="284">
        <f>$G$44+$J$44</f>
        <v>5553515.093539272</v>
      </c>
      <c r="L44" s="284">
        <f>L12+NPV('[3]Format'!$G$9,L13:L41)</f>
        <v>638263.7849295135</v>
      </c>
      <c r="M44" s="284">
        <f>K44+L44</f>
        <v>6191778.878468785</v>
      </c>
      <c r="N44" s="284">
        <f>N12+NPV('[3]Format'!$G$9,N13:N41)</f>
        <v>-289246.95193059643</v>
      </c>
      <c r="O44" s="284">
        <f>M44-N44</f>
        <v>6481025.830399382</v>
      </c>
      <c r="P44" s="263"/>
      <c r="Q44" s="263"/>
      <c r="R44" s="263"/>
      <c r="S44" s="263"/>
      <c r="T44" s="263"/>
    </row>
    <row r="45" spans="2:20" ht="12.75">
      <c r="B45" s="285" t="str">
        <f>"          Base Case O&amp;M "&amp;'[3]Format'!$C$3&amp;"-"&amp;'[3]Format'!$E$3</f>
        <v>          Base Case O&amp;M 2011-2040</v>
      </c>
      <c r="C45" s="292"/>
      <c r="D45" s="284"/>
      <c r="E45" s="292"/>
      <c r="F45" s="292"/>
      <c r="G45" s="284"/>
      <c r="H45" s="284"/>
      <c r="I45" s="284"/>
      <c r="J45" s="293">
        <f>'[3]O&amp;M'!W65</f>
        <v>611421.3306188425</v>
      </c>
      <c r="K45" s="293"/>
      <c r="L45" s="293"/>
      <c r="M45" s="293">
        <f>'[3]O&amp;M'!W65</f>
        <v>611421.3306188425</v>
      </c>
      <c r="N45" s="284">
        <v>0</v>
      </c>
      <c r="O45" s="293">
        <f>M45</f>
        <v>611421.3306188425</v>
      </c>
      <c r="P45" s="263"/>
      <c r="Q45" s="263"/>
      <c r="R45" s="263"/>
      <c r="S45" s="263"/>
      <c r="T45" s="263"/>
    </row>
    <row r="46" spans="2:20" ht="12.75">
      <c r="B46" s="263" t="str">
        <f>"          Utility Cost Present Value "&amp;'[3]Format'!$C$3&amp;"-"&amp;'[3]Format'!$E$3</f>
        <v>          Utility Cost Present Value 2011-2040</v>
      </c>
      <c r="C46" s="292"/>
      <c r="D46" s="292"/>
      <c r="E46" s="292"/>
      <c r="F46" s="292"/>
      <c r="G46" s="284"/>
      <c r="H46" s="284"/>
      <c r="I46" s="284"/>
      <c r="J46" s="284">
        <f>J44+J45</f>
        <v>2039072.3329279071</v>
      </c>
      <c r="K46" s="284"/>
      <c r="L46" s="284"/>
      <c r="M46" s="284">
        <f>M44+M45</f>
        <v>6803200.209087628</v>
      </c>
      <c r="N46" s="284">
        <f>N44</f>
        <v>-289246.95193059643</v>
      </c>
      <c r="O46" s="284">
        <f>O44+O45</f>
        <v>7092447.161018224</v>
      </c>
      <c r="P46" s="263"/>
      <c r="Q46" s="263"/>
      <c r="R46" s="263"/>
      <c r="S46" s="263"/>
      <c r="T46" s="263"/>
    </row>
    <row r="47" spans="2:19" ht="12.75">
      <c r="B47" s="263"/>
      <c r="C47" s="281"/>
      <c r="D47" s="294"/>
      <c r="E47" s="294"/>
      <c r="F47" s="294"/>
      <c r="G47" s="294"/>
      <c r="H47" s="294"/>
      <c r="I47" s="294"/>
      <c r="J47" s="294"/>
      <c r="K47" s="294"/>
      <c r="L47" s="294"/>
      <c r="M47" s="295"/>
      <c r="N47" s="296"/>
      <c r="O47" s="263"/>
      <c r="P47" s="263"/>
      <c r="Q47" s="263"/>
      <c r="R47" s="263"/>
      <c r="S47" s="263"/>
    </row>
    <row r="48" spans="3:21" ht="12.75">
      <c r="C48" s="297" t="str">
        <f>C2</f>
        <v>KPCo Capacity Resource Optimization</v>
      </c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8"/>
    </row>
    <row r="49" spans="3:21" ht="12.75">
      <c r="C49" s="297" t="str">
        <f>C3</f>
        <v>Costs and Emissions Summary</v>
      </c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8"/>
    </row>
    <row r="50" spans="3:21" ht="12.75">
      <c r="C50" s="297" t="str">
        <f>C4</f>
        <v>Levelized Market Replacement to 2025 then BS2 Replacement CC Added FT_CSAPR Early Carbon Commodity Pricing</v>
      </c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8"/>
    </row>
    <row r="51" spans="2:13" ht="12.75">
      <c r="B51" s="141"/>
      <c r="C51" s="357"/>
      <c r="D51" s="129"/>
      <c r="E51" s="114"/>
      <c r="K51" s="272"/>
      <c r="L51" s="272"/>
      <c r="M51" s="272"/>
    </row>
    <row r="52" spans="2:14" ht="12.75">
      <c r="B52" s="108" t="s">
        <v>49</v>
      </c>
      <c r="C52" s="115" t="s">
        <v>50</v>
      </c>
      <c r="D52" s="108" t="s">
        <v>51</v>
      </c>
      <c r="E52" s="115" t="s">
        <v>52</v>
      </c>
      <c r="J52" s="299"/>
      <c r="K52" s="300"/>
      <c r="L52" s="300"/>
      <c r="M52" s="300"/>
      <c r="N52" s="299"/>
    </row>
    <row r="53" spans="2:14" ht="12.75">
      <c r="B53" s="81" t="s">
        <v>53</v>
      </c>
      <c r="C53" s="81" t="s">
        <v>53</v>
      </c>
      <c r="D53" s="81" t="s">
        <v>53</v>
      </c>
      <c r="E53" s="130" t="s">
        <v>53</v>
      </c>
      <c r="J53" s="299"/>
      <c r="K53" s="303"/>
      <c r="L53" s="303"/>
      <c r="M53" s="303"/>
      <c r="N53" s="299"/>
    </row>
    <row r="54" spans="2:14" ht="12.75">
      <c r="B54" s="92" t="s">
        <v>161</v>
      </c>
      <c r="C54" s="92" t="s">
        <v>161</v>
      </c>
      <c r="D54" s="92" t="s">
        <v>161</v>
      </c>
      <c r="E54" s="131" t="s">
        <v>54</v>
      </c>
      <c r="J54" s="299"/>
      <c r="K54" s="299"/>
      <c r="L54" s="299"/>
      <c r="M54" s="299"/>
      <c r="N54" s="299"/>
    </row>
    <row r="55" spans="1:14" ht="12.75">
      <c r="A55" s="270">
        <f>C12</f>
        <v>2011</v>
      </c>
      <c r="B55" s="304">
        <f>'[3]East Change4'!CF2</f>
        <v>10452.3623046875</v>
      </c>
      <c r="C55" s="307">
        <f>'[3]East Change4'!CH2+'[3]East Change4'!CG2</f>
        <v>7386.70751953125</v>
      </c>
      <c r="D55" s="308">
        <f>'[3]East Change4'!CI2</f>
        <v>6170.87158203125</v>
      </c>
      <c r="E55" s="309">
        <f>'[3]East Change4'!CK2</f>
        <v>0.2905798852443695</v>
      </c>
      <c r="J55" s="275"/>
      <c r="K55" s="310"/>
      <c r="L55" s="305"/>
      <c r="M55" s="275"/>
      <c r="N55" s="299"/>
    </row>
    <row r="56" spans="1:14" ht="12.75">
      <c r="A56" s="270">
        <f aca="true" t="shared" si="8" ref="A56:A84">A55+1</f>
        <v>2012</v>
      </c>
      <c r="B56" s="304">
        <f>'[3]East Change4'!CF3</f>
        <v>10585.57421875</v>
      </c>
      <c r="C56" s="307">
        <f>'[3]East Change4'!CH3+'[3]East Change4'!CG3</f>
        <v>8400.3076171875</v>
      </c>
      <c r="D56" s="308">
        <f>'[3]East Change4'!CI3</f>
        <v>7009.7119140625</v>
      </c>
      <c r="E56" s="309">
        <f>'[3]East Change4'!CK3</f>
        <v>0.34477272629737854</v>
      </c>
      <c r="J56" s="275"/>
      <c r="K56" s="310"/>
      <c r="L56" s="305"/>
      <c r="M56" s="305"/>
      <c r="N56" s="299"/>
    </row>
    <row r="57" spans="1:14" ht="12.75">
      <c r="A57" s="270">
        <f t="shared" si="8"/>
        <v>2013</v>
      </c>
      <c r="B57" s="304">
        <f>'[3]East Change4'!CF4</f>
        <v>7446.458984375</v>
      </c>
      <c r="C57" s="307">
        <f>'[3]East Change4'!CH4+'[3]East Change4'!CG4</f>
        <v>6696.26806640625</v>
      </c>
      <c r="D57" s="308">
        <f>'[3]East Change4'!CI4</f>
        <v>5317.1640625</v>
      </c>
      <c r="E57" s="309">
        <f>'[3]East Change4'!CK4</f>
        <v>0.2873517870903015</v>
      </c>
      <c r="J57" s="275"/>
      <c r="K57" s="310"/>
      <c r="L57" s="305"/>
      <c r="M57" s="305"/>
      <c r="N57" s="299"/>
    </row>
    <row r="58" spans="1:14" ht="12.75">
      <c r="A58" s="270">
        <f t="shared" si="8"/>
        <v>2014</v>
      </c>
      <c r="B58" s="304">
        <f>'[3]East Change4'!CF5</f>
        <v>4238.478515625</v>
      </c>
      <c r="C58" s="307">
        <f>'[3]East Change4'!CH5+'[3]East Change4'!CG5</f>
        <v>6935.8251953125</v>
      </c>
      <c r="D58" s="308">
        <f>'[3]East Change4'!CI5</f>
        <v>5561.21923828125</v>
      </c>
      <c r="E58" s="309">
        <f>'[3]East Change4'!CK5</f>
        <v>0.3363876938819885</v>
      </c>
      <c r="J58" s="275"/>
      <c r="K58" s="310"/>
      <c r="L58" s="305"/>
      <c r="M58" s="305"/>
      <c r="N58" s="299"/>
    </row>
    <row r="59" spans="1:14" ht="12.75">
      <c r="A59" s="270">
        <f t="shared" si="8"/>
        <v>2015</v>
      </c>
      <c r="B59" s="304">
        <f>'[3]East Change4'!CF6</f>
        <v>9351.083984375</v>
      </c>
      <c r="C59" s="307">
        <f>'[3]East Change4'!CH6+'[3]East Change4'!CG6</f>
        <v>7369.82861328125</v>
      </c>
      <c r="D59" s="308">
        <f>'[3]East Change4'!CI6</f>
        <v>3884.505126953125</v>
      </c>
      <c r="E59" s="309">
        <f>'[3]East Change4'!CK6</f>
        <v>0.27667704224586487</v>
      </c>
      <c r="J59" s="275"/>
      <c r="K59" s="310"/>
      <c r="L59" s="305"/>
      <c r="M59" s="305"/>
      <c r="N59" s="299"/>
    </row>
    <row r="60" spans="1:14" ht="12.75">
      <c r="A60" s="270">
        <f t="shared" si="8"/>
        <v>2016</v>
      </c>
      <c r="B60" s="304">
        <f>'[3]East Change4'!CF7</f>
        <v>4097.04345703125</v>
      </c>
      <c r="C60" s="307">
        <f>'[3]East Change4'!CH7+'[3]East Change4'!CG7</f>
        <v>2599.5126953125</v>
      </c>
      <c r="D60" s="308">
        <f>'[3]East Change4'!CI7</f>
        <v>1464.7978515625</v>
      </c>
      <c r="E60" s="309">
        <f>'[3]East Change4'!CK7</f>
        <v>0.009094475768506527</v>
      </c>
      <c r="J60" s="275"/>
      <c r="K60" s="310"/>
      <c r="L60" s="305"/>
      <c r="M60" s="305"/>
      <c r="N60" s="299"/>
    </row>
    <row r="61" spans="1:14" ht="12.75">
      <c r="A61" s="270">
        <f t="shared" si="8"/>
        <v>2017</v>
      </c>
      <c r="B61" s="304">
        <f>'[3]East Change4'!CF8</f>
        <v>4429.87841796875</v>
      </c>
      <c r="C61" s="307">
        <f>'[3]East Change4'!CH8+'[3]East Change4'!CG8</f>
        <v>2470.478759765625</v>
      </c>
      <c r="D61" s="308">
        <f>'[3]East Change4'!CI8</f>
        <v>1643.8267822265625</v>
      </c>
      <c r="E61" s="309">
        <f>'[3]East Change4'!CK8</f>
        <v>0.010307910852134228</v>
      </c>
      <c r="J61" s="275"/>
      <c r="K61" s="310"/>
      <c r="L61" s="305"/>
      <c r="M61" s="305"/>
      <c r="N61" s="299"/>
    </row>
    <row r="62" spans="1:14" ht="12.75">
      <c r="A62" s="270">
        <f t="shared" si="8"/>
        <v>2018</v>
      </c>
      <c r="B62" s="304">
        <f>'[3]East Change4'!CF9</f>
        <v>4357.98779296875</v>
      </c>
      <c r="C62" s="307">
        <f>'[3]East Change4'!CH9+'[3]East Change4'!CG9</f>
        <v>2694.86572265625</v>
      </c>
      <c r="D62" s="308">
        <f>'[3]East Change4'!CI9</f>
        <v>1626.5032958984375</v>
      </c>
      <c r="E62" s="309">
        <f>'[3]East Change4'!CK9</f>
        <v>0.010142161510884762</v>
      </c>
      <c r="J62" s="275"/>
      <c r="K62" s="310"/>
      <c r="L62" s="305"/>
      <c r="M62" s="305"/>
      <c r="N62" s="299"/>
    </row>
    <row r="63" spans="1:14" ht="12.75">
      <c r="A63" s="270">
        <f t="shared" si="8"/>
        <v>2019</v>
      </c>
      <c r="B63" s="304">
        <f>'[3]East Change4'!CF10</f>
        <v>3557.40966796875</v>
      </c>
      <c r="C63" s="307">
        <f>'[3]East Change4'!CH10+'[3]East Change4'!CG10</f>
        <v>2470.344482421875</v>
      </c>
      <c r="D63" s="308">
        <f>'[3]East Change4'!CI10</f>
        <v>1337.276611328125</v>
      </c>
      <c r="E63" s="309">
        <f>'[3]East Change4'!CK10</f>
        <v>0.008280578069388866</v>
      </c>
      <c r="J63" s="275"/>
      <c r="K63" s="310"/>
      <c r="L63" s="305"/>
      <c r="M63" s="305"/>
      <c r="N63" s="299"/>
    </row>
    <row r="64" spans="1:14" ht="12.75">
      <c r="A64" s="270">
        <f t="shared" si="8"/>
        <v>2020</v>
      </c>
      <c r="B64" s="304">
        <f>'[3]East Change4'!CF11</f>
        <v>4573.1328125</v>
      </c>
      <c r="C64" s="307">
        <f>'[3]East Change4'!CH11+'[3]East Change4'!CG11</f>
        <v>2783.43359375</v>
      </c>
      <c r="D64" s="308">
        <f>'[3]East Change4'!CI11</f>
        <v>596.6204223632812</v>
      </c>
      <c r="E64" s="309">
        <f>'[3]East Change4'!CK11</f>
        <v>0.003319602459669113</v>
      </c>
      <c r="J64" s="275"/>
      <c r="K64" s="310"/>
      <c r="L64" s="305"/>
      <c r="M64" s="305"/>
      <c r="N64" s="299"/>
    </row>
    <row r="65" spans="1:14" ht="12.75">
      <c r="A65" s="270">
        <f t="shared" si="8"/>
        <v>2021</v>
      </c>
      <c r="B65" s="304">
        <f>'[3]East Change4'!CF12</f>
        <v>4371.6552734375</v>
      </c>
      <c r="C65" s="307">
        <f>'[3]East Change4'!CH12+'[3]East Change4'!CG12</f>
        <v>2775.07373046875</v>
      </c>
      <c r="D65" s="308">
        <f>'[3]East Change4'!CI12</f>
        <v>594.9072875976562</v>
      </c>
      <c r="E65" s="309">
        <f>'[3]East Change4'!CK12</f>
        <v>0.003309632185846567</v>
      </c>
      <c r="J65" s="275"/>
      <c r="K65" s="310"/>
      <c r="L65" s="305"/>
      <c r="M65" s="305"/>
      <c r="N65" s="299"/>
    </row>
    <row r="66" spans="1:14" ht="12.75">
      <c r="A66" s="270">
        <f t="shared" si="8"/>
        <v>2022</v>
      </c>
      <c r="B66" s="304">
        <f>'[3]East Change4'!CF13</f>
        <v>4558.69873046875</v>
      </c>
      <c r="C66" s="307">
        <f>'[3]East Change4'!CH13+'[3]East Change4'!CG13</f>
        <v>2775.14453125</v>
      </c>
      <c r="D66" s="308">
        <f>'[3]East Change4'!CI13</f>
        <v>594.8440551757812</v>
      </c>
      <c r="E66" s="309">
        <f>'[3]East Change4'!CK13</f>
        <v>0.00330971647053957</v>
      </c>
      <c r="J66" s="275"/>
      <c r="K66" s="310"/>
      <c r="L66" s="305"/>
      <c r="M66" s="305"/>
      <c r="N66" s="299"/>
    </row>
    <row r="67" spans="1:14" ht="12.75">
      <c r="A67" s="270">
        <f t="shared" si="8"/>
        <v>2023</v>
      </c>
      <c r="B67" s="304">
        <f>'[3]East Change4'!CF14</f>
        <v>4268.751953125</v>
      </c>
      <c r="C67" s="307">
        <f>'[3]East Change4'!CH14+'[3]East Change4'!CG14</f>
        <v>2448.97216796875</v>
      </c>
      <c r="D67" s="308">
        <f>'[3]East Change4'!CI14</f>
        <v>524.8267822265625</v>
      </c>
      <c r="E67" s="309">
        <f>'[3]East Change4'!CK14</f>
        <v>0.0029207144398242235</v>
      </c>
      <c r="J67" s="275"/>
      <c r="K67" s="310"/>
      <c r="L67" s="305"/>
      <c r="M67" s="305"/>
      <c r="N67" s="299"/>
    </row>
    <row r="68" spans="1:14" ht="12.75">
      <c r="A68" s="270">
        <f t="shared" si="8"/>
        <v>2024</v>
      </c>
      <c r="B68" s="304">
        <f>'[3]East Change4'!CF15</f>
        <v>3654.5869140625</v>
      </c>
      <c r="C68" s="307">
        <f>'[3]East Change4'!CH15+'[3]East Change4'!CG15</f>
        <v>2513.078857421875</v>
      </c>
      <c r="D68" s="308">
        <f>'[3]East Change4'!CI15</f>
        <v>538.869873046875</v>
      </c>
      <c r="E68" s="309">
        <f>'[3]East Change4'!CK15</f>
        <v>0.0029971697367727757</v>
      </c>
      <c r="J68" s="275"/>
      <c r="K68" s="310"/>
      <c r="L68" s="305"/>
      <c r="M68" s="305"/>
      <c r="N68" s="299"/>
    </row>
    <row r="69" spans="1:14" ht="12.75">
      <c r="A69" s="270">
        <f t="shared" si="8"/>
        <v>2025</v>
      </c>
      <c r="B69" s="304">
        <f>'[3]East Change4'!CF16</f>
        <v>4559.13623046875</v>
      </c>
      <c r="C69" s="307">
        <f>'[3]East Change4'!CH16+'[3]East Change4'!CG16</f>
        <v>4826.22509765625</v>
      </c>
      <c r="D69" s="308">
        <f>'[3]East Change4'!CI16</f>
        <v>809.5379028320312</v>
      </c>
      <c r="E69" s="309">
        <f>'[3]East Change4'!CK16</f>
        <v>0.0033095749095082283</v>
      </c>
      <c r="J69" s="275"/>
      <c r="K69" s="310"/>
      <c r="L69" s="305"/>
      <c r="M69" s="305"/>
      <c r="N69" s="299"/>
    </row>
    <row r="70" spans="1:14" ht="12.75">
      <c r="A70" s="270">
        <f t="shared" si="8"/>
        <v>2026</v>
      </c>
      <c r="B70" s="304">
        <f>'[3]East Change4'!CF17</f>
        <v>3917.186767578125</v>
      </c>
      <c r="C70" s="307">
        <f>'[3]East Change4'!CH17+'[3]East Change4'!CG17</f>
        <v>4770.26123046875</v>
      </c>
      <c r="D70" s="308">
        <f>'[3]East Change4'!CI17</f>
        <v>785.6396484375</v>
      </c>
      <c r="E70" s="309">
        <f>'[3]East Change4'!CK17</f>
        <v>0.0031090895645320415</v>
      </c>
      <c r="J70" s="275"/>
      <c r="K70" s="310"/>
      <c r="L70" s="305"/>
      <c r="M70" s="305"/>
      <c r="N70" s="299"/>
    </row>
    <row r="71" spans="1:14" ht="12.75">
      <c r="A71" s="270">
        <f t="shared" si="8"/>
        <v>2027</v>
      </c>
      <c r="B71" s="304">
        <f>'[3]East Change4'!CF18</f>
        <v>4557.63671875</v>
      </c>
      <c r="C71" s="307">
        <f>'[3]East Change4'!CH18+'[3]East Change4'!CG18</f>
        <v>4887.990478515625</v>
      </c>
      <c r="D71" s="308">
        <f>'[3]East Change4'!CI18</f>
        <v>816.0260620117188</v>
      </c>
      <c r="E71" s="309">
        <f>'[3]East Change4'!CK18</f>
        <v>0.0033087730407714844</v>
      </c>
      <c r="J71" s="275"/>
      <c r="K71" s="310"/>
      <c r="L71" s="305"/>
      <c r="M71" s="305"/>
      <c r="N71" s="299"/>
    </row>
    <row r="72" spans="1:14" ht="12.75">
      <c r="A72" s="270">
        <f t="shared" si="8"/>
        <v>2028</v>
      </c>
      <c r="B72" s="304">
        <f>'[3]East Change4'!CF19</f>
        <v>3884.1416015625</v>
      </c>
      <c r="C72" s="307">
        <f>'[3]East Change4'!CH19+'[3]East Change4'!CG19</f>
        <v>4764.650390625</v>
      </c>
      <c r="D72" s="308">
        <f>'[3]East Change4'!CI19</f>
        <v>783.9476318359375</v>
      </c>
      <c r="E72" s="309">
        <f>'[3]East Change4'!CK19</f>
        <v>0.0030977351125329733</v>
      </c>
      <c r="J72" s="275"/>
      <c r="K72" s="310"/>
      <c r="L72" s="305"/>
      <c r="M72" s="305"/>
      <c r="N72" s="299"/>
    </row>
    <row r="73" spans="1:14" ht="12.75">
      <c r="A73" s="270">
        <f t="shared" si="8"/>
        <v>2029</v>
      </c>
      <c r="B73" s="304">
        <f>'[3]East Change4'!CF20</f>
        <v>4401.08154296875</v>
      </c>
      <c r="C73" s="307">
        <f>'[3]East Change4'!CH20+'[3]East Change4'!CG20</f>
        <v>4646.232177734375</v>
      </c>
      <c r="D73" s="308">
        <f>'[3]East Change4'!CI20</f>
        <v>756.75244140625</v>
      </c>
      <c r="E73" s="309">
        <f>'[3]East Change4'!CK20</f>
        <v>0.0029409676790237427</v>
      </c>
      <c r="J73" s="275"/>
      <c r="K73" s="310"/>
      <c r="L73" s="305"/>
      <c r="M73" s="305"/>
      <c r="N73" s="299"/>
    </row>
    <row r="74" spans="1:14" ht="12.75">
      <c r="A74" s="270">
        <f t="shared" si="8"/>
        <v>2030</v>
      </c>
      <c r="B74" s="304">
        <f>'[3]East Change4'!CF21</f>
        <v>4332.064453125</v>
      </c>
      <c r="C74" s="307">
        <f>'[3]East Change4'!CH21+'[3]East Change4'!CG21</f>
        <v>4830.5751953125</v>
      </c>
      <c r="D74" s="308">
        <f>'[3]East Change4'!CI21</f>
        <v>800.9990844726562</v>
      </c>
      <c r="E74" s="309">
        <f>'[3]East Change4'!CK21</f>
        <v>0.0032096565701067448</v>
      </c>
      <c r="J74" s="275"/>
      <c r="K74" s="310"/>
      <c r="L74" s="305"/>
      <c r="M74" s="305"/>
      <c r="N74" s="299"/>
    </row>
    <row r="75" spans="1:14" ht="12.75">
      <c r="A75" s="275">
        <f t="shared" si="8"/>
        <v>2031</v>
      </c>
      <c r="B75" s="304">
        <f>'[3]East Change4'!CF22</f>
        <v>3536.2177734375</v>
      </c>
      <c r="C75" s="307">
        <f>'[3]East Change4'!CH22+'[3]East Change4'!CG22</f>
        <v>4663.7734375</v>
      </c>
      <c r="D75" s="308">
        <f>'[3]East Change4'!CI22</f>
        <v>759.0322875976562</v>
      </c>
      <c r="E75" s="309">
        <f>'[3]East Change4'!CK22</f>
        <v>0.0029412326402962208</v>
      </c>
      <c r="J75" s="275"/>
      <c r="K75" s="310"/>
      <c r="L75" s="305"/>
      <c r="M75" s="305"/>
      <c r="N75" s="299"/>
    </row>
    <row r="76" spans="1:14" ht="12.75">
      <c r="A76" s="275">
        <f t="shared" si="8"/>
        <v>2032</v>
      </c>
      <c r="B76" s="304">
        <f>'[3]East Change4'!CF23</f>
        <v>4571.8798828125</v>
      </c>
      <c r="C76" s="307">
        <f>'[3]East Change4'!CH23+'[3]East Change4'!CG23</f>
        <v>4939.9189453125</v>
      </c>
      <c r="D76" s="308">
        <f>'[3]East Change4'!CI23</f>
        <v>822.4578857421875</v>
      </c>
      <c r="E76" s="309">
        <f>'[3]East Change4'!CK23</f>
        <v>0.0033187270164489746</v>
      </c>
      <c r="J76" s="275"/>
      <c r="K76" s="310"/>
      <c r="L76" s="305"/>
      <c r="M76" s="305"/>
      <c r="N76" s="299"/>
    </row>
    <row r="77" spans="1:14" ht="12.75">
      <c r="A77" s="275">
        <f t="shared" si="8"/>
        <v>2033</v>
      </c>
      <c r="B77" s="304">
        <f>'[3]East Change4'!CF24</f>
        <v>4373.86767578125</v>
      </c>
      <c r="C77" s="307">
        <f>'[3]East Change4'!CH24+'[3]East Change4'!CG24</f>
        <v>4942.35302734375</v>
      </c>
      <c r="D77" s="308">
        <f>'[3]East Change4'!CI24</f>
        <v>821.9669799804688</v>
      </c>
      <c r="E77" s="309">
        <f>'[3]East Change4'!CK24</f>
        <v>0.0033098948188126087</v>
      </c>
      <c r="J77" s="275"/>
      <c r="K77" s="310"/>
      <c r="L77" s="305"/>
      <c r="M77" s="305"/>
      <c r="N77" s="299"/>
    </row>
    <row r="78" spans="1:14" ht="12.75">
      <c r="A78" s="275">
        <f t="shared" si="8"/>
        <v>2034</v>
      </c>
      <c r="B78" s="304">
        <f>'[3]East Change4'!CF25</f>
        <v>4557.8193359375</v>
      </c>
      <c r="C78" s="307">
        <f>'[3]East Change4'!CH25+'[3]East Change4'!CG25</f>
        <v>4979.092529296875</v>
      </c>
      <c r="D78" s="308">
        <f>'[3]East Change4'!CI25</f>
        <v>826.4513549804688</v>
      </c>
      <c r="E78" s="309">
        <f>'[3]East Change4'!CK25</f>
        <v>0.003309185616672039</v>
      </c>
      <c r="J78" s="275"/>
      <c r="K78" s="310"/>
      <c r="L78" s="305"/>
      <c r="M78" s="305"/>
      <c r="N78" s="299"/>
    </row>
    <row r="79" spans="1:14" ht="12.75">
      <c r="A79" s="275">
        <f t="shared" si="8"/>
        <v>2035</v>
      </c>
      <c r="B79" s="304">
        <f>'[3]East Change4'!CF26</f>
        <v>4269.61279296875</v>
      </c>
      <c r="C79" s="307">
        <f>'[3]East Change4'!CH26+'[3]East Change4'!CG26</f>
        <v>4696.755126953125</v>
      </c>
      <c r="D79" s="308">
        <f>'[3]East Change4'!CI26</f>
        <v>761.4956665039062</v>
      </c>
      <c r="E79" s="309">
        <f>'[3]East Change4'!CK26</f>
        <v>0.0029215868562459946</v>
      </c>
      <c r="J79" s="275"/>
      <c r="K79" s="310"/>
      <c r="L79" s="305"/>
      <c r="M79" s="305"/>
      <c r="N79" s="299"/>
    </row>
    <row r="80" spans="1:14" ht="12.75" customHeight="1">
      <c r="A80" s="275">
        <f t="shared" si="8"/>
        <v>2036</v>
      </c>
      <c r="B80" s="304">
        <f>'[3]East Change4'!CF27</f>
        <v>3658.2998046875</v>
      </c>
      <c r="C80" s="307">
        <f>'[3]East Change4'!CH27+'[3]East Change4'!CG27</f>
        <v>4755.5888671875</v>
      </c>
      <c r="D80" s="308">
        <f>'[3]East Change4'!CI27</f>
        <v>775.1445922851562</v>
      </c>
      <c r="E80" s="309">
        <f>'[3]East Change4'!CK27</f>
        <v>0.0029984498396515846</v>
      </c>
      <c r="J80" s="275"/>
      <c r="K80" s="310"/>
      <c r="L80" s="305"/>
      <c r="M80" s="305"/>
      <c r="N80" s="299"/>
    </row>
    <row r="81" spans="1:14" ht="12.75" customHeight="1">
      <c r="A81" s="275">
        <f t="shared" si="8"/>
        <v>2037</v>
      </c>
      <c r="B81" s="304">
        <f>'[3]East Change4'!CF28</f>
        <v>4558.69970703125</v>
      </c>
      <c r="C81" s="307">
        <f>'[3]East Change4'!CH28+'[3]East Change4'!CG28</f>
        <v>5007.833984375</v>
      </c>
      <c r="D81" s="308">
        <f>'[3]East Change4'!CI28</f>
        <v>830.5676879882812</v>
      </c>
      <c r="E81" s="309">
        <f>'[3]East Change4'!CK28</f>
        <v>0.003309927647933364</v>
      </c>
      <c r="J81" s="275"/>
      <c r="K81" s="310"/>
      <c r="L81" s="305"/>
      <c r="M81" s="305"/>
      <c r="N81" s="299"/>
    </row>
    <row r="82" spans="1:14" ht="12.75" customHeight="1">
      <c r="A82" s="275">
        <f t="shared" si="8"/>
        <v>2038</v>
      </c>
      <c r="B82" s="304">
        <f>'[3]East Change4'!CF29</f>
        <v>3916.9033203125</v>
      </c>
      <c r="C82" s="307">
        <f>'[3]East Change4'!CH29+'[3]East Change4'!CG29</f>
        <v>4840.106689453125</v>
      </c>
      <c r="D82" s="308">
        <f>'[3]East Change4'!CI29</f>
        <v>794.8826293945312</v>
      </c>
      <c r="E82" s="309">
        <f>'[3]East Change4'!CK29</f>
        <v>0.0031086415983736515</v>
      </c>
      <c r="J82" s="275"/>
      <c r="K82" s="310"/>
      <c r="L82" s="305"/>
      <c r="M82" s="305"/>
      <c r="N82" s="299"/>
    </row>
    <row r="83" spans="1:14" ht="12.75" customHeight="1">
      <c r="A83" s="275">
        <f t="shared" si="8"/>
        <v>2039</v>
      </c>
      <c r="B83" s="304">
        <f>'[3]East Change4'!CF30</f>
        <v>4558.29248046875</v>
      </c>
      <c r="C83" s="307">
        <f>'[3]East Change4'!CH30+'[3]East Change4'!CG30</f>
        <v>5005.330078125</v>
      </c>
      <c r="D83" s="308">
        <f>'[3]East Change4'!CI30</f>
        <v>830.4532470703125</v>
      </c>
      <c r="E83" s="309">
        <f>'[3]East Change4'!CK30</f>
        <v>0.003309192368760705</v>
      </c>
      <c r="J83" s="275"/>
      <c r="K83" s="310"/>
      <c r="L83" s="305"/>
      <c r="M83" s="305"/>
      <c r="N83" s="299"/>
    </row>
    <row r="84" spans="1:14" ht="12.75" customHeight="1">
      <c r="A84" s="275">
        <f t="shared" si="8"/>
        <v>2040</v>
      </c>
      <c r="B84" s="311">
        <f>'[3]East Change4'!CF31</f>
        <v>3886.351318359375</v>
      </c>
      <c r="C84" s="313">
        <f>'[3]East Change4'!CH31+'[3]East Change4'!CG31</f>
        <v>4851.1435546875</v>
      </c>
      <c r="D84" s="314">
        <f>'[3]East Change4'!CI31</f>
        <v>795.2435913085938</v>
      </c>
      <c r="E84" s="315">
        <f>'[3]East Change4'!CK31</f>
        <v>0.003099076682701707</v>
      </c>
      <c r="J84" s="275"/>
      <c r="K84" s="310"/>
      <c r="L84" s="305"/>
      <c r="M84" s="305"/>
      <c r="N84" s="299"/>
    </row>
    <row r="85" spans="1:22" s="299" customFormat="1" ht="12.75" customHeight="1">
      <c r="A85" s="275"/>
      <c r="B85" s="316"/>
      <c r="C85" s="317"/>
      <c r="D85" s="318"/>
      <c r="E85" s="316"/>
      <c r="F85" s="305"/>
      <c r="G85" s="306"/>
      <c r="H85" s="306"/>
      <c r="I85" s="305"/>
      <c r="J85"/>
      <c r="K85"/>
      <c r="L85"/>
      <c r="M85"/>
      <c r="N85" s="319"/>
      <c r="O85" s="316"/>
      <c r="P85" s="305"/>
      <c r="Q85" s="306"/>
      <c r="R85" s="320"/>
      <c r="S85" s="275"/>
      <c r="T85" s="310"/>
      <c r="U85" s="305"/>
      <c r="V85" s="305"/>
    </row>
    <row r="86" spans="1:22" ht="12.75" customHeight="1">
      <c r="A86" s="275"/>
      <c r="B86" s="321"/>
      <c r="C86" s="300"/>
      <c r="D86" s="300"/>
      <c r="E86" s="264"/>
      <c r="G86" s="264"/>
      <c r="H86" s="264"/>
      <c r="I86" s="264"/>
      <c r="J86"/>
      <c r="K86"/>
      <c r="L86"/>
      <c r="M86"/>
      <c r="N86" s="264"/>
      <c r="O86" s="264"/>
      <c r="P86" s="264"/>
      <c r="U86" s="299"/>
      <c r="V86" s="299"/>
    </row>
    <row r="87" spans="2:22" ht="12.75">
      <c r="B87" s="322" t="s">
        <v>55</v>
      </c>
      <c r="C87" s="323"/>
      <c r="D87" s="323"/>
      <c r="E87" s="323"/>
      <c r="F87" s="323"/>
      <c r="G87" s="323"/>
      <c r="H87" s="324"/>
      <c r="I87" s="370" t="s">
        <v>56</v>
      </c>
      <c r="J87" s="376"/>
      <c r="K87" s="407" t="s">
        <v>57</v>
      </c>
      <c r="L87" s="408"/>
      <c r="M87" s="408"/>
      <c r="N87" s="408"/>
      <c r="O87" s="408"/>
      <c r="P87" s="409"/>
      <c r="U87" s="325"/>
      <c r="V87" s="299"/>
    </row>
    <row r="88" spans="2:22" ht="12.75">
      <c r="B88" s="326"/>
      <c r="C88" s="327"/>
      <c r="D88" s="328"/>
      <c r="E88" s="329" t="s">
        <v>58</v>
      </c>
      <c r="F88" s="328"/>
      <c r="G88" s="328" t="s">
        <v>59</v>
      </c>
      <c r="H88" s="329" t="s">
        <v>58</v>
      </c>
      <c r="I88" s="371" t="s">
        <v>60</v>
      </c>
      <c r="J88" s="376"/>
      <c r="K88" s="381"/>
      <c r="L88" s="382"/>
      <c r="M88" s="383"/>
      <c r="N88" s="384" t="s">
        <v>61</v>
      </c>
      <c r="O88" s="382"/>
      <c r="P88" s="385"/>
      <c r="U88" s="330"/>
      <c r="V88" s="299"/>
    </row>
    <row r="89" spans="2:22" ht="12.75">
      <c r="B89" s="301" t="s">
        <v>56</v>
      </c>
      <c r="C89" s="275" t="s">
        <v>8</v>
      </c>
      <c r="D89" s="275" t="s">
        <v>8</v>
      </c>
      <c r="E89" s="275" t="s">
        <v>8</v>
      </c>
      <c r="F89" s="275" t="s">
        <v>4</v>
      </c>
      <c r="G89" s="275" t="s">
        <v>4</v>
      </c>
      <c r="H89" s="275" t="s">
        <v>4</v>
      </c>
      <c r="I89" s="302">
        <v>0.923</v>
      </c>
      <c r="J89" s="376"/>
      <c r="K89" s="386"/>
      <c r="L89" s="387" t="s">
        <v>62</v>
      </c>
      <c r="M89" s="387" t="s">
        <v>63</v>
      </c>
      <c r="N89" s="387" t="s">
        <v>64</v>
      </c>
      <c r="O89" s="387" t="s">
        <v>12</v>
      </c>
      <c r="P89" s="388" t="s">
        <v>65</v>
      </c>
      <c r="U89" s="299"/>
      <c r="V89" s="299"/>
    </row>
    <row r="90" spans="2:22" ht="12.75">
      <c r="B90" s="331" t="s">
        <v>66</v>
      </c>
      <c r="C90" s="332" t="s">
        <v>67</v>
      </c>
      <c r="D90" s="332" t="s">
        <v>68</v>
      </c>
      <c r="E90" s="332" t="s">
        <v>20</v>
      </c>
      <c r="F90" s="332" t="s">
        <v>67</v>
      </c>
      <c r="G90" s="332" t="s">
        <v>68</v>
      </c>
      <c r="H90" s="332" t="s">
        <v>20</v>
      </c>
      <c r="I90" s="372" t="s">
        <v>69</v>
      </c>
      <c r="J90" s="376"/>
      <c r="K90" s="389" t="s">
        <v>70</v>
      </c>
      <c r="L90" s="390" t="s">
        <v>64</v>
      </c>
      <c r="M90" s="390" t="s">
        <v>71</v>
      </c>
      <c r="N90" s="390" t="s">
        <v>72</v>
      </c>
      <c r="O90" s="390" t="s">
        <v>64</v>
      </c>
      <c r="P90" s="391" t="s">
        <v>73</v>
      </c>
      <c r="U90" s="299"/>
      <c r="V90" s="299"/>
    </row>
    <row r="91" spans="2:22" ht="5.25" customHeight="1">
      <c r="B91" s="333"/>
      <c r="C91" s="274"/>
      <c r="D91" s="274"/>
      <c r="E91" s="274"/>
      <c r="F91" s="274"/>
      <c r="G91" s="274"/>
      <c r="H91" s="274"/>
      <c r="I91" s="373"/>
      <c r="J91" s="392"/>
      <c r="K91" s="393"/>
      <c r="L91" s="394"/>
      <c r="M91" s="394"/>
      <c r="N91" s="394"/>
      <c r="O91" s="394"/>
      <c r="P91" s="395"/>
      <c r="U91" s="299"/>
      <c r="V91" s="299"/>
    </row>
    <row r="92" spans="1:22" ht="12.75">
      <c r="A92" s="270">
        <v>2011</v>
      </c>
      <c r="B92" s="334">
        <f>'[3]East Change4'!CL2</f>
        <v>7432.1748046875</v>
      </c>
      <c r="C92" s="335">
        <f>'[3]East Change4'!CO2</f>
        <v>57.64887619018555</v>
      </c>
      <c r="D92" s="335">
        <f>'[3]East Change4'!CP2</f>
        <v>114.59170532226562</v>
      </c>
      <c r="E92" s="306">
        <f aca="true" t="shared" si="9" ref="E92:E121">D92-C92</f>
        <v>56.94282913208008</v>
      </c>
      <c r="F92" s="306">
        <f>'[3]East Change4'!CN2</f>
        <v>369.3059997558594</v>
      </c>
      <c r="G92" s="335">
        <f>'[3]East Change4'!CM2</f>
        <v>1246.944580078125</v>
      </c>
      <c r="H92" s="306">
        <f>G92-F92</f>
        <v>877.6385803222656</v>
      </c>
      <c r="I92" s="374">
        <f>$I$89*B92</f>
        <v>6859.897344726563</v>
      </c>
      <c r="J92" s="396">
        <f>A92</f>
        <v>2011</v>
      </c>
      <c r="K92" s="397">
        <f>'[4]Change3'!BI2</f>
        <v>1033</v>
      </c>
      <c r="L92" s="398">
        <f aca="true" t="shared" si="10" ref="L92:L121">O92-N92</f>
        <v>1115.2464599609375</v>
      </c>
      <c r="M92" s="148">
        <f>CONCATENATE(IF('[4]KPCO New Additions'!F8&gt;0,'[4]KPCO New Additions'!FI8&amp;" -"&amp;'[4]KPCO New Additions'!$F$5&amp;" MW CT's"&amp;",",""),IF('[4]KPCO New Additions'!G8&gt;0,'[4]KPCO New Additions'!G8&amp;"- "&amp;'[4]KPCO New Additions'!$G$5&amp;" MW CC"&amp;",",""),IF('[4]KPCO New Additions'!K8&gt;0,'[4]KPCO New Additions'!K8&amp;" -"&amp;'[4]KPCO New Additions'!K$6&amp;" MW NGCC"&amp;",",""),)</f>
      </c>
      <c r="N92" s="398">
        <f>'[4]KPCO New Additions'!P5</f>
        <v>0</v>
      </c>
      <c r="O92" s="398">
        <f>'[4]KPCO New Additions'!O5</f>
        <v>1115.2464599609375</v>
      </c>
      <c r="P92" s="399">
        <f aca="true" t="shared" si="11" ref="P92:P121">O92/K92-1</f>
        <v>0.07961903190797437</v>
      </c>
      <c r="U92" s="299"/>
      <c r="V92" s="299"/>
    </row>
    <row r="93" spans="1:22" ht="12.75">
      <c r="A93" s="270">
        <f aca="true" t="shared" si="12" ref="A93:A121">A92+1</f>
        <v>2012</v>
      </c>
      <c r="B93" s="334">
        <f>'[3]East Change4'!CL3</f>
        <v>7475.931640625</v>
      </c>
      <c r="C93" s="335">
        <f>'[3]East Change4'!CO3</f>
        <v>138.4857635498047</v>
      </c>
      <c r="D93" s="335">
        <f>'[3]East Change4'!CP3</f>
        <v>116.77310943603516</v>
      </c>
      <c r="E93" s="306">
        <f t="shared" si="9"/>
        <v>-21.71265411376953</v>
      </c>
      <c r="F93" s="306">
        <f>'[3]East Change4'!CN3</f>
        <v>75.12523651123047</v>
      </c>
      <c r="G93" s="335">
        <f>'[3]East Change4'!CM3</f>
        <v>2164.613037109375</v>
      </c>
      <c r="H93" s="306">
        <f aca="true" t="shared" si="13" ref="H93:H121">G93-F93</f>
        <v>2089.4878005981445</v>
      </c>
      <c r="I93" s="374">
        <f aca="true" t="shared" si="14" ref="I93:I121">$I$89*B93</f>
        <v>6900.2849042968755</v>
      </c>
      <c r="J93" s="396">
        <f aca="true" t="shared" si="15" ref="J93:J121">J92+1</f>
        <v>2012</v>
      </c>
      <c r="K93" s="397">
        <f>'[4]Change3'!BI3</f>
        <v>1251</v>
      </c>
      <c r="L93" s="398">
        <f t="shared" si="10"/>
        <v>1315.577392578125</v>
      </c>
      <c r="M93" s="148">
        <f>CONCATENATE(IF('[4]KPCO New Additions'!F9&gt;0,'[4]KPCO New Additions'!FI9&amp;" -"&amp;'[4]KPCO New Additions'!$F$5&amp;" MW CT's"&amp;",",""),IF('[4]KPCO New Additions'!G9&gt;0,'[4]KPCO New Additions'!G9&amp;"- "&amp;'[4]KPCO New Additions'!$G$5&amp;" MW CC"&amp;",",""),IF('[4]KPCO New Additions'!K9&gt;0,'[4]KPCO New Additions'!K9&amp;" -"&amp;'[4]KPCO New Additions'!K$6&amp;" MW NGCC"&amp;",",""),)</f>
      </c>
      <c r="N93" s="398">
        <f>'[4]KPCO New Additions'!P6</f>
        <v>0</v>
      </c>
      <c r="O93" s="398">
        <f>'[4]KPCO New Additions'!O6</f>
        <v>1315.577392578125</v>
      </c>
      <c r="P93" s="399">
        <f t="shared" si="11"/>
        <v>0.05162061756844527</v>
      </c>
      <c r="U93" s="299"/>
      <c r="V93" s="299"/>
    </row>
    <row r="94" spans="1:22" ht="12.75">
      <c r="A94" s="270">
        <f t="shared" si="12"/>
        <v>2013</v>
      </c>
      <c r="B94" s="334">
        <f>'[3]East Change4'!CL4</f>
        <v>7456.80322265625</v>
      </c>
      <c r="C94" s="335">
        <f>'[3]East Change4'!CO4</f>
        <v>138.34532165527344</v>
      </c>
      <c r="D94" s="335">
        <f>'[3]East Change4'!CP4</f>
        <v>36.142662048339844</v>
      </c>
      <c r="E94" s="306">
        <f t="shared" si="9"/>
        <v>-102.2026596069336</v>
      </c>
      <c r="F94" s="306">
        <f>'[3]East Change4'!CN4</f>
        <v>840.2128295898438</v>
      </c>
      <c r="G94" s="335">
        <f>'[3]East Change4'!CM4</f>
        <v>1094.7138671875</v>
      </c>
      <c r="H94" s="306">
        <f t="shared" si="13"/>
        <v>254.50103759765625</v>
      </c>
      <c r="I94" s="374">
        <f t="shared" si="14"/>
        <v>6882.629374511719</v>
      </c>
      <c r="J94" s="396">
        <f t="shared" si="15"/>
        <v>2013</v>
      </c>
      <c r="K94" s="397">
        <f>'[4]Change3'!BI4</f>
        <v>1257</v>
      </c>
      <c r="L94" s="398">
        <f t="shared" si="10"/>
        <v>1317.287353515625</v>
      </c>
      <c r="M94" s="148">
        <f>CONCATENATE(IF('[4]KPCO New Additions'!F10&gt;0,'[4]KPCO New Additions'!FI10&amp;" -"&amp;'[4]KPCO New Additions'!$F$5&amp;" MW CT's"&amp;",",""),IF('[4]KPCO New Additions'!G10&gt;0,'[4]KPCO New Additions'!G10&amp;"- "&amp;'[4]KPCO New Additions'!$G$5&amp;" MW CC"&amp;",",""),IF('[4]KPCO New Additions'!K10&gt;0,'[4]KPCO New Additions'!K10&amp;" -"&amp;'[4]KPCO New Additions'!K$6&amp;" MW NGCC"&amp;",",""),)</f>
      </c>
      <c r="N94" s="398">
        <f>'[4]KPCO New Additions'!P7</f>
        <v>0</v>
      </c>
      <c r="O94" s="398">
        <f>'[4]KPCO New Additions'!O7</f>
        <v>1317.287353515625</v>
      </c>
      <c r="P94" s="399">
        <f t="shared" si="11"/>
        <v>0.04796129953510353</v>
      </c>
      <c r="U94" s="299"/>
      <c r="V94" s="299"/>
    </row>
    <row r="95" spans="1:22" ht="12.75">
      <c r="A95" s="270">
        <f t="shared" si="12"/>
        <v>2014</v>
      </c>
      <c r="B95" s="334">
        <f>'[3]East Change4'!CL5</f>
        <v>7469.07763671875</v>
      </c>
      <c r="C95" s="335">
        <f>'[3]East Change4'!CO5</f>
        <v>138.68670654296875</v>
      </c>
      <c r="D95" s="335">
        <f>'[3]East Change4'!CP5</f>
        <v>16.607419967651367</v>
      </c>
      <c r="E95" s="306">
        <f t="shared" si="9"/>
        <v>-122.07928657531738</v>
      </c>
      <c r="F95" s="306">
        <f>'[3]East Change4'!CN5</f>
        <v>752.2600708007812</v>
      </c>
      <c r="G95" s="335">
        <f>'[3]East Change4'!CM5</f>
        <v>1360.517822265625</v>
      </c>
      <c r="H95" s="306">
        <f t="shared" si="13"/>
        <v>608.2577514648438</v>
      </c>
      <c r="I95" s="374">
        <f t="shared" si="14"/>
        <v>6893.9586586914065</v>
      </c>
      <c r="J95" s="396">
        <f t="shared" si="15"/>
        <v>2014</v>
      </c>
      <c r="K95" s="397">
        <f>'[4]Change3'!BI5</f>
        <v>1243</v>
      </c>
      <c r="L95" s="398">
        <f t="shared" si="10"/>
        <v>1387.44287109375</v>
      </c>
      <c r="M95" s="148">
        <f>CONCATENATE(IF('[4]KPCO New Additions'!F11&gt;0,'[4]KPCO New Additions'!FI11&amp;" -"&amp;'[4]KPCO New Additions'!$F$5&amp;" MW CT's"&amp;",",""),IF('[4]KPCO New Additions'!G11&gt;0,'[4]KPCO New Additions'!G11&amp;"- "&amp;'[4]KPCO New Additions'!$G$5&amp;" MW CC"&amp;",",""),IF('[4]KPCO New Additions'!K11&gt;0,'[4]KPCO New Additions'!K11&amp;" -"&amp;'[4]KPCO New Additions'!K$6&amp;" MW NGCC"&amp;",",""),)</f>
      </c>
      <c r="N95" s="398">
        <f>'[4]KPCO New Additions'!P8</f>
        <v>0</v>
      </c>
      <c r="O95" s="398">
        <f>'[4]KPCO New Additions'!O8</f>
        <v>1387.44287109375</v>
      </c>
      <c r="P95" s="399">
        <f t="shared" si="11"/>
        <v>0.11620504512771523</v>
      </c>
      <c r="U95" s="299"/>
      <c r="V95" s="299"/>
    </row>
    <row r="96" spans="1:22" ht="12.75">
      <c r="A96" s="270">
        <f t="shared" si="12"/>
        <v>2015</v>
      </c>
      <c r="B96" s="334">
        <f>'[3]East Change4'!CL6</f>
        <v>7478.85986328125</v>
      </c>
      <c r="C96" s="335">
        <f>'[3]East Change4'!CO6</f>
        <v>138.914306640625</v>
      </c>
      <c r="D96" s="335">
        <f>'[3]East Change4'!CP6</f>
        <v>22.56797981262207</v>
      </c>
      <c r="E96" s="306">
        <f t="shared" si="9"/>
        <v>-116.34632682800293</v>
      </c>
      <c r="F96" s="306">
        <f>'[3]East Change4'!CN6</f>
        <v>257.9608459472656</v>
      </c>
      <c r="G96" s="335">
        <f>'[3]East Change4'!CM6</f>
        <v>1241.5072021484375</v>
      </c>
      <c r="H96" s="306">
        <f t="shared" si="13"/>
        <v>983.5463562011719</v>
      </c>
      <c r="I96" s="374">
        <f t="shared" si="14"/>
        <v>6902.987653808594</v>
      </c>
      <c r="J96" s="396">
        <f t="shared" si="15"/>
        <v>2015</v>
      </c>
      <c r="K96" s="397">
        <f>'[4]Change3'!BI6</f>
        <v>1234</v>
      </c>
      <c r="L96" s="398">
        <f t="shared" si="10"/>
        <v>1107.68212890625</v>
      </c>
      <c r="M96" s="148">
        <f>CONCATENATE(IF('[4]KPCO New Additions'!F12&gt;0,'[4]KPCO New Additions'!FI12&amp;" -"&amp;'[4]KPCO New Additions'!$F$5&amp;" MW CT's"&amp;",",""),IF('[4]KPCO New Additions'!G12&gt;0,'[4]KPCO New Additions'!G12&amp;"- "&amp;'[4]KPCO New Additions'!$G$5&amp;" MW CC"&amp;",",""),IF('[4]KPCO New Additions'!K12&gt;0,'[4]KPCO New Additions'!K12&amp;" -"&amp;'[4]KPCO New Additions'!K$6&amp;" MW NGCC"&amp;",",""),)</f>
      </c>
      <c r="N96" s="398">
        <f>'[4]KPCO New Additions'!P9</f>
        <v>0</v>
      </c>
      <c r="O96" s="398">
        <f>'[4]KPCO New Additions'!O9</f>
        <v>1107.68212890625</v>
      </c>
      <c r="P96" s="399">
        <f t="shared" si="11"/>
        <v>-0.10236456328504862</v>
      </c>
      <c r="U96" s="299"/>
      <c r="V96" s="299"/>
    </row>
    <row r="97" spans="1:22" ht="12.75">
      <c r="A97" s="270">
        <f t="shared" si="12"/>
        <v>2016</v>
      </c>
      <c r="B97" s="334">
        <f>'[3]East Change4'!CL7</f>
        <v>7487.85107421875</v>
      </c>
      <c r="C97" s="335">
        <f>'[3]East Change4'!CO7</f>
        <v>139.39614868164062</v>
      </c>
      <c r="D97" s="335">
        <f>'[3]East Change4'!CP7</f>
        <v>19.49726104736328</v>
      </c>
      <c r="E97" s="306">
        <f t="shared" si="9"/>
        <v>-119.89888763427734</v>
      </c>
      <c r="F97" s="306">
        <f>'[3]East Change4'!CN7</f>
        <v>4632.38427734375</v>
      </c>
      <c r="G97" s="335">
        <f>'[3]East Change4'!CM7</f>
        <v>0</v>
      </c>
      <c r="H97" s="306">
        <f t="shared" si="13"/>
        <v>-4632.38427734375</v>
      </c>
      <c r="I97" s="374">
        <f t="shared" si="14"/>
        <v>6911.286541503907</v>
      </c>
      <c r="J97" s="396">
        <f t="shared" si="15"/>
        <v>2016</v>
      </c>
      <c r="K97" s="397">
        <f>'[4]Change3'!BI7</f>
        <v>1213</v>
      </c>
      <c r="L97" s="398">
        <f t="shared" si="10"/>
        <v>372.8175048828125</v>
      </c>
      <c r="M97" s="148">
        <f>CONCATENATE(IF('[4]KPCO New Additions'!F13&gt;0,'[4]KPCO New Additions'!FI13&amp;" -"&amp;'[4]KPCO New Additions'!$F$5&amp;" MW CT's"&amp;",",""),IF('[4]KPCO New Additions'!G13&gt;0,'[4]KPCO New Additions'!G13&amp;"- "&amp;'[4]KPCO New Additions'!$G$5&amp;" MW CC"&amp;",",""),IF('[4]KPCO New Additions'!K13&gt;0,'[4]KPCO New Additions'!K13&amp;" -"&amp;'[4]KPCO New Additions'!K$6&amp;" MW NGCC"&amp;",",""),)</f>
      </c>
      <c r="N97" s="398">
        <f>'[4]KPCO New Additions'!P10</f>
        <v>0</v>
      </c>
      <c r="O97" s="398">
        <f>'[4]KPCO New Additions'!O10</f>
        <v>372.8175048828125</v>
      </c>
      <c r="P97" s="399">
        <f t="shared" si="11"/>
        <v>-0.6926483883900969</v>
      </c>
      <c r="U97" s="299"/>
      <c r="V97" s="299"/>
    </row>
    <row r="98" spans="1:22" ht="12.75">
      <c r="A98" s="270">
        <f t="shared" si="12"/>
        <v>2017</v>
      </c>
      <c r="B98" s="334">
        <f>'[3]East Change4'!CL8</f>
        <v>7504.7587890625</v>
      </c>
      <c r="C98" s="335">
        <f>'[3]East Change4'!CO8</f>
        <v>138.914306640625</v>
      </c>
      <c r="D98" s="335">
        <f>'[3]East Change4'!CP8</f>
        <v>28.110326766967773</v>
      </c>
      <c r="E98" s="306">
        <f t="shared" si="9"/>
        <v>-110.80397987365723</v>
      </c>
      <c r="F98" s="306">
        <f>'[3]East Change4'!CN8</f>
        <v>4760.75439453125</v>
      </c>
      <c r="G98" s="335">
        <f>'[3]East Change4'!CM8</f>
        <v>0</v>
      </c>
      <c r="H98" s="306">
        <f t="shared" si="13"/>
        <v>-4760.75439453125</v>
      </c>
      <c r="I98" s="374">
        <f t="shared" si="14"/>
        <v>6926.892362304688</v>
      </c>
      <c r="J98" s="396">
        <f t="shared" si="15"/>
        <v>2017</v>
      </c>
      <c r="K98" s="397">
        <f>'[4]Change3'!BI8</f>
        <v>1198</v>
      </c>
      <c r="L98" s="398">
        <f t="shared" si="10"/>
        <v>371.7789611816406</v>
      </c>
      <c r="M98" s="148">
        <f>CONCATENATE(IF('[4]KPCO New Additions'!F14&gt;0,'[4]KPCO New Additions'!FI14&amp;" -"&amp;'[4]KPCO New Additions'!$F$5&amp;" MW CT's"&amp;",",""),IF('[4]KPCO New Additions'!G14&gt;0,'[4]KPCO New Additions'!G14&amp;"- "&amp;'[4]KPCO New Additions'!$G$5&amp;" MW CC"&amp;",",""),IF('[4]KPCO New Additions'!K14&gt;0,'[4]KPCO New Additions'!K14&amp;" -"&amp;'[4]KPCO New Additions'!K$6&amp;" MW NGCC"&amp;",",""),)</f>
      </c>
      <c r="N98" s="398">
        <f>'[4]KPCO New Additions'!P11</f>
        <v>0</v>
      </c>
      <c r="O98" s="398">
        <f>'[4]KPCO New Additions'!O11</f>
        <v>371.7789611816406</v>
      </c>
      <c r="P98" s="399">
        <f t="shared" si="11"/>
        <v>-0.6896669773108175</v>
      </c>
      <c r="U98" s="299"/>
      <c r="V98" s="299"/>
    </row>
    <row r="99" spans="1:22" ht="12.75">
      <c r="A99" s="270">
        <f t="shared" si="12"/>
        <v>2018</v>
      </c>
      <c r="B99" s="334">
        <f>'[3]East Change4'!CL9</f>
        <v>7535.73583984375</v>
      </c>
      <c r="C99" s="335">
        <f>'[3]East Change4'!CO9</f>
        <v>138.914306640625</v>
      </c>
      <c r="D99" s="335">
        <f>'[3]East Change4'!CP9</f>
        <v>36.915977478027344</v>
      </c>
      <c r="E99" s="306">
        <f t="shared" si="9"/>
        <v>-101.99832916259766</v>
      </c>
      <c r="F99" s="306">
        <f>'[3]East Change4'!CN9</f>
        <v>4561.7197265625</v>
      </c>
      <c r="G99" s="335">
        <f>'[3]East Change4'!CM9</f>
        <v>0</v>
      </c>
      <c r="H99" s="306">
        <f t="shared" si="13"/>
        <v>-4561.7197265625</v>
      </c>
      <c r="I99" s="374">
        <f t="shared" si="14"/>
        <v>6955.484180175781</v>
      </c>
      <c r="J99" s="396">
        <f t="shared" si="15"/>
        <v>2018</v>
      </c>
      <c r="K99" s="397">
        <f>'[4]Change3'!BI9</f>
        <v>1207</v>
      </c>
      <c r="L99" s="398">
        <f t="shared" si="10"/>
        <v>374.3404541015625</v>
      </c>
      <c r="M99" s="148">
        <f>CONCATENATE(IF('[4]KPCO New Additions'!F15&gt;0,'[4]KPCO New Additions'!FI15&amp;" -"&amp;'[4]KPCO New Additions'!$F$5&amp;" MW CT's"&amp;",",""),IF('[4]KPCO New Additions'!G15&gt;0,'[4]KPCO New Additions'!G15&amp;"- "&amp;'[4]KPCO New Additions'!$G$5&amp;" MW CC"&amp;",",""),IF('[4]KPCO New Additions'!K15&gt;0,'[4]KPCO New Additions'!K15&amp;" -"&amp;'[4]KPCO New Additions'!K$6&amp;" MW NGCC"&amp;",",""),)</f>
      </c>
      <c r="N99" s="398">
        <f>'[4]KPCO New Additions'!P12</f>
        <v>0</v>
      </c>
      <c r="O99" s="398">
        <f>'[4]KPCO New Additions'!O12</f>
        <v>374.3404541015625</v>
      </c>
      <c r="P99" s="399">
        <f t="shared" si="11"/>
        <v>-0.6898587787062449</v>
      </c>
      <c r="U99" s="299"/>
      <c r="V99" s="299"/>
    </row>
    <row r="100" spans="1:22" ht="12.75">
      <c r="A100" s="270">
        <f t="shared" si="12"/>
        <v>2019</v>
      </c>
      <c r="B100" s="334">
        <f>'[3]East Change4'!CL10</f>
        <v>7570.5029296875</v>
      </c>
      <c r="C100" s="335">
        <f>'[3]East Change4'!CO10</f>
        <v>138.914306640625</v>
      </c>
      <c r="D100" s="335">
        <f>'[3]East Change4'!CP10</f>
        <v>36.0742301940918</v>
      </c>
      <c r="E100" s="306">
        <f t="shared" si="9"/>
        <v>-102.8400764465332</v>
      </c>
      <c r="F100" s="306">
        <f>'[3]East Change4'!CN10</f>
        <v>4841.77978515625</v>
      </c>
      <c r="G100" s="335">
        <f>'[3]East Change4'!CM10</f>
        <v>0</v>
      </c>
      <c r="H100" s="306">
        <f t="shared" si="13"/>
        <v>-4841.77978515625</v>
      </c>
      <c r="I100" s="374">
        <f t="shared" si="14"/>
        <v>6987.574204101563</v>
      </c>
      <c r="J100" s="396">
        <f t="shared" si="15"/>
        <v>2019</v>
      </c>
      <c r="K100" s="397">
        <f>'[4]Change3'!BI10</f>
        <v>1218</v>
      </c>
      <c r="L100" s="398">
        <f t="shared" si="10"/>
        <v>381.7840881347656</v>
      </c>
      <c r="M100" s="148">
        <f>CONCATENATE(IF('[4]KPCO New Additions'!F16&gt;0,'[4]KPCO New Additions'!FI16&amp;" -"&amp;'[4]KPCO New Additions'!$F$5&amp;" MW CT's"&amp;",",""),IF('[4]KPCO New Additions'!G16&gt;0,'[4]KPCO New Additions'!G16&amp;"- "&amp;'[4]KPCO New Additions'!$G$5&amp;" MW CC"&amp;",",""),IF('[4]KPCO New Additions'!K16&gt;0,'[4]KPCO New Additions'!K16&amp;" -"&amp;'[4]KPCO New Additions'!K$6&amp;" MW NGCC"&amp;",",""),)</f>
      </c>
      <c r="N100" s="398">
        <f>'[4]KPCO New Additions'!P13</f>
        <v>0</v>
      </c>
      <c r="O100" s="398">
        <f>'[4]KPCO New Additions'!O13</f>
        <v>381.7840881347656</v>
      </c>
      <c r="P100" s="399">
        <f t="shared" si="11"/>
        <v>-0.6865483677054469</v>
      </c>
      <c r="U100" s="299"/>
      <c r="V100" s="299"/>
    </row>
    <row r="101" spans="1:22" ht="12.75">
      <c r="A101" s="270">
        <f t="shared" si="12"/>
        <v>2020</v>
      </c>
      <c r="B101" s="334">
        <f>'[3]East Change4'!CL11</f>
        <v>7604.33642578125</v>
      </c>
      <c r="C101" s="335">
        <f>'[3]East Change4'!CO11</f>
        <v>139.39614868164062</v>
      </c>
      <c r="D101" s="335">
        <f>'[3]East Change4'!CP11</f>
        <v>33.800296783447266</v>
      </c>
      <c r="E101" s="306">
        <f t="shared" si="9"/>
        <v>-105.59585189819336</v>
      </c>
      <c r="F101" s="306">
        <f>'[3]East Change4'!CN11</f>
        <v>4516.79052734375</v>
      </c>
      <c r="G101" s="335">
        <f>'[3]East Change4'!CM11</f>
        <v>0</v>
      </c>
      <c r="H101" s="306">
        <f t="shared" si="13"/>
        <v>-4516.79052734375</v>
      </c>
      <c r="I101" s="374">
        <f t="shared" si="14"/>
        <v>7018.802520996094</v>
      </c>
      <c r="J101" s="396">
        <f t="shared" si="15"/>
        <v>2020</v>
      </c>
      <c r="K101" s="397">
        <f>'[4]Change3'!BI11</f>
        <v>1224</v>
      </c>
      <c r="L101" s="398">
        <f t="shared" si="10"/>
        <v>383.910888671875</v>
      </c>
      <c r="M101" s="148">
        <f>CONCATENATE(IF('[4]KPCO New Additions'!F17&gt;0,'[4]KPCO New Additions'!FI17&amp;" -"&amp;'[4]KPCO New Additions'!$F$5&amp;" MW CT's"&amp;",",""),IF('[4]KPCO New Additions'!G17&gt;0,'[4]KPCO New Additions'!G17&amp;"- "&amp;'[4]KPCO New Additions'!$G$5&amp;" MW CC"&amp;",",""),IF('[4]KPCO New Additions'!K17&gt;0,'[4]KPCO New Additions'!K17&amp;" -"&amp;'[4]KPCO New Additions'!K$6&amp;" MW NGCC"&amp;",",""),)</f>
      </c>
      <c r="N101" s="398">
        <f>'[4]KPCO New Additions'!P14</f>
        <v>0</v>
      </c>
      <c r="O101" s="398">
        <f>'[4]KPCO New Additions'!O14</f>
        <v>383.910888671875</v>
      </c>
      <c r="P101" s="399">
        <f t="shared" si="11"/>
        <v>-0.6863473131765727</v>
      </c>
      <c r="U101" s="299"/>
      <c r="V101" s="299"/>
    </row>
    <row r="102" spans="1:22" ht="12.75">
      <c r="A102" s="270">
        <f t="shared" si="12"/>
        <v>2021</v>
      </c>
      <c r="B102" s="334">
        <f>'[3]East Change4'!CL12</f>
        <v>7647.51513671875</v>
      </c>
      <c r="C102" s="335">
        <f>'[3]East Change4'!CO12</f>
        <v>287.8343200683594</v>
      </c>
      <c r="D102" s="335">
        <f>'[3]East Change4'!CP12</f>
        <v>33.736427307128906</v>
      </c>
      <c r="E102" s="306">
        <f t="shared" si="9"/>
        <v>-254.09789276123047</v>
      </c>
      <c r="F102" s="306">
        <f>'[3]East Change4'!CN12</f>
        <v>4450.20556640625</v>
      </c>
      <c r="G102" s="335">
        <f>'[3]East Change4'!CM12</f>
        <v>0</v>
      </c>
      <c r="H102" s="306">
        <f t="shared" si="13"/>
        <v>-4450.20556640625</v>
      </c>
      <c r="I102" s="374">
        <f t="shared" si="14"/>
        <v>7058.656471191406</v>
      </c>
      <c r="J102" s="396">
        <f t="shared" si="15"/>
        <v>2021</v>
      </c>
      <c r="K102" s="397">
        <f>'[4]Change3'!BI12</f>
        <v>1238</v>
      </c>
      <c r="L102" s="398">
        <f t="shared" si="10"/>
        <v>398.61541748046875</v>
      </c>
      <c r="M102" s="148">
        <f>CONCATENATE(IF('[4]KPCO New Additions'!F18&gt;0,'[4]KPCO New Additions'!FI18&amp;" -"&amp;'[4]KPCO New Additions'!$F$5&amp;" MW CT's"&amp;",",""),IF('[4]KPCO New Additions'!G18&gt;0,'[4]KPCO New Additions'!G18&amp;"- "&amp;'[4]KPCO New Additions'!$G$5&amp;" MW CC"&amp;",",""),IF('[4]KPCO New Additions'!K18&gt;0,'[4]KPCO New Additions'!K18&amp;" -"&amp;'[4]KPCO New Additions'!K$6&amp;" MW NGCC"&amp;",",""),)</f>
      </c>
      <c r="N102" s="398">
        <f>'[4]KPCO New Additions'!P15</f>
        <v>0</v>
      </c>
      <c r="O102" s="398">
        <f>'[4]KPCO New Additions'!O15</f>
        <v>398.61541748046875</v>
      </c>
      <c r="P102" s="399">
        <f t="shared" si="11"/>
        <v>-0.6780166256215923</v>
      </c>
      <c r="U102" s="299"/>
      <c r="V102" s="299"/>
    </row>
    <row r="103" spans="1:22" ht="12.75">
      <c r="A103" s="270">
        <f t="shared" si="12"/>
        <v>2022</v>
      </c>
      <c r="B103" s="334">
        <f>'[3]East Change4'!CL13</f>
        <v>7694.775390625</v>
      </c>
      <c r="C103" s="335">
        <f>'[3]East Change4'!CO13</f>
        <v>287.8343200683594</v>
      </c>
      <c r="D103" s="335">
        <f>'[3]East Change4'!CP13</f>
        <v>33.736427307128906</v>
      </c>
      <c r="E103" s="306">
        <f t="shared" si="9"/>
        <v>-254.09789276123047</v>
      </c>
      <c r="F103" s="306">
        <f>'[3]East Change4'!CN13</f>
        <v>4496.93798828125</v>
      </c>
      <c r="G103" s="335">
        <f>'[3]East Change4'!CM13</f>
        <v>0</v>
      </c>
      <c r="H103" s="306">
        <f t="shared" si="13"/>
        <v>-4496.93798828125</v>
      </c>
      <c r="I103" s="374">
        <f t="shared" si="14"/>
        <v>7102.277685546876</v>
      </c>
      <c r="J103" s="396">
        <f t="shared" si="15"/>
        <v>2022</v>
      </c>
      <c r="K103" s="397">
        <f>'[4]Change3'!BI13</f>
        <v>1249</v>
      </c>
      <c r="L103" s="398">
        <f t="shared" si="10"/>
        <v>398.61541748046875</v>
      </c>
      <c r="M103" s="148">
        <f>CONCATENATE(IF('[4]KPCO New Additions'!F19&gt;0,'[4]KPCO New Additions'!FI19&amp;" -"&amp;'[4]KPCO New Additions'!$F$5&amp;" MW CT's"&amp;",",""),IF('[4]KPCO New Additions'!G19&gt;0,'[4]KPCO New Additions'!G19&amp;"- "&amp;'[4]KPCO New Additions'!$G$5&amp;" MW CC"&amp;",",""),IF('[4]KPCO New Additions'!K19&gt;0,'[4]KPCO New Additions'!K19&amp;" -"&amp;'[4]KPCO New Additions'!K$6&amp;" MW NGCC"&amp;",",""),)</f>
      </c>
      <c r="N103" s="398">
        <f>'[4]KPCO New Additions'!P16</f>
        <v>0</v>
      </c>
      <c r="O103" s="398">
        <f>'[4]KPCO New Additions'!O16</f>
        <v>398.61541748046875</v>
      </c>
      <c r="P103" s="399">
        <f t="shared" si="11"/>
        <v>-0.6808523478939401</v>
      </c>
      <c r="U103" s="299"/>
      <c r="V103" s="299"/>
    </row>
    <row r="104" spans="1:22" ht="12.75">
      <c r="A104" s="270">
        <f t="shared" si="12"/>
        <v>2023</v>
      </c>
      <c r="B104" s="334">
        <f>'[3]East Change4'!CL14</f>
        <v>7744.13525390625</v>
      </c>
      <c r="C104" s="335">
        <f>'[3]East Change4'!CO14</f>
        <v>287.8343200683594</v>
      </c>
      <c r="D104" s="335">
        <f>'[3]East Change4'!CP14</f>
        <v>33.736427307128906</v>
      </c>
      <c r="E104" s="306">
        <f t="shared" si="9"/>
        <v>-254.09789276123047</v>
      </c>
      <c r="F104" s="306">
        <f>'[3]East Change4'!CN14</f>
        <v>4889.5244140625</v>
      </c>
      <c r="G104" s="335">
        <f>'[3]East Change4'!CM14</f>
        <v>0</v>
      </c>
      <c r="H104" s="306">
        <f t="shared" si="13"/>
        <v>-4889.5244140625</v>
      </c>
      <c r="I104" s="374">
        <f t="shared" si="14"/>
        <v>7147.836839355469</v>
      </c>
      <c r="J104" s="396">
        <f t="shared" si="15"/>
        <v>2023</v>
      </c>
      <c r="K104" s="397">
        <f>'[4]Change3'!BI14</f>
        <v>1255</v>
      </c>
      <c r="L104" s="398">
        <f t="shared" si="10"/>
        <v>398.61541748046875</v>
      </c>
      <c r="M104" s="148">
        <f>CONCATENATE(IF('[4]KPCO New Additions'!F20&gt;0,'[4]KPCO New Additions'!FI20&amp;" -"&amp;'[4]KPCO New Additions'!$F$5&amp;" MW CT's"&amp;",",""),IF('[4]KPCO New Additions'!G20&gt;0,'[4]KPCO New Additions'!G20&amp;"- "&amp;'[4]KPCO New Additions'!$G$5&amp;" MW CC"&amp;",",""),IF('[4]KPCO New Additions'!K20&gt;0,'[4]KPCO New Additions'!K20&amp;" -"&amp;'[4]KPCO New Additions'!K$6&amp;" MW NGCC"&amp;",",""),)</f>
      </c>
      <c r="N104" s="398">
        <f>'[4]KPCO New Additions'!P17</f>
        <v>0</v>
      </c>
      <c r="O104" s="398">
        <f>'[4]KPCO New Additions'!O17</f>
        <v>398.61541748046875</v>
      </c>
      <c r="P104" s="399">
        <f t="shared" si="11"/>
        <v>-0.6823781534020169</v>
      </c>
      <c r="U104" s="299"/>
      <c r="V104" s="299"/>
    </row>
    <row r="105" spans="1:22" ht="12.75">
      <c r="A105" s="270">
        <f t="shared" si="12"/>
        <v>2024</v>
      </c>
      <c r="B105" s="334">
        <f>'[3]East Change4'!CL15</f>
        <v>7797.9462890625</v>
      </c>
      <c r="C105" s="335">
        <f>'[3]East Change4'!CO15</f>
        <v>288.8314514160156</v>
      </c>
      <c r="D105" s="335">
        <f>'[3]East Change4'!CP15</f>
        <v>33.800296783447266</v>
      </c>
      <c r="E105" s="306">
        <f t="shared" si="9"/>
        <v>-255.03115463256836</v>
      </c>
      <c r="F105" s="306">
        <f>'[3]East Change4'!CN15</f>
        <v>4872.26416015625</v>
      </c>
      <c r="G105" s="335">
        <f>'[3]East Change4'!CM15</f>
        <v>0</v>
      </c>
      <c r="H105" s="306">
        <f t="shared" si="13"/>
        <v>-4872.26416015625</v>
      </c>
      <c r="I105" s="374">
        <f t="shared" si="14"/>
        <v>7197.504424804688</v>
      </c>
      <c r="J105" s="396">
        <f t="shared" si="15"/>
        <v>2024</v>
      </c>
      <c r="K105" s="397">
        <f>'[4]Change3'!BI15</f>
        <v>1264</v>
      </c>
      <c r="L105" s="398">
        <f t="shared" si="10"/>
        <v>398.61541748046875</v>
      </c>
      <c r="M105" s="148">
        <f>CONCATENATE(IF('[4]KPCO New Additions'!F21&gt;0,'[4]KPCO New Additions'!FI21&amp;" -"&amp;'[4]KPCO New Additions'!$F$5&amp;" MW CT's"&amp;",",""),IF('[4]KPCO New Additions'!G21&gt;0,'[4]KPCO New Additions'!G21&amp;"- "&amp;'[4]KPCO New Additions'!$G$5&amp;" MW CC"&amp;",",""),IF('[4]KPCO New Additions'!K21&gt;0,'[4]KPCO New Additions'!K21&amp;" -"&amp;'[4]KPCO New Additions'!K$6&amp;" MW NGCC"&amp;",",""),)</f>
      </c>
      <c r="N105" s="398">
        <f>'[4]KPCO New Additions'!P18</f>
        <v>0</v>
      </c>
      <c r="O105" s="398">
        <f>'[4]KPCO New Additions'!O18</f>
        <v>398.61541748046875</v>
      </c>
      <c r="P105" s="399">
        <f t="shared" si="11"/>
        <v>-0.6846397013603887</v>
      </c>
      <c r="U105" s="299"/>
      <c r="V105" s="299"/>
    </row>
    <row r="106" spans="1:22" ht="38.25">
      <c r="A106" s="270">
        <f t="shared" si="12"/>
        <v>2025</v>
      </c>
      <c r="B106" s="334">
        <f>'[3]East Change4'!CL16</f>
        <v>7846.40185546875</v>
      </c>
      <c r="C106" s="335">
        <f>'[3]East Change4'!CO16</f>
        <v>287.8343200683594</v>
      </c>
      <c r="D106" s="335">
        <f>'[3]East Change4'!CP16</f>
        <v>33.736427307128906</v>
      </c>
      <c r="E106" s="306">
        <f t="shared" si="9"/>
        <v>-254.09789276123047</v>
      </c>
      <c r="F106" s="306">
        <f>'[3]East Change4'!CN16</f>
        <v>430.5221252441406</v>
      </c>
      <c r="G106" s="335">
        <f>'[3]East Change4'!CM16</f>
        <v>1462.118408203125</v>
      </c>
      <c r="H106" s="306">
        <f t="shared" si="13"/>
        <v>1031.5962829589844</v>
      </c>
      <c r="I106" s="374">
        <f t="shared" si="14"/>
        <v>7242.228912597657</v>
      </c>
      <c r="J106" s="396">
        <f t="shared" si="15"/>
        <v>2025</v>
      </c>
      <c r="K106" s="397">
        <f>'[4]Change3'!BI16</f>
        <v>1281</v>
      </c>
      <c r="L106" s="398">
        <f t="shared" si="10"/>
        <v>1302.6553955078125</v>
      </c>
      <c r="M106" s="148" t="str">
        <f>CONCATENATE(IF('[4]KPCO New Additions'!F22&gt;0,'[4]KPCO New Additions'!FI22&amp;" -"&amp;'[4]KPCO New Additions'!$F$5&amp;" MW CT's"&amp;",",""),IF('[4]KPCO New Additions'!G22&gt;0,'[4]KPCO New Additions'!G22&amp;"- "&amp;'[4]KPCO New Additions'!$G$5&amp;" MW CC"&amp;",",""),IF('[4]KPCO New Additions'!K22&gt;0,'[4]KPCO New Additions'!K22&amp;" -"&amp;'[4]KPCO New Additions'!K$6&amp;" MW NGCC"&amp;",",""),)</f>
        <v>1- 407 MW CC,1 -904 MW NGCC,</v>
      </c>
      <c r="N106" s="398">
        <f>'[4]KPCO New Additions'!P19</f>
        <v>407</v>
      </c>
      <c r="O106" s="398">
        <f>'[4]KPCO New Additions'!O19</f>
        <v>1709.6553955078125</v>
      </c>
      <c r="P106" s="399">
        <f t="shared" si="11"/>
        <v>0.33462560148931497</v>
      </c>
      <c r="U106" s="299"/>
      <c r="V106" s="299"/>
    </row>
    <row r="107" spans="1:22" ht="12.75">
      <c r="A107" s="270">
        <f t="shared" si="12"/>
        <v>2026</v>
      </c>
      <c r="B107" s="334">
        <f>'[3]East Change4'!CL17</f>
        <v>7896.48779296875</v>
      </c>
      <c r="C107" s="335">
        <f>'[3]East Change4'!CO17</f>
        <v>287.8343200683594</v>
      </c>
      <c r="D107" s="335">
        <f>'[3]East Change4'!CP17</f>
        <v>33.736427307128906</v>
      </c>
      <c r="E107" s="306">
        <f t="shared" si="9"/>
        <v>-254.09789276123047</v>
      </c>
      <c r="F107" s="306">
        <f>'[3]East Change4'!CN17</f>
        <v>338.6372375488281</v>
      </c>
      <c r="G107" s="335">
        <f>'[3]East Change4'!CM17</f>
        <v>1448.07275390625</v>
      </c>
      <c r="H107" s="306">
        <f t="shared" si="13"/>
        <v>1109.4355163574219</v>
      </c>
      <c r="I107" s="374">
        <f t="shared" si="14"/>
        <v>7288.458232910157</v>
      </c>
      <c r="J107" s="396">
        <f t="shared" si="15"/>
        <v>2026</v>
      </c>
      <c r="K107" s="397">
        <f>'[4]Change3'!BI17</f>
        <v>1293</v>
      </c>
      <c r="L107" s="398">
        <f t="shared" si="10"/>
        <v>1302.6553955078125</v>
      </c>
      <c r="M107" s="148">
        <f>CONCATENATE(IF('[4]KPCO New Additions'!F23&gt;0,'[4]KPCO New Additions'!FI23&amp;" -"&amp;'[4]KPCO New Additions'!$F$5&amp;" MW CT's"&amp;",",""),IF('[4]KPCO New Additions'!G23&gt;0,'[4]KPCO New Additions'!G23&amp;"- "&amp;'[4]KPCO New Additions'!$G$5&amp;" MW CC"&amp;",",""),IF('[4]KPCO New Additions'!K23&gt;0,'[4]KPCO New Additions'!K23&amp;" -"&amp;'[4]KPCO New Additions'!K$6&amp;" MW NGCC"&amp;",",""),)</f>
      </c>
      <c r="N107" s="398">
        <f>'[4]KPCO New Additions'!P20</f>
        <v>407</v>
      </c>
      <c r="O107" s="398">
        <f>'[4]KPCO New Additions'!O20</f>
        <v>1709.6553955078125</v>
      </c>
      <c r="P107" s="399">
        <f t="shared" si="11"/>
        <v>0.32223928500217514</v>
      </c>
      <c r="U107" s="299"/>
      <c r="V107" s="299"/>
    </row>
    <row r="108" spans="1:22" ht="12.75">
      <c r="A108" s="270">
        <f t="shared" si="12"/>
        <v>2027</v>
      </c>
      <c r="B108" s="334">
        <f>'[3]East Change4'!CL18</f>
        <v>7946.763671875</v>
      </c>
      <c r="C108" s="335">
        <f>'[3]East Change4'!CO18</f>
        <v>287.8343200683594</v>
      </c>
      <c r="D108" s="335">
        <f>'[3]East Change4'!CP18</f>
        <v>33.736427307128906</v>
      </c>
      <c r="E108" s="306">
        <f t="shared" si="9"/>
        <v>-254.09789276123047</v>
      </c>
      <c r="F108" s="306">
        <f>'[3]East Change4'!CN18</f>
        <v>396.8919677734375</v>
      </c>
      <c r="G108" s="335">
        <f>'[3]East Change4'!CM18</f>
        <v>1494.54345703125</v>
      </c>
      <c r="H108" s="306">
        <f t="shared" si="13"/>
        <v>1097.6514892578125</v>
      </c>
      <c r="I108" s="374">
        <f t="shared" si="14"/>
        <v>7334.862869140626</v>
      </c>
      <c r="J108" s="396">
        <f t="shared" si="15"/>
        <v>2027</v>
      </c>
      <c r="K108" s="397">
        <f>'[4]Change3'!BI18</f>
        <v>1305</v>
      </c>
      <c r="L108" s="398">
        <f t="shared" si="10"/>
        <v>1302.6553955078125</v>
      </c>
      <c r="M108" s="148">
        <f>CONCATENATE(IF('[4]KPCO New Additions'!F24&gt;0,'[4]KPCO New Additions'!FI24&amp;" -"&amp;'[4]KPCO New Additions'!$F$5&amp;" MW CT's"&amp;",",""),IF('[4]KPCO New Additions'!G24&gt;0,'[4]KPCO New Additions'!G24&amp;"- "&amp;'[4]KPCO New Additions'!$G$5&amp;" MW CC"&amp;",",""),IF('[4]KPCO New Additions'!K24&gt;0,'[4]KPCO New Additions'!K24&amp;" -"&amp;'[4]KPCO New Additions'!K$6&amp;" MW NGCC"&amp;",",""),)</f>
      </c>
      <c r="N108" s="398">
        <f>'[4]KPCO New Additions'!P21</f>
        <v>407</v>
      </c>
      <c r="O108" s="398">
        <f>'[4]KPCO New Additions'!O21</f>
        <v>1709.6553955078125</v>
      </c>
      <c r="P108" s="399">
        <f t="shared" si="11"/>
        <v>0.31008076284123565</v>
      </c>
      <c r="U108" s="299"/>
      <c r="V108" s="299"/>
    </row>
    <row r="109" spans="1:22" ht="12.75">
      <c r="A109" s="270">
        <f t="shared" si="12"/>
        <v>2028</v>
      </c>
      <c r="B109" s="334">
        <f>'[3]East Change4'!CL19</f>
        <v>7998.66943359375</v>
      </c>
      <c r="C109" s="335">
        <f>'[3]East Change4'!CO19</f>
        <v>288.8314514160156</v>
      </c>
      <c r="D109" s="335">
        <f>'[3]East Change4'!CP19</f>
        <v>33.800296783447266</v>
      </c>
      <c r="E109" s="306">
        <f t="shared" si="9"/>
        <v>-255.03115463256836</v>
      </c>
      <c r="F109" s="306">
        <f>'[3]East Change4'!CN19</f>
        <v>381.4546813964844</v>
      </c>
      <c r="G109" s="335">
        <f>'[3]East Change4'!CM19</f>
        <v>1390.783203125</v>
      </c>
      <c r="H109" s="306">
        <f t="shared" si="13"/>
        <v>1009.3285217285156</v>
      </c>
      <c r="I109" s="374">
        <f t="shared" si="14"/>
        <v>7382.771887207032</v>
      </c>
      <c r="J109" s="396">
        <f t="shared" si="15"/>
        <v>2028</v>
      </c>
      <c r="K109" s="397">
        <f>'[4]Change3'!BI19</f>
        <v>1315</v>
      </c>
      <c r="L109" s="398">
        <f t="shared" si="10"/>
        <v>1302.6553955078125</v>
      </c>
      <c r="M109" s="148">
        <f>CONCATENATE(IF('[4]KPCO New Additions'!F25&gt;0,'[4]KPCO New Additions'!FI25&amp;" -"&amp;'[4]KPCO New Additions'!$F$5&amp;" MW CT's"&amp;",",""),IF('[4]KPCO New Additions'!G25&gt;0,'[4]KPCO New Additions'!G25&amp;"- "&amp;'[4]KPCO New Additions'!$G$5&amp;" MW CC"&amp;",",""),IF('[4]KPCO New Additions'!K25&gt;0,'[4]KPCO New Additions'!K25&amp;" -"&amp;'[4]KPCO New Additions'!K$6&amp;" MW NGCC"&amp;",",""),)</f>
      </c>
      <c r="N109" s="398">
        <f>'[4]KPCO New Additions'!P22</f>
        <v>407</v>
      </c>
      <c r="O109" s="398">
        <f>'[4]KPCO New Additions'!O22</f>
        <v>1709.6553955078125</v>
      </c>
      <c r="P109" s="399">
        <f t="shared" si="11"/>
        <v>0.3001181714888308</v>
      </c>
      <c r="U109" s="299"/>
      <c r="V109" s="299"/>
    </row>
    <row r="110" spans="1:22" ht="12.75">
      <c r="A110" s="270">
        <f t="shared" si="12"/>
        <v>2029</v>
      </c>
      <c r="B110" s="334">
        <f>'[3]East Change4'!CL20</f>
        <v>8044.17626953125</v>
      </c>
      <c r="C110" s="335">
        <f>'[3]East Change4'!CO20</f>
        <v>287.8343200683594</v>
      </c>
      <c r="D110" s="335">
        <f>'[3]East Change4'!CP20</f>
        <v>33.736427307128906</v>
      </c>
      <c r="E110" s="306">
        <f t="shared" si="9"/>
        <v>-254.09789276123047</v>
      </c>
      <c r="F110" s="306">
        <f>'[3]East Change4'!CN20</f>
        <v>416.16729736328125</v>
      </c>
      <c r="G110" s="335">
        <f>'[3]East Change4'!CM20</f>
        <v>1280.017822265625</v>
      </c>
      <c r="H110" s="306">
        <f t="shared" si="13"/>
        <v>863.8505249023438</v>
      </c>
      <c r="I110" s="374">
        <f t="shared" si="14"/>
        <v>7424.774696777344</v>
      </c>
      <c r="J110" s="396">
        <f t="shared" si="15"/>
        <v>2029</v>
      </c>
      <c r="K110" s="397">
        <f>'[4]Change3'!BI20</f>
        <v>1324</v>
      </c>
      <c r="L110" s="398">
        <f t="shared" si="10"/>
        <v>1302.6553955078125</v>
      </c>
      <c r="M110" s="148">
        <f>CONCATENATE(IF('[4]KPCO New Additions'!F26&gt;0,'[4]KPCO New Additions'!FI26&amp;" -"&amp;'[4]KPCO New Additions'!$F$5&amp;" MW CT's"&amp;",",""),IF('[4]KPCO New Additions'!G26&gt;0,'[4]KPCO New Additions'!G26&amp;"- "&amp;'[4]KPCO New Additions'!$G$5&amp;" MW CC"&amp;",",""),IF('[4]KPCO New Additions'!K26&gt;0,'[4]KPCO New Additions'!K26&amp;" -"&amp;'[4]KPCO New Additions'!K$6&amp;" MW NGCC"&amp;",",""),)</f>
      </c>
      <c r="N110" s="398">
        <f>'[4]KPCO New Additions'!P23</f>
        <v>407</v>
      </c>
      <c r="O110" s="398">
        <f>'[4]KPCO New Additions'!O23</f>
        <v>1709.6553955078125</v>
      </c>
      <c r="P110" s="399">
        <f t="shared" si="11"/>
        <v>0.2912805102022753</v>
      </c>
      <c r="U110" s="299"/>
      <c r="V110" s="299"/>
    </row>
    <row r="111" spans="1:22" ht="12.75">
      <c r="A111" s="270">
        <f t="shared" si="12"/>
        <v>2030</v>
      </c>
      <c r="B111" s="334">
        <f>'[3]East Change4'!CL21</f>
        <v>8092.83642578125</v>
      </c>
      <c r="C111" s="335">
        <f>'[3]East Change4'!CO21</f>
        <v>287.8343200683594</v>
      </c>
      <c r="D111" s="335">
        <f>'[3]East Change4'!CP21</f>
        <v>33.736427307128906</v>
      </c>
      <c r="E111" s="306">
        <f t="shared" si="9"/>
        <v>-254.09789276123047</v>
      </c>
      <c r="F111" s="306">
        <f>'[3]East Change4'!CN21</f>
        <v>424.3702392578125</v>
      </c>
      <c r="G111" s="335">
        <f>'[3]East Change4'!CM21</f>
        <v>1365.378662109375</v>
      </c>
      <c r="H111" s="306">
        <f t="shared" si="13"/>
        <v>941.0084228515625</v>
      </c>
      <c r="I111" s="374">
        <f t="shared" si="14"/>
        <v>7469.688020996094</v>
      </c>
      <c r="J111" s="396">
        <f t="shared" si="15"/>
        <v>2030</v>
      </c>
      <c r="K111" s="397">
        <f>'[4]Change3'!BI21</f>
        <v>1335</v>
      </c>
      <c r="L111" s="398">
        <f t="shared" si="10"/>
        <v>1302.6553955078125</v>
      </c>
      <c r="M111" s="148">
        <f>CONCATENATE(IF('[4]KPCO New Additions'!F27&gt;0,'[4]KPCO New Additions'!FI27&amp;" -"&amp;'[4]KPCO New Additions'!$F$5&amp;" MW CT's"&amp;",",""),IF('[4]KPCO New Additions'!G27&gt;0,'[4]KPCO New Additions'!G27&amp;"- "&amp;'[4]KPCO New Additions'!$G$5&amp;" MW CC"&amp;",",""),IF('[4]KPCO New Additions'!K27&gt;0,'[4]KPCO New Additions'!K27&amp;" -"&amp;'[4]KPCO New Additions'!K$6&amp;" MW NGCC"&amp;",",""),)</f>
      </c>
      <c r="N111" s="398">
        <f>'[4]KPCO New Additions'!P24</f>
        <v>407</v>
      </c>
      <c r="O111" s="398">
        <f>'[4]KPCO New Additions'!O24</f>
        <v>1709.6553955078125</v>
      </c>
      <c r="P111" s="399">
        <f t="shared" si="11"/>
        <v>0.28064074569873587</v>
      </c>
      <c r="U111" s="299"/>
      <c r="V111" s="299"/>
    </row>
    <row r="112" spans="1:22" ht="12.75">
      <c r="A112" s="270">
        <f t="shared" si="12"/>
        <v>2031</v>
      </c>
      <c r="B112" s="334">
        <f>'[3]East Change4'!CL22</f>
        <v>8142.908203125</v>
      </c>
      <c r="C112" s="335">
        <f>'[3]East Change4'!CO22</f>
        <v>287.8343200683594</v>
      </c>
      <c r="D112" s="335">
        <f>'[3]East Change4'!CP22</f>
        <v>33.736427307128906</v>
      </c>
      <c r="E112" s="306">
        <f t="shared" si="9"/>
        <v>-254.09789276123047</v>
      </c>
      <c r="F112" s="306">
        <f>'[3]East Change4'!CN22</f>
        <v>461.72467041015625</v>
      </c>
      <c r="G112" s="335">
        <f>'[3]East Change4'!CM22</f>
        <v>1276.323974609375</v>
      </c>
      <c r="H112" s="306">
        <f t="shared" si="13"/>
        <v>814.5993041992188</v>
      </c>
      <c r="I112" s="374">
        <f t="shared" si="14"/>
        <v>7515.904271484375</v>
      </c>
      <c r="J112" s="396">
        <f t="shared" si="15"/>
        <v>2031</v>
      </c>
      <c r="K112" s="397">
        <f>'[4]Change3'!BI22</f>
        <v>1348</v>
      </c>
      <c r="L112" s="398">
        <f t="shared" si="10"/>
        <v>1302.6553955078125</v>
      </c>
      <c r="M112" s="148">
        <f>CONCATENATE(IF('[4]KPCO New Additions'!F28&gt;0,'[4]KPCO New Additions'!FI28&amp;" -"&amp;'[4]KPCO New Additions'!$F$5&amp;" MW CT's"&amp;",",""),IF('[4]KPCO New Additions'!G28&gt;0,'[4]KPCO New Additions'!G28&amp;"- "&amp;'[4]KPCO New Additions'!$G$5&amp;" MW CC"&amp;",",""),IF('[4]KPCO New Additions'!K28&gt;0,'[4]KPCO New Additions'!K28&amp;" -"&amp;'[4]KPCO New Additions'!K$6&amp;" MW NGCC"&amp;",",""),)</f>
      </c>
      <c r="N112" s="398">
        <f>'[4]KPCO New Additions'!P25</f>
        <v>407</v>
      </c>
      <c r="O112" s="398">
        <f>'[4]KPCO New Additions'!O25</f>
        <v>1709.6553955078125</v>
      </c>
      <c r="P112" s="399">
        <f t="shared" si="11"/>
        <v>0.26829035275060265</v>
      </c>
      <c r="U112" s="299"/>
      <c r="V112" s="299"/>
    </row>
    <row r="113" spans="1:22" ht="12.75">
      <c r="A113" s="270">
        <f t="shared" si="12"/>
        <v>2032</v>
      </c>
      <c r="B113" s="334">
        <f>'[3]East Change4'!CL23</f>
        <v>8194.7724609375</v>
      </c>
      <c r="C113" s="335">
        <f>'[3]East Change4'!CO23</f>
        <v>288.8314514160156</v>
      </c>
      <c r="D113" s="335">
        <f>'[3]East Change4'!CP23</f>
        <v>33.800296783447266</v>
      </c>
      <c r="E113" s="306">
        <f t="shared" si="9"/>
        <v>-255.03115463256836</v>
      </c>
      <c r="F113" s="306">
        <f>'[3]East Change4'!CN23</f>
        <v>429.2384033203125</v>
      </c>
      <c r="G113" s="335">
        <f>'[3]East Change4'!CM23</f>
        <v>1416.8209228515625</v>
      </c>
      <c r="H113" s="306">
        <f t="shared" si="13"/>
        <v>987.58251953125</v>
      </c>
      <c r="I113" s="374">
        <f t="shared" si="14"/>
        <v>7563.774981445313</v>
      </c>
      <c r="J113" s="396">
        <f t="shared" si="15"/>
        <v>2032</v>
      </c>
      <c r="K113" s="397">
        <f>'[4]Change3'!BI23</f>
        <v>1357</v>
      </c>
      <c r="L113" s="398">
        <f t="shared" si="10"/>
        <v>1302.6553955078125</v>
      </c>
      <c r="M113" s="148">
        <f>CONCATENATE(IF('[4]KPCO New Additions'!F29&gt;0,'[4]KPCO New Additions'!FI29&amp;" -"&amp;'[4]KPCO New Additions'!$F$5&amp;" MW CT's"&amp;",",""),IF('[4]KPCO New Additions'!G29&gt;0,'[4]KPCO New Additions'!G29&amp;"- "&amp;'[4]KPCO New Additions'!$G$5&amp;" MW CC"&amp;",",""),IF('[4]KPCO New Additions'!K29&gt;0,'[4]KPCO New Additions'!K29&amp;" -"&amp;'[4]KPCO New Additions'!K$6&amp;" MW NGCC"&amp;",",""),)</f>
      </c>
      <c r="N113" s="398">
        <f>'[4]KPCO New Additions'!P26</f>
        <v>407</v>
      </c>
      <c r="O113" s="398">
        <f>'[4]KPCO New Additions'!O26</f>
        <v>1709.6553955078125</v>
      </c>
      <c r="P113" s="399">
        <f t="shared" si="11"/>
        <v>0.2598786997109894</v>
      </c>
      <c r="U113" s="299"/>
      <c r="V113" s="299"/>
    </row>
    <row r="114" spans="1:22" ht="12.75">
      <c r="A114" s="270">
        <f t="shared" si="12"/>
        <v>2033</v>
      </c>
      <c r="B114" s="334">
        <f>'[3]East Change4'!CL24</f>
        <v>8240.8916015625</v>
      </c>
      <c r="C114" s="335">
        <f>'[3]East Change4'!CO24</f>
        <v>287.8343200683594</v>
      </c>
      <c r="D114" s="335">
        <f>'[3]East Change4'!CP24</f>
        <v>33.736427307128906</v>
      </c>
      <c r="E114" s="306">
        <f t="shared" si="9"/>
        <v>-254.09789276123047</v>
      </c>
      <c r="F114" s="306">
        <f>'[3]East Change4'!CN24</f>
        <v>400.7101745605469</v>
      </c>
      <c r="G114" s="335">
        <f>'[3]East Change4'!CM24</f>
        <v>1362.8304443359375</v>
      </c>
      <c r="H114" s="306">
        <f t="shared" si="13"/>
        <v>962.1202697753906</v>
      </c>
      <c r="I114" s="374">
        <f t="shared" si="14"/>
        <v>7606.342948242188</v>
      </c>
      <c r="J114" s="396">
        <f t="shared" si="15"/>
        <v>2033</v>
      </c>
      <c r="K114" s="397">
        <f>'[4]Change3'!BI24</f>
        <v>1372</v>
      </c>
      <c r="L114" s="398">
        <f t="shared" si="10"/>
        <v>1294.6553955078125</v>
      </c>
      <c r="M114" s="148">
        <f>CONCATENATE(IF('[4]KPCO New Additions'!F30&gt;0,'[4]KPCO New Additions'!FI30&amp;" -"&amp;'[4]KPCO New Additions'!$F$5&amp;" MW CT's"&amp;",",""),IF('[4]KPCO New Additions'!G30&gt;0,'[4]KPCO New Additions'!G30&amp;"- "&amp;'[4]KPCO New Additions'!$G$5&amp;" MW CC"&amp;",",""),IF('[4]KPCO New Additions'!K30&gt;0,'[4]KPCO New Additions'!K30&amp;" -"&amp;'[4]KPCO New Additions'!K$6&amp;" MW NGCC"&amp;",",""),)</f>
      </c>
      <c r="N114" s="398">
        <f>'[4]KPCO New Additions'!P27</f>
        <v>407</v>
      </c>
      <c r="O114" s="398">
        <f>'[4]KPCO New Additions'!O27</f>
        <v>1701.6553955078125</v>
      </c>
      <c r="P114" s="399">
        <f t="shared" si="11"/>
        <v>0.2402736118861608</v>
      </c>
      <c r="U114" s="299"/>
      <c r="V114" s="299"/>
    </row>
    <row r="115" spans="1:22" ht="12.75">
      <c r="A115" s="270">
        <f t="shared" si="12"/>
        <v>2034</v>
      </c>
      <c r="B115" s="334">
        <f>'[3]East Change4'!CL25</f>
        <v>8288.927734375</v>
      </c>
      <c r="C115" s="335">
        <f>'[3]East Change4'!CO25</f>
        <v>287.8343200683594</v>
      </c>
      <c r="D115" s="335">
        <f>'[3]East Change4'!CP25</f>
        <v>33.736427307128906</v>
      </c>
      <c r="E115" s="306">
        <f t="shared" si="9"/>
        <v>-254.09789276123047</v>
      </c>
      <c r="F115" s="306">
        <f>'[3]East Change4'!CN25</f>
        <v>353.05084228515625</v>
      </c>
      <c r="G115" s="335">
        <f>'[3]East Change4'!CM25</f>
        <v>1368.8414306640625</v>
      </c>
      <c r="H115" s="306">
        <f t="shared" si="13"/>
        <v>1015.7905883789062</v>
      </c>
      <c r="I115" s="374">
        <f t="shared" si="14"/>
        <v>7650.680298828125</v>
      </c>
      <c r="J115" s="396">
        <f t="shared" si="15"/>
        <v>2034</v>
      </c>
      <c r="K115" s="397">
        <f>'[4]Change3'!BI25</f>
        <v>1378</v>
      </c>
      <c r="L115" s="398">
        <f t="shared" si="10"/>
        <v>1294.6553955078125</v>
      </c>
      <c r="M115" s="148">
        <f>CONCATENATE(IF('[4]KPCO New Additions'!F31&gt;0,'[4]KPCO New Additions'!FI31&amp;" -"&amp;'[4]KPCO New Additions'!$F$5&amp;" MW CT's"&amp;",",""),IF('[4]KPCO New Additions'!G31&gt;0,'[4]KPCO New Additions'!G31&amp;"- "&amp;'[4]KPCO New Additions'!$G$5&amp;" MW CC"&amp;",",""),IF('[4]KPCO New Additions'!K31&gt;0,'[4]KPCO New Additions'!K31&amp;" -"&amp;'[4]KPCO New Additions'!K$6&amp;" MW NGCC"&amp;",",""),)</f>
      </c>
      <c r="N115" s="398">
        <f>'[4]KPCO New Additions'!P28</f>
        <v>407</v>
      </c>
      <c r="O115" s="398">
        <f>'[4]KPCO New Additions'!O28</f>
        <v>1701.6553955078125</v>
      </c>
      <c r="P115" s="399">
        <f t="shared" si="11"/>
        <v>0.2348732913699656</v>
      </c>
      <c r="U115" s="299"/>
      <c r="V115" s="299"/>
    </row>
    <row r="116" spans="1:22" ht="12.75">
      <c r="A116" s="270">
        <f t="shared" si="12"/>
        <v>2035</v>
      </c>
      <c r="B116" s="334">
        <f>'[3]East Change4'!CL26</f>
        <v>8338.6279296875</v>
      </c>
      <c r="C116" s="335">
        <f>'[3]East Change4'!CO26</f>
        <v>287.8343200683594</v>
      </c>
      <c r="D116" s="335">
        <f>'[3]East Change4'!CP26</f>
        <v>33.736427307128906</v>
      </c>
      <c r="E116" s="306">
        <f t="shared" si="9"/>
        <v>-254.09789276123047</v>
      </c>
      <c r="F116" s="306">
        <f>'[3]East Change4'!CN26</f>
        <v>449.92913818359375</v>
      </c>
      <c r="G116" s="335">
        <f>'[3]East Change4'!CM26</f>
        <v>1193.6170654296875</v>
      </c>
      <c r="H116" s="306">
        <f t="shared" si="13"/>
        <v>743.6879272460938</v>
      </c>
      <c r="I116" s="374">
        <f t="shared" si="14"/>
        <v>7696.553579101563</v>
      </c>
      <c r="J116" s="396">
        <f t="shared" si="15"/>
        <v>2035</v>
      </c>
      <c r="K116" s="397">
        <f>'[4]Change3'!BI26</f>
        <v>1389</v>
      </c>
      <c r="L116" s="398">
        <f t="shared" si="10"/>
        <v>1298.6553955078125</v>
      </c>
      <c r="M116" s="148">
        <f>CONCATENATE(IF('[4]KPCO New Additions'!F32&gt;0,'[4]KPCO New Additions'!FI32&amp;" -"&amp;'[4]KPCO New Additions'!$F$5&amp;" MW CT's"&amp;",",""),IF('[4]KPCO New Additions'!G32&gt;0,'[4]KPCO New Additions'!G32&amp;"- "&amp;'[4]KPCO New Additions'!$G$5&amp;" MW CC"&amp;",",""),IF('[4]KPCO New Additions'!K32&gt;0,'[4]KPCO New Additions'!K32&amp;" -"&amp;'[4]KPCO New Additions'!K$6&amp;" MW NGCC"&amp;",",""),)</f>
      </c>
      <c r="N116" s="398">
        <f>'[4]KPCO New Additions'!P29</f>
        <v>407</v>
      </c>
      <c r="O116" s="398">
        <f>'[4]KPCO New Additions'!O29</f>
        <v>1705.6553955078125</v>
      </c>
      <c r="P116" s="399">
        <f t="shared" si="11"/>
        <v>0.2279736468738751</v>
      </c>
      <c r="U116" s="299"/>
      <c r="V116" s="299"/>
    </row>
    <row r="117" spans="1:22" ht="12.75">
      <c r="A117" s="270">
        <f t="shared" si="12"/>
        <v>2036</v>
      </c>
      <c r="B117" s="334">
        <f>'[3]East Change4'!CL27</f>
        <v>8389.0498046875</v>
      </c>
      <c r="C117" s="335">
        <f>'[3]East Change4'!CO27</f>
        <v>288.8314514160156</v>
      </c>
      <c r="D117" s="335">
        <f>'[3]East Change4'!CP27</f>
        <v>33.800296783447266</v>
      </c>
      <c r="E117" s="306">
        <f t="shared" si="9"/>
        <v>-255.03115463256836</v>
      </c>
      <c r="F117" s="306">
        <f>'[3]East Change4'!CN27</f>
        <v>440.2622985839844</v>
      </c>
      <c r="G117" s="335">
        <f>'[3]East Change4'!CM27</f>
        <v>1192.98828125</v>
      </c>
      <c r="H117" s="306">
        <f t="shared" si="13"/>
        <v>752.7259826660156</v>
      </c>
      <c r="I117" s="374">
        <f t="shared" si="14"/>
        <v>7743.092969726563</v>
      </c>
      <c r="J117" s="396">
        <f t="shared" si="15"/>
        <v>2036</v>
      </c>
      <c r="K117" s="397">
        <f>'[4]Change3'!BI27</f>
        <v>1399</v>
      </c>
      <c r="L117" s="398">
        <f t="shared" si="10"/>
        <v>1298.6553955078125</v>
      </c>
      <c r="M117" s="148">
        <f>CONCATENATE(IF('[4]KPCO New Additions'!F33&gt;0,'[4]KPCO New Additions'!FI33&amp;" -"&amp;'[4]KPCO New Additions'!$F$5&amp;" MW CT's"&amp;",",""),IF('[4]KPCO New Additions'!G33&gt;0,'[4]KPCO New Additions'!G33&amp;"- "&amp;'[4]KPCO New Additions'!$G$5&amp;" MW CC"&amp;",",""),IF('[4]KPCO New Additions'!K33&gt;0,'[4]KPCO New Additions'!K33&amp;" -"&amp;'[4]KPCO New Additions'!K$6&amp;" MW NGCC"&amp;",",""),)</f>
      </c>
      <c r="N117" s="398">
        <f>'[4]KPCO New Additions'!P30</f>
        <v>407</v>
      </c>
      <c r="O117" s="398">
        <f>'[4]KPCO New Additions'!O30</f>
        <v>1705.6553955078125</v>
      </c>
      <c r="P117" s="399">
        <f t="shared" si="11"/>
        <v>0.21919613688907247</v>
      </c>
      <c r="U117" s="299"/>
      <c r="V117" s="299"/>
    </row>
    <row r="118" spans="1:22" ht="12.75">
      <c r="A118" s="270">
        <f t="shared" si="12"/>
        <v>2037</v>
      </c>
      <c r="B118" s="334">
        <f>'[3]East Change4'!CL28</f>
        <v>8438.7197265625</v>
      </c>
      <c r="C118" s="335">
        <f>'[3]East Change4'!CO28</f>
        <v>287.8343200683594</v>
      </c>
      <c r="D118" s="335">
        <f>'[3]East Change4'!CP28</f>
        <v>33.736427307128906</v>
      </c>
      <c r="E118" s="306">
        <f t="shared" si="9"/>
        <v>-254.09789276123047</v>
      </c>
      <c r="F118" s="306">
        <f>'[3]East Change4'!CN28</f>
        <v>342.5894775390625</v>
      </c>
      <c r="G118" s="335">
        <f>'[3]East Change4'!CM28</f>
        <v>1286.7318115234375</v>
      </c>
      <c r="H118" s="306">
        <f t="shared" si="13"/>
        <v>944.142333984375</v>
      </c>
      <c r="I118" s="374">
        <f t="shared" si="14"/>
        <v>7788.938307617188</v>
      </c>
      <c r="J118" s="396">
        <f t="shared" si="15"/>
        <v>2037</v>
      </c>
      <c r="K118" s="397">
        <f>'[4]Change3'!BI28</f>
        <v>1415</v>
      </c>
      <c r="L118" s="398">
        <f t="shared" si="10"/>
        <v>1298.6553955078125</v>
      </c>
      <c r="M118" s="148">
        <f>CONCATENATE(IF('[4]KPCO New Additions'!F34&gt;0,'[4]KPCO New Additions'!FI34&amp;" -"&amp;'[4]KPCO New Additions'!$F$5&amp;" MW CT's"&amp;",",""),IF('[4]KPCO New Additions'!G34&gt;0,'[4]KPCO New Additions'!G34&amp;"- "&amp;'[4]KPCO New Additions'!$G$5&amp;" MW CC"&amp;",",""),IF('[4]KPCO New Additions'!K34&gt;0,'[4]KPCO New Additions'!K34&amp;" -"&amp;'[4]KPCO New Additions'!K$6&amp;" MW NGCC"&amp;",",""),)</f>
      </c>
      <c r="N118" s="398">
        <f>'[4]KPCO New Additions'!P31</f>
        <v>407</v>
      </c>
      <c r="O118" s="398">
        <f>'[4]KPCO New Additions'!O31</f>
        <v>1705.6553955078125</v>
      </c>
      <c r="P118" s="399">
        <f t="shared" si="11"/>
        <v>0.20541017350375435</v>
      </c>
      <c r="U118" s="299"/>
      <c r="V118" s="299"/>
    </row>
    <row r="119" spans="1:22" ht="12.75">
      <c r="A119" s="270">
        <f t="shared" si="12"/>
        <v>2038</v>
      </c>
      <c r="B119" s="334">
        <f>'[3]East Change4'!CL29</f>
        <v>8488.400390625</v>
      </c>
      <c r="C119" s="335">
        <f>'[3]East Change4'!CO29</f>
        <v>287.8343200683594</v>
      </c>
      <c r="D119" s="335">
        <f>'[3]East Change4'!CP29</f>
        <v>33.736427307128906</v>
      </c>
      <c r="E119" s="306">
        <f t="shared" si="9"/>
        <v>-254.09789276123047</v>
      </c>
      <c r="F119" s="306">
        <f>'[3]East Change4'!CN29</f>
        <v>408.393310546875</v>
      </c>
      <c r="G119" s="335">
        <f>'[3]East Change4'!CM29</f>
        <v>1133.2650146484375</v>
      </c>
      <c r="H119" s="306">
        <f t="shared" si="13"/>
        <v>724.8717041015625</v>
      </c>
      <c r="I119" s="374">
        <f t="shared" si="14"/>
        <v>7834.793560546876</v>
      </c>
      <c r="J119" s="396">
        <f t="shared" si="15"/>
        <v>2038</v>
      </c>
      <c r="K119" s="397">
        <f>'[4]Change3'!BI29</f>
        <v>1427</v>
      </c>
      <c r="L119" s="398">
        <f t="shared" si="10"/>
        <v>1298.6553955078125</v>
      </c>
      <c r="M119" s="148">
        <f>CONCATENATE(IF('[4]KPCO New Additions'!F35&gt;0,'[4]KPCO New Additions'!FI35&amp;" -"&amp;'[4]KPCO New Additions'!$F$5&amp;" MW CT's"&amp;",",""),IF('[4]KPCO New Additions'!G35&gt;0,'[4]KPCO New Additions'!G35&amp;"- "&amp;'[4]KPCO New Additions'!$G$5&amp;" MW CC"&amp;",",""),IF('[4]KPCO New Additions'!K35&gt;0,'[4]KPCO New Additions'!K35&amp;" -"&amp;'[4]KPCO New Additions'!K$6&amp;" MW NGCC"&amp;",",""),)</f>
      </c>
      <c r="N119" s="398">
        <f>'[4]KPCO New Additions'!P32</f>
        <v>407</v>
      </c>
      <c r="O119" s="398">
        <f>'[4]KPCO New Additions'!O32</f>
        <v>1705.6553955078125</v>
      </c>
      <c r="P119" s="399">
        <f t="shared" si="11"/>
        <v>0.19527357779103882</v>
      </c>
      <c r="U119" s="299"/>
      <c r="V119" s="299"/>
    </row>
    <row r="120" spans="1:22" ht="12.75">
      <c r="A120" s="270">
        <f t="shared" si="12"/>
        <v>2039</v>
      </c>
      <c r="B120" s="334">
        <f>'[3]East Change4'!CL30</f>
        <v>8538.3408203125</v>
      </c>
      <c r="C120" s="335">
        <f>'[3]East Change4'!CO30</f>
        <v>287.8343200683594</v>
      </c>
      <c r="D120" s="335">
        <f>'[3]East Change4'!CP30</f>
        <v>33.736427307128906</v>
      </c>
      <c r="E120" s="306">
        <f t="shared" si="9"/>
        <v>-254.09789276123047</v>
      </c>
      <c r="F120" s="306">
        <f>'[3]East Change4'!CN30</f>
        <v>359.50634765625</v>
      </c>
      <c r="G120" s="335">
        <f>'[3]East Change4'!CM30</f>
        <v>1202.8458251953125</v>
      </c>
      <c r="H120" s="306">
        <f t="shared" si="13"/>
        <v>843.3394775390625</v>
      </c>
      <c r="I120" s="374">
        <f t="shared" si="14"/>
        <v>7880.888577148437</v>
      </c>
      <c r="J120" s="396">
        <f t="shared" si="15"/>
        <v>2039</v>
      </c>
      <c r="K120" s="397">
        <f>'[4]Change3'!BI30</f>
        <v>1438</v>
      </c>
      <c r="L120" s="398">
        <f t="shared" si="10"/>
        <v>1298.6553955078125</v>
      </c>
      <c r="M120" s="148">
        <f>CONCATENATE(IF('[4]KPCO New Additions'!F36&gt;0,'[4]KPCO New Additions'!FI36&amp;" -"&amp;'[4]KPCO New Additions'!$F$5&amp;" MW CT's"&amp;",",""),IF('[4]KPCO New Additions'!G36&gt;0,'[4]KPCO New Additions'!G36&amp;"- "&amp;'[4]KPCO New Additions'!$G$5&amp;" MW CC"&amp;",",""),IF('[4]KPCO New Additions'!K36&gt;0,'[4]KPCO New Additions'!K36&amp;" -"&amp;'[4]KPCO New Additions'!K$6&amp;" MW NGCC"&amp;",",""),)</f>
      </c>
      <c r="N120" s="398">
        <f>'[4]KPCO New Additions'!P33</f>
        <v>407</v>
      </c>
      <c r="O120" s="398">
        <f>'[4]KPCO New Additions'!O33</f>
        <v>1705.6553955078125</v>
      </c>
      <c r="P120" s="399">
        <f t="shared" si="11"/>
        <v>0.18613031676482095</v>
      </c>
      <c r="U120" s="299"/>
      <c r="V120" s="299"/>
    </row>
    <row r="121" spans="1:22" ht="12.75">
      <c r="A121" s="270">
        <f t="shared" si="12"/>
        <v>2040</v>
      </c>
      <c r="B121" s="338">
        <f>'[3]East Change4'!CL31</f>
        <v>8588.583984375</v>
      </c>
      <c r="C121" s="339">
        <f>'[3]East Change4'!CO31</f>
        <v>288.8314514160156</v>
      </c>
      <c r="D121" s="339">
        <f>'[3]East Change4'!CP31</f>
        <v>33.800296783447266</v>
      </c>
      <c r="E121" s="312">
        <f t="shared" si="9"/>
        <v>-255.03115463256836</v>
      </c>
      <c r="F121" s="312">
        <f>'[3]East Change4'!CN31</f>
        <v>423.0101013183594</v>
      </c>
      <c r="G121" s="339">
        <f>'[3]East Change4'!CM31</f>
        <v>1096.8209228515625</v>
      </c>
      <c r="H121" s="340">
        <f t="shared" si="13"/>
        <v>673.8108215332031</v>
      </c>
      <c r="I121" s="375">
        <f t="shared" si="14"/>
        <v>7927.263017578125</v>
      </c>
      <c r="J121" s="396">
        <f t="shared" si="15"/>
        <v>2040</v>
      </c>
      <c r="K121" s="400">
        <f>'[4]Change3'!BI31</f>
        <v>1436</v>
      </c>
      <c r="L121" s="401">
        <f t="shared" si="10"/>
        <v>1298.6553955078125</v>
      </c>
      <c r="M121" s="147">
        <f>CONCATENATE(IF('[4]KPCO New Additions'!F37&gt;0,'[4]KPCO New Additions'!FI37&amp;" -"&amp;'[4]KPCO New Additions'!$F$5&amp;" MW CT's"&amp;",",""),IF('[4]KPCO New Additions'!G37&gt;0,'[4]KPCO New Additions'!G37&amp;"- "&amp;'[4]KPCO New Additions'!$G$5&amp;" MW CC"&amp;",",""),IF('[4]KPCO New Additions'!K37&gt;0,'[4]KPCO New Additions'!K37&amp;" -"&amp;'[4]KPCO New Additions'!K$6&amp;" MW NGCC"&amp;",",""),)</f>
      </c>
      <c r="N121" s="401">
        <f>'[4]KPCO New Additions'!P34</f>
        <v>407</v>
      </c>
      <c r="O121" s="401">
        <f>'[4]KPCO New Additions'!O34</f>
        <v>1705.6553955078125</v>
      </c>
      <c r="P121" s="402">
        <f t="shared" si="11"/>
        <v>0.18778230884945168</v>
      </c>
      <c r="U121" s="299"/>
      <c r="V121" s="299"/>
    </row>
    <row r="122" spans="1:22" ht="12.75">
      <c r="A122" s="270"/>
      <c r="B122" s="341"/>
      <c r="C122" s="341"/>
      <c r="D122" s="341"/>
      <c r="E122" s="284"/>
      <c r="F122" s="284"/>
      <c r="G122" s="341"/>
      <c r="H122" s="284"/>
      <c r="I122" s="342"/>
      <c r="J122" s="336"/>
      <c r="K122" s="305"/>
      <c r="L122" s="337"/>
      <c r="M122" s="343"/>
      <c r="N122" s="275"/>
      <c r="O122" s="270"/>
      <c r="P122" s="336"/>
      <c r="Q122" s="344"/>
      <c r="R122" s="336"/>
      <c r="S122" s="336"/>
      <c r="T122" s="299"/>
      <c r="U122" s="119"/>
      <c r="V122" s="299"/>
    </row>
    <row r="123" spans="16:21" ht="12.75">
      <c r="P123" s="299"/>
      <c r="Q123" s="299"/>
      <c r="R123" s="299"/>
      <c r="S123" s="299"/>
      <c r="T123" s="299"/>
      <c r="U123" s="299"/>
    </row>
  </sheetData>
  <sheetProtection/>
  <mergeCells count="1">
    <mergeCell ref="K87:P87"/>
  </mergeCells>
  <printOptions/>
  <pageMargins left="0.7" right="0.7" top="0.75" bottom="0.75" header="0.3" footer="0.3"/>
  <pageSetup fitToHeight="2" horizontalDpi="600" verticalDpi="600" orientation="landscape" scale="50" r:id="rId3"/>
  <rowBreaks count="1" manualBreakCount="1">
    <brk id="47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Martinez JR.</dc:creator>
  <cp:keywords/>
  <dc:description/>
  <cp:lastModifiedBy>American Electric Power®</cp:lastModifiedBy>
  <cp:lastPrinted>2012-01-26T00:26:44Z</cp:lastPrinted>
  <dcterms:created xsi:type="dcterms:W3CDTF">2011-10-12T13:20:09Z</dcterms:created>
  <dcterms:modified xsi:type="dcterms:W3CDTF">2012-01-26T00:27:36Z</dcterms:modified>
  <cp:category/>
  <cp:version/>
  <cp:contentType/>
  <cp:contentStatus/>
</cp:coreProperties>
</file>