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tabRatio="868" firstSheet="1" activeTab="1"/>
  </bookViews>
  <sheets>
    <sheet name="Exhibit SCW-4B" sheetId="1" r:id="rId1"/>
    <sheet name="Summary" sheetId="2" r:id="rId2"/>
    <sheet name="FT_CSAPR High Retrofit" sheetId="3" r:id="rId3"/>
    <sheet name="FT_CSAPR High Repower" sheetId="4" r:id="rId4"/>
    <sheet name="FT_CSAPR High Brownfield" sheetId="5" r:id="rId5"/>
    <sheet name="FT_CSAPR High Market to 2020" sheetId="6" r:id="rId6"/>
    <sheet name="FT_CSAPR High Market to 2025" sheetId="7" r:id="rId7"/>
  </sheets>
  <externalReferences>
    <externalReference r:id="rId10"/>
    <externalReference r:id="rId11"/>
    <externalReference r:id="rId12"/>
    <externalReference r:id="rId13"/>
  </externalReferences>
  <definedNames>
    <definedName name="Base__1a_DataTable">#REF!</definedName>
    <definedName name="Base_1a_DataTable">#REF!</definedName>
    <definedName name="Base_2_A_DataTable">#REF!</definedName>
    <definedName name="Base_2A_DataTable">#REF!</definedName>
    <definedName name="Base_a__DataTable">#REF!</definedName>
    <definedName name="Base_A_DataTable">#REF!</definedName>
    <definedName name="Base_Test_DataTable">#REF!</definedName>
    <definedName name="Base1_DataTable">#REF!</definedName>
    <definedName name="Base2_A_DataTable">#REF!</definedName>
    <definedName name="Base2_DataTable">#REF!</definedName>
    <definedName name="Base2A__DataTable">#REF!</definedName>
    <definedName name="Base2A_DataTable">#REF!</definedName>
    <definedName name="BaseA_DataTable">#REF!</definedName>
    <definedName name="BaseX_DataTable">#REF!</definedName>
    <definedName name="Change_4_DataTable">#REF!</definedName>
    <definedName name="Change1_New_DataTable">#REF!</definedName>
    <definedName name="Change1_TEST_DataTable">#REF!</definedName>
    <definedName name="Change1A_DataTable">#REF!</definedName>
    <definedName name="Change1Test_DataTable">#REF!</definedName>
    <definedName name="Change2_DataTable">#REF!</definedName>
    <definedName name="Change3_A_DataTable">#REF!</definedName>
    <definedName name="Change3_TEST_DataTable">#REF!</definedName>
    <definedName name="Change3A_DataTable">#REF!</definedName>
    <definedName name="Change3TEST_DataTable">#REF!</definedName>
    <definedName name="Change4_DataTable">#REF!</definedName>
    <definedName name="Change4_test_DataTable">#REF!</definedName>
    <definedName name="Change4A_DataTable">#REF!</definedName>
    <definedName name="Charge1_DataTable">#REF!</definedName>
    <definedName name="Chnage4_DataTable">#REF!</definedName>
    <definedName name="East_Change4A_DataTable">#REF!</definedName>
    <definedName name="Gas_NOX_DataTable">#REF!</definedName>
    <definedName name="Gas_NOXA_DataTable">#REF!</definedName>
    <definedName name="NOX_TEST_DataTable">#REF!</definedName>
    <definedName name="NOXa_DataTable">#REF!</definedName>
    <definedName name="_xlnm.Print_Area" localSheetId="4">'FT_CSAPR High Brownfield'!$A$1:$T$124</definedName>
    <definedName name="_xlnm.Print_Area" localSheetId="5">'FT_CSAPR High Market to 2020'!$A$1:$T$122</definedName>
    <definedName name="_xlnm.Print_Area" localSheetId="6">'FT_CSAPR High Market to 2025'!$A$1:$T$122</definedName>
    <definedName name="_xlnm.Print_Area" localSheetId="3">'FT_CSAPR High Repower'!$A$1:$T$122</definedName>
    <definedName name="_xlnm.Print_Area" localSheetId="2">'FT_CSAPR High Retrofit'!$A$1:$T$122</definedName>
    <definedName name="Sheet1_DataTable">#REF!</definedName>
    <definedName name="Sheet2_DataTable">#REF!</definedName>
    <definedName name="Sheet3_DataTable">#REF!</definedName>
    <definedName name="Temp_DataTable">#REF!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sharedStrings.xml><?xml version="1.0" encoding="utf-8"?>
<sst xmlns="http://schemas.openxmlformats.org/spreadsheetml/2006/main" count="785" uniqueCount="165">
  <si>
    <t>KENTUCKY POWER COMPANY</t>
  </si>
  <si>
    <t>KPCo Capacity Resource Optimization</t>
  </si>
  <si>
    <t>Costs and Emissions Summary</t>
  </si>
  <si>
    <t>Optimal Plan Cost Summary ($000)</t>
  </si>
  <si>
    <t>Market</t>
  </si>
  <si>
    <t>Base Rate Impacts</t>
  </si>
  <si>
    <t>Value of</t>
  </si>
  <si>
    <t>Fuel</t>
  </si>
  <si>
    <t>Contract</t>
  </si>
  <si>
    <t>Fuel &amp;</t>
  </si>
  <si>
    <t>Carrying</t>
  </si>
  <si>
    <t>Incremental</t>
  </si>
  <si>
    <t>Total</t>
  </si>
  <si>
    <t>Allowances</t>
  </si>
  <si>
    <t>Grand</t>
  </si>
  <si>
    <t>Capital</t>
  </si>
  <si>
    <t>ICAP</t>
  </si>
  <si>
    <t>Cost</t>
  </si>
  <si>
    <t>Revenue</t>
  </si>
  <si>
    <t>Revenue/(Cost)</t>
  </si>
  <si>
    <t>Transactions</t>
  </si>
  <si>
    <t>Charges</t>
  </si>
  <si>
    <t>O&amp;M</t>
  </si>
  <si>
    <t>Consumed</t>
  </si>
  <si>
    <t>CPW</t>
  </si>
  <si>
    <t>Expenditures</t>
  </si>
  <si>
    <t>Surplus</t>
  </si>
  <si>
    <t>Value</t>
  </si>
  <si>
    <t>Annual Costs</t>
  </si>
  <si>
    <t>(A)</t>
  </si>
  <si>
    <t>(B)</t>
  </si>
  <si>
    <t>(C)</t>
  </si>
  <si>
    <t>(D)=(A)-(B)-(C)</t>
  </si>
  <si>
    <t>(E)</t>
  </si>
  <si>
    <t>(F)</t>
  </si>
  <si>
    <t>(G)=(E)+(F)</t>
  </si>
  <si>
    <t>(H)=(D)+(G)</t>
  </si>
  <si>
    <t>(I)</t>
  </si>
  <si>
    <t>(J)=(H)+(I)</t>
  </si>
  <si>
    <t>(K)</t>
  </si>
  <si>
    <t>(L)=(J)-(K)</t>
  </si>
  <si>
    <t>(M)</t>
  </si>
  <si>
    <t>(N)</t>
  </si>
  <si>
    <t>MW</t>
  </si>
  <si>
    <t>$/MW-Wk</t>
  </si>
  <si>
    <t>2011 Net Present Value</t>
  </si>
  <si>
    <t>Period of 2011-2040</t>
  </si>
  <si>
    <t xml:space="preserve">          Base Case O&amp;M 2011-2040</t>
  </si>
  <si>
    <t xml:space="preserve">          Utility Cost Present Value 2011-2040</t>
  </si>
  <si>
    <t>SO2</t>
  </si>
  <si>
    <t>CO2</t>
  </si>
  <si>
    <t>NOX</t>
  </si>
  <si>
    <t>HG</t>
  </si>
  <si>
    <t>Emissions</t>
  </si>
  <si>
    <t>(Tons)</t>
  </si>
  <si>
    <t>Summary of Energy Purchases and Sales (Gwh)</t>
  </si>
  <si>
    <t>Internal</t>
  </si>
  <si>
    <t>East Reserve Margin - MW</t>
  </si>
  <si>
    <t>Net</t>
  </si>
  <si>
    <t xml:space="preserve"> </t>
  </si>
  <si>
    <t>Requirement</t>
  </si>
  <si>
    <t>Case</t>
  </si>
  <si>
    <t>Existing</t>
  </si>
  <si>
    <t>Expansion</t>
  </si>
  <si>
    <t>Capacity</t>
  </si>
  <si>
    <t>Reserve</t>
  </si>
  <si>
    <t>Requirements</t>
  </si>
  <si>
    <t>Purchases</t>
  </si>
  <si>
    <t>Sales</t>
  </si>
  <si>
    <t>GWh</t>
  </si>
  <si>
    <t>Demand</t>
  </si>
  <si>
    <t>Plan</t>
  </si>
  <si>
    <t>Changes</t>
  </si>
  <si>
    <t>Margin - %</t>
  </si>
  <si>
    <t/>
  </si>
  <si>
    <t>1- 407 MW CC,</t>
  </si>
  <si>
    <t>Avoided Costs 2009-12</t>
  </si>
  <si>
    <t>1 -780 MW Repower,</t>
  </si>
  <si>
    <t>1 -904 MW NGCC,</t>
  </si>
  <si>
    <t>Capacity Resource Optimization</t>
  </si>
  <si>
    <t>Expansion Plan Summary</t>
  </si>
  <si>
    <t>Retrofit 15 yr book life</t>
  </si>
  <si>
    <t>BS1 Repower 20 yr book life</t>
  </si>
  <si>
    <t>NGCC Replacement</t>
  </si>
  <si>
    <t>0 MW- ICAP</t>
  </si>
  <si>
    <t>45 MW- ICAP</t>
  </si>
  <si>
    <t>225 MW- ICAP</t>
  </si>
  <si>
    <t>Big Sandy 1 Retire            
   1 -780 MW Repower,</t>
  </si>
  <si>
    <t>938 MW- ICAP</t>
  </si>
  <si>
    <t>922 MW- ICAP</t>
  </si>
  <si>
    <t>930 MW- ICAP</t>
  </si>
  <si>
    <t>934 MW- ICAP</t>
  </si>
  <si>
    <t>939 MW- ICAP</t>
  </si>
  <si>
    <t>951 MW- ICAP</t>
  </si>
  <si>
    <t>957 MW- ICAP</t>
  </si>
  <si>
    <t>967 MW- ICAP</t>
  </si>
  <si>
    <t>ICAP Revenue</t>
  </si>
  <si>
    <t>FTCA_CSAPR</t>
  </si>
  <si>
    <t>Cost Over Retrofit</t>
  </si>
  <si>
    <t xml:space="preserve">Big Sandy 1 Retire  </t>
  </si>
  <si>
    <t xml:space="preserve">Big Sandy 1 Retire         </t>
  </si>
  <si>
    <t>Big Sandy 2 Retrofit</t>
  </si>
  <si>
    <t>1 -904 MW NGCC</t>
  </si>
  <si>
    <t>Big Sandy 2 UD Analysis Under FT_CSAPR High Band Commodity Pricing</t>
  </si>
  <si>
    <t>High Band</t>
  </si>
  <si>
    <t>Levelized FT CSAPR High Band Commodity Pricing, Big Sandy 2 Retrofit</t>
  </si>
  <si>
    <r>
      <t xml:space="preserve">A </t>
    </r>
    <r>
      <rPr>
        <sz val="10"/>
        <rFont val="Arial"/>
        <family val="2"/>
      </rPr>
      <t>Total East SO2 Excludes Cardinal 2&amp;3 Emissions</t>
    </r>
    <r>
      <rPr>
        <vertAlign val="superscript"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</si>
  <si>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 NSR Adjusted Total Includes Emissions for Cardinal 2&amp;3, 780 MW Conesville 4, and excludes Beckjord, Stuart 1-4, Zimmer, all Gas Units, and IGCC's &amp; PC's</t>
    </r>
  </si>
  <si>
    <t>Levelized FT_CSAPR High Band Commodity Pricing, Big Sandy 1 Repower 20_30</t>
  </si>
  <si>
    <t>Levelized NGCC Replacement FT_CSAPR High Band Commodity Pricing</t>
  </si>
  <si>
    <t>Kentucky CPCN Filing Economic Analysis</t>
  </si>
  <si>
    <t>Resource Plan Summary</t>
  </si>
  <si>
    <t>'BASE' Option #1</t>
  </si>
  <si>
    <t>Option #2</t>
  </si>
  <si>
    <t>Option #3</t>
  </si>
  <si>
    <t xml:space="preserve">BS2 DFGD </t>
  </si>
  <si>
    <t xml:space="preserve">(1) RK Retires 1/2016 </t>
  </si>
  <si>
    <t>Resource Plan Year</t>
  </si>
  <si>
    <t xml:space="preserve"> Retrofit 6/2016</t>
  </si>
  <si>
    <t xml:space="preserve">with (Brownfield) CC </t>
  </si>
  <si>
    <t>with BS2 CC Repwrng</t>
  </si>
  <si>
    <t>w/ PJM-Mkt Replacmnt</t>
  </si>
  <si>
    <t>Replacement</t>
  </si>
  <si>
    <t>2011-2013</t>
  </si>
  <si>
    <t xml:space="preserve">Big Sandy 1&amp;2  Retire         </t>
  </si>
  <si>
    <t xml:space="preserve">Big Sandy 2 Retire  </t>
  </si>
  <si>
    <t>Big Sandy 1             
   1 -780 MW Repower,</t>
  </si>
  <si>
    <t>~</t>
  </si>
  <si>
    <t>Life-Cycle Analysis Period (2011-2040)</t>
  </si>
  <si>
    <t>($000)</t>
  </si>
  <si>
    <t>CPW of Revenue Requirements</t>
  </si>
  <si>
    <t>Less: ICAP Revenue</t>
  </si>
  <si>
    <t>CPW of Revenue Requirements, Net</t>
  </si>
  <si>
    <r>
      <rPr>
        <b/>
        <sz val="10"/>
        <rFont val="Arial"/>
        <family val="2"/>
      </rPr>
      <t xml:space="preserve">A. </t>
    </r>
    <r>
      <rPr>
        <b/>
        <u val="single"/>
        <sz val="10"/>
        <rFont val="Arial"/>
        <family val="2"/>
      </rPr>
      <t>Cost/</t>
    </r>
    <r>
      <rPr>
        <b/>
        <u val="single"/>
        <sz val="10"/>
        <color indexed="10"/>
        <rFont val="Arial"/>
        <family val="2"/>
      </rPr>
      <t>(Savings</t>
    </r>
    <r>
      <rPr>
        <b/>
        <u val="single"/>
        <sz val="10"/>
        <rFont val="Arial"/>
        <family val="2"/>
      </rPr>
      <t>) Over 'BASE' Case</t>
    </r>
  </si>
  <si>
    <t>Less: ICAP / Pool  Revenue</t>
  </si>
  <si>
    <r>
      <t>B. Cost/</t>
    </r>
    <r>
      <rPr>
        <b/>
        <sz val="10"/>
        <color indexed="10"/>
        <rFont val="Arial"/>
        <family val="2"/>
      </rPr>
      <t>(Savings</t>
    </r>
    <r>
      <rPr>
        <b/>
        <sz val="10"/>
        <rFont val="Arial"/>
        <family val="2"/>
      </rPr>
      <t>) Over 'BASE' Case</t>
    </r>
  </si>
  <si>
    <t xml:space="preserve">Impact of 20-Year (vs. 15-Year ) </t>
  </si>
  <si>
    <t>RETROFIT Cost Recovery</t>
  </si>
  <si>
    <t>Note:</t>
  </si>
  <si>
    <r>
      <t xml:space="preserve">        3) FOM and Capital (carrying charges) on </t>
    </r>
    <r>
      <rPr>
        <i/>
        <sz val="10"/>
        <color indexed="8"/>
        <rFont val="Arial"/>
        <family val="2"/>
      </rPr>
      <t>incremental</t>
    </r>
    <r>
      <rPr>
        <sz val="10"/>
        <color indexed="8"/>
        <rFont val="Arial"/>
        <family val="2"/>
      </rPr>
      <t xml:space="preserve"> investments (e.g. environmental retrofits and/or new-build or repowered NG-CCs)</t>
    </r>
  </si>
  <si>
    <r>
      <t>Big Sandy Unit 2 under</t>
    </r>
    <r>
      <rPr>
        <b/>
        <sz val="16"/>
        <color indexed="10"/>
        <rFont val="Arial"/>
        <family val="2"/>
      </rPr>
      <t>:  "Fleet Transition-HIGHER Band" Commodity Pricing</t>
    </r>
  </si>
  <si>
    <t>Market to 2020</t>
  </si>
  <si>
    <t>Market to 2025</t>
  </si>
  <si>
    <t xml:space="preserve">1- 407 MW CC, </t>
  </si>
  <si>
    <t>1 -904 MW NGCC,    1-407 MW CC</t>
  </si>
  <si>
    <t>Levelized Market Replacement to 2020 then BS2 Replacement CC Added FT_CSAPR High Band Commodity Pricing</t>
  </si>
  <si>
    <t>Levelized Market Replacement to 2025 then BS2 Replacement CC Added FT_CSAPR High Band Commodity Pricing</t>
  </si>
  <si>
    <t>Option #4A</t>
  </si>
  <si>
    <t>Option #4B</t>
  </si>
  <si>
    <r>
      <t xml:space="preserve">to </t>
    </r>
    <r>
      <rPr>
        <sz val="10"/>
        <color indexed="10"/>
        <rFont val="Arial"/>
        <family val="2"/>
      </rPr>
      <t>2020</t>
    </r>
  </si>
  <si>
    <r>
      <t xml:space="preserve">to </t>
    </r>
    <r>
      <rPr>
        <sz val="10"/>
        <color indexed="10"/>
        <rFont val="Arial"/>
        <family val="2"/>
      </rPr>
      <t>2025</t>
    </r>
  </si>
  <si>
    <t>1 -904 MW NGCC,           1-407 MW CC</t>
  </si>
  <si>
    <r>
      <t xml:space="preserve"> o The 'BASE' / Option 1 (Big Sandy 2 RETROFIT) analysis results assumes a </t>
    </r>
    <r>
      <rPr>
        <b/>
        <sz val="10"/>
        <rFont val="Arial"/>
        <family val="2"/>
      </rPr>
      <t>15-year recovery period</t>
    </r>
    <r>
      <rPr>
        <sz val="10"/>
        <color indexed="8"/>
        <rFont val="Arial"/>
        <family val="2"/>
      </rPr>
      <t xml:space="preserve"> for the incremental DFGD retrofit investment</t>
    </r>
  </si>
  <si>
    <t xml:space="preserve"> o Option #2 (Big Sandy 2 RETIRED &amp; REPLACED w/ a [BS-site 'Brownfield'] CC) assumes a 30-year recovery period for the new-build CCs in all analyses</t>
  </si>
  <si>
    <t xml:space="preserve"> o Option #3 (Big Sandy 2 RETIRED &amp; REPLACED w/ a CC-Repowered Big Sandy U1) assumes a 20-year recovery period in all analyses</t>
  </si>
  <si>
    <t xml:space="preserve"> o All cases (except Option #3) assume that Big Sandy 1 retired 1/2015</t>
  </si>
  <si>
    <t xml:space="preserve"> o In all cases, effectively assumes replacement capacity &amp; energy for BS1 would be 'delayed' until ~2025 in recognition of a) the (incremental) financing/cost burden to KPCo and its customers; </t>
  </si>
  <si>
    <r>
      <t xml:space="preserve">     and b) assumed </t>
    </r>
    <r>
      <rPr>
        <u val="single"/>
        <sz val="10"/>
        <rFont val="Arial"/>
        <family val="2"/>
      </rPr>
      <t>limited</t>
    </r>
    <r>
      <rPr>
        <sz val="10"/>
        <rFont val="Arial"/>
        <family val="2"/>
      </rPr>
      <t xml:space="preserve"> (PJM) market availability of reasonably-priced replacement capacity &amp; energy during the interim (~150-300 MW) </t>
    </r>
  </si>
  <si>
    <t xml:space="preserve"> o Evalution economics (all cases) reflect KPCo's 30% share (~195-MW) Purchase Entitlement from affiliate AEG Generating Cos.' 50% Ownership Share of both Rockport Units 1&amp;2</t>
  </si>
  <si>
    <r>
      <t xml:space="preserve"> o "Retirement" options EXCLUDE</t>
    </r>
    <r>
      <rPr>
        <sz val="10"/>
        <color indexed="8"/>
        <rFont val="Arial"/>
        <family val="2"/>
      </rPr>
      <t xml:space="preserve"> costs associated w/ socio-economic impacts to the plant staff, supply vendors, or to the overall easten-Kentucky region</t>
    </r>
  </si>
  <si>
    <t xml:space="preserve"> o "G" Revenue Requirements established on a KPCo "stand-alone" (basis and is reflective of a 'cost-optimized' resource plan necessary to achieve PJM minimum reserve margin criterion (summer peak)...  </t>
  </si>
  <si>
    <t xml:space="preserve">       Inclusive of: </t>
  </si>
  <si>
    <r>
      <t xml:space="preserve">        1) </t>
    </r>
    <r>
      <rPr>
        <u val="single"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KPCo (company-dispatched) Fuel, VOM and Emission Costs (incl. CO2); 2) on-going plant FOM; and </t>
    </r>
  </si>
  <si>
    <t>Retrofit</t>
  </si>
  <si>
    <t>ktons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</si>
</sst>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#.#"/>
    <numFmt numFmtId="165" formatCode="0.0%"/>
    <numFmt numFmtId="166" formatCode="_(* #,##0.0000_);_(* \(#,##0.00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0"/>
    <numFmt numFmtId="170" formatCode="#,##0.0_);[Red]\(#,##0.0\)"/>
    <numFmt numFmtId="171" formatCode="0.000"/>
    <numFmt numFmtId="172" formatCode="0.0000"/>
    <numFmt numFmtId="173" formatCode="#,##0.0"/>
    <numFmt numFmtId="174" formatCode="&quot;$&quot;#,##0.00"/>
    <numFmt numFmtId="175" formatCode="&quot;$&quot;#,##0"/>
    <numFmt numFmtId="176" formatCode="mmmm\ d\,\ yyyy"/>
    <numFmt numFmtId="177" formatCode="0.000000"/>
  </numFmts>
  <fonts count="59"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43" fillId="12" borderId="0" applyNumberFormat="0" applyBorder="0" applyAlignment="0" applyProtection="0"/>
    <xf numFmtId="0" fontId="21" fillId="12" borderId="0" applyNumberFormat="0" applyBorder="0" applyAlignment="0" applyProtection="0"/>
    <xf numFmtId="0" fontId="43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13" borderId="0" applyNumberFormat="0" applyBorder="0" applyAlignment="0" applyProtection="0"/>
    <xf numFmtId="0" fontId="21" fillId="13" borderId="0" applyNumberFormat="0" applyBorder="0" applyAlignment="0" applyProtection="0"/>
    <xf numFmtId="0" fontId="43" fillId="14" borderId="0" applyNumberFormat="0" applyBorder="0" applyAlignment="0" applyProtection="0"/>
    <xf numFmtId="0" fontId="21" fillId="14" borderId="0" applyNumberFormat="0" applyBorder="0" applyAlignment="0" applyProtection="0"/>
    <xf numFmtId="0" fontId="43" fillId="15" borderId="0" applyNumberFormat="0" applyBorder="0" applyAlignment="0" applyProtection="0"/>
    <xf numFmtId="0" fontId="21" fillId="15" borderId="0" applyNumberFormat="0" applyBorder="0" applyAlignment="0" applyProtection="0"/>
    <xf numFmtId="0" fontId="43" fillId="16" borderId="0" applyNumberFormat="0" applyBorder="0" applyAlignment="0" applyProtection="0"/>
    <xf numFmtId="0" fontId="21" fillId="16" borderId="0" applyNumberFormat="0" applyBorder="0" applyAlignment="0" applyProtection="0"/>
    <xf numFmtId="0" fontId="43" fillId="17" borderId="0" applyNumberFormat="0" applyBorder="0" applyAlignment="0" applyProtection="0"/>
    <xf numFmtId="0" fontId="21" fillId="17" borderId="0" applyNumberFormat="0" applyBorder="0" applyAlignment="0" applyProtection="0"/>
    <xf numFmtId="0" fontId="43" fillId="18" borderId="0" applyNumberFormat="0" applyBorder="0" applyAlignment="0" applyProtection="0"/>
    <xf numFmtId="0" fontId="21" fillId="18" borderId="0" applyNumberFormat="0" applyBorder="0" applyAlignment="0" applyProtection="0"/>
    <xf numFmtId="0" fontId="43" fillId="13" borderId="0" applyNumberFormat="0" applyBorder="0" applyAlignment="0" applyProtection="0"/>
    <xf numFmtId="0" fontId="21" fillId="13" borderId="0" applyNumberFormat="0" applyBorder="0" applyAlignment="0" applyProtection="0"/>
    <xf numFmtId="0" fontId="43" fillId="14" borderId="0" applyNumberFormat="0" applyBorder="0" applyAlignment="0" applyProtection="0"/>
    <xf numFmtId="0" fontId="21" fillId="14" borderId="0" applyNumberFormat="0" applyBorder="0" applyAlignment="0" applyProtection="0"/>
    <xf numFmtId="0" fontId="43" fillId="19" borderId="0" applyNumberFormat="0" applyBorder="0" applyAlignment="0" applyProtection="0"/>
    <xf numFmtId="0" fontId="21" fillId="19" borderId="0" applyNumberFormat="0" applyBorder="0" applyAlignment="0" applyProtection="0"/>
    <xf numFmtId="0" fontId="44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20" borderId="1" applyNumberFormat="0" applyAlignment="0" applyProtection="0"/>
    <xf numFmtId="0" fontId="23" fillId="20" borderId="1" applyNumberFormat="0" applyAlignment="0" applyProtection="0"/>
    <xf numFmtId="0" fontId="46" fillId="21" borderId="2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3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3" fillId="0" borderId="0">
      <alignment/>
      <protection/>
    </xf>
    <xf numFmtId="0" fontId="48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9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7" borderId="1" applyNumberFormat="0" applyAlignment="0" applyProtection="0"/>
    <xf numFmtId="0" fontId="30" fillId="7" borderId="1" applyNumberFormat="0" applyAlignment="0" applyProtection="0"/>
    <xf numFmtId="0" fontId="53" fillId="0" borderId="6" applyNumberFormat="0" applyFill="0" applyAlignment="0" applyProtection="0"/>
    <xf numFmtId="0" fontId="31" fillId="0" borderId="6" applyNumberFormat="0" applyFill="0" applyAlignment="0" applyProtection="0"/>
    <xf numFmtId="0" fontId="54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5" fillId="20" borderId="8" applyNumberFormat="0" applyAlignment="0" applyProtection="0"/>
    <xf numFmtId="0" fontId="33" fillId="20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9">
      <alignment horizontal="center"/>
      <protection/>
    </xf>
    <xf numFmtId="0" fontId="16" fillId="0" borderId="9">
      <alignment horizontal="center"/>
      <protection/>
    </xf>
    <xf numFmtId="0" fontId="16" fillId="0" borderId="9">
      <alignment horizontal="center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34" fillId="0" borderId="10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38" fontId="1" fillId="0" borderId="0" xfId="849" applyNumberFormat="1" applyAlignment="1">
      <alignment horizontal="center"/>
      <protection/>
    </xf>
    <xf numFmtId="0" fontId="1" fillId="0" borderId="0" xfId="968" applyAlignment="1">
      <alignment horizontal="right"/>
      <protection/>
    </xf>
    <xf numFmtId="0" fontId="1" fillId="0" borderId="0" xfId="968" applyFont="1" applyAlignment="1">
      <alignment horizontal="right"/>
      <protection/>
    </xf>
    <xf numFmtId="38" fontId="1" fillId="0" borderId="0" xfId="968" applyNumberFormat="1" applyFill="1" applyBorder="1" applyAlignment="1" quotePrefix="1">
      <alignment horizontal="center" wrapText="1"/>
      <protection/>
    </xf>
    <xf numFmtId="0" fontId="37" fillId="0" borderId="0" xfId="968" applyFont="1" applyFill="1" applyBorder="1" applyAlignment="1">
      <alignment horizontal="right"/>
      <protection/>
    </xf>
    <xf numFmtId="38" fontId="38" fillId="0" borderId="0" xfId="0" applyNumberFormat="1" applyFont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968" applyFont="1" applyBorder="1" applyAlignment="1">
      <alignment horizontal="right"/>
      <protection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0" fontId="3" fillId="0" borderId="12" xfId="968" applyFont="1" applyBorder="1" applyAlignment="1">
      <alignment horizontal="right"/>
      <protection/>
    </xf>
    <xf numFmtId="0" fontId="1" fillId="0" borderId="0" xfId="968" applyAlignment="1">
      <alignment horizontal="right" vertical="top"/>
      <protection/>
    </xf>
    <xf numFmtId="38" fontId="3" fillId="0" borderId="0" xfId="968" applyNumberFormat="1" applyFont="1" applyFill="1" applyBorder="1" applyAlignment="1" quotePrefix="1">
      <alignment horizontal="center" vertical="top" wrapText="1"/>
      <protection/>
    </xf>
    <xf numFmtId="38" fontId="3" fillId="0" borderId="0" xfId="968" applyNumberFormat="1" applyFont="1" applyFill="1" applyBorder="1" applyAlignment="1" quotePrefix="1">
      <alignment horizontal="center" wrapText="1"/>
      <protection/>
    </xf>
    <xf numFmtId="38" fontId="0" fillId="0" borderId="0" xfId="0" applyNumberFormat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" fillId="0" borderId="13" xfId="968" applyBorder="1" applyAlignment="1">
      <alignment horizontal="right"/>
      <protection/>
    </xf>
    <xf numFmtId="6" fontId="0" fillId="0" borderId="14" xfId="0" applyNumberFormat="1" applyBorder="1" applyAlignment="1">
      <alignment horizontal="center" vertical="center"/>
    </xf>
    <xf numFmtId="0" fontId="3" fillId="0" borderId="14" xfId="968" applyFont="1" applyBorder="1" applyAlignment="1">
      <alignment horizontal="right"/>
      <protection/>
    </xf>
    <xf numFmtId="3" fontId="1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" fillId="0" borderId="14" xfId="968" applyBorder="1" applyAlignment="1">
      <alignment horizontal="right"/>
      <protection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/>
    </xf>
    <xf numFmtId="0" fontId="1" fillId="0" borderId="0" xfId="864">
      <alignment/>
      <protection/>
    </xf>
    <xf numFmtId="0" fontId="2" fillId="0" borderId="0" xfId="864" applyFont="1" applyAlignment="1">
      <alignment horizontal="centerContinuous"/>
      <protection/>
    </xf>
    <xf numFmtId="0" fontId="1" fillId="0" borderId="0" xfId="864" applyAlignment="1">
      <alignment horizontal="center"/>
      <protection/>
    </xf>
    <xf numFmtId="0" fontId="3" fillId="0" borderId="13" xfId="864" applyFont="1" applyBorder="1" applyAlignment="1">
      <alignment horizontal="centerContinuous"/>
      <protection/>
    </xf>
    <xf numFmtId="0" fontId="1" fillId="0" borderId="13" xfId="864" applyBorder="1" applyAlignment="1">
      <alignment horizontal="centerContinuous"/>
      <protection/>
    </xf>
    <xf numFmtId="0" fontId="3" fillId="0" borderId="0" xfId="864" applyFont="1" applyBorder="1" applyAlignment="1">
      <alignment horizontal="centerContinuous"/>
      <protection/>
    </xf>
    <xf numFmtId="0" fontId="1" fillId="0" borderId="0" xfId="864" applyBorder="1" applyAlignment="1">
      <alignment/>
      <protection/>
    </xf>
    <xf numFmtId="0" fontId="1" fillId="0" borderId="0" xfId="864" applyBorder="1" applyAlignment="1">
      <alignment horizontal="center"/>
      <protection/>
    </xf>
    <xf numFmtId="3" fontId="4" fillId="0" borderId="0" xfId="864" applyNumberFormat="1" applyFont="1" applyAlignment="1">
      <alignment horizontal="center"/>
      <protection/>
    </xf>
    <xf numFmtId="0" fontId="4" fillId="0" borderId="0" xfId="864" applyFont="1" applyAlignment="1">
      <alignment horizontal="center"/>
      <protection/>
    </xf>
    <xf numFmtId="0" fontId="3" fillId="0" borderId="0" xfId="864" applyFont="1" applyAlignment="1">
      <alignment horizontal="right"/>
      <protection/>
    </xf>
    <xf numFmtId="0" fontId="1" fillId="0" borderId="0" xfId="864" applyAlignment="1">
      <alignment horizontal="right"/>
      <protection/>
    </xf>
    <xf numFmtId="38" fontId="1" fillId="0" borderId="0" xfId="864" applyNumberFormat="1" applyAlignment="1">
      <alignment horizontal="center"/>
      <protection/>
    </xf>
    <xf numFmtId="38" fontId="1" fillId="0" borderId="0" xfId="864" applyNumberFormat="1">
      <alignment/>
      <protection/>
    </xf>
    <xf numFmtId="164" fontId="1" fillId="0" borderId="0" xfId="864" applyNumberFormat="1" applyAlignment="1">
      <alignment horizontal="center"/>
      <protection/>
    </xf>
    <xf numFmtId="38" fontId="4" fillId="0" borderId="0" xfId="864" applyNumberFormat="1" applyFont="1" applyAlignment="1">
      <alignment horizontal="center"/>
      <protection/>
    </xf>
    <xf numFmtId="3" fontId="1" fillId="0" borderId="0" xfId="864" applyNumberFormat="1" applyAlignment="1">
      <alignment horizontal="center"/>
      <protection/>
    </xf>
    <xf numFmtId="3" fontId="1" fillId="0" borderId="0" xfId="864" applyNumberFormat="1">
      <alignment/>
      <protection/>
    </xf>
    <xf numFmtId="0" fontId="1" fillId="0" borderId="0" xfId="864" applyBorder="1" applyAlignment="1">
      <alignment horizontal="centerContinuous"/>
      <protection/>
    </xf>
    <xf numFmtId="0" fontId="1" fillId="0" borderId="0" xfId="864" applyFont="1" applyAlignment="1">
      <alignment horizontal="center"/>
      <protection/>
    </xf>
    <xf numFmtId="38" fontId="1" fillId="0" borderId="0" xfId="864" applyNumberFormat="1" applyAlignment="1">
      <alignment/>
      <protection/>
    </xf>
    <xf numFmtId="0" fontId="1" fillId="0" borderId="0" xfId="864" applyFont="1" applyFill="1" applyAlignment="1">
      <alignment horizontal="right"/>
      <protection/>
    </xf>
    <xf numFmtId="0" fontId="1" fillId="0" borderId="0" xfId="864" applyFont="1" applyFill="1" applyBorder="1" applyAlignment="1">
      <alignment horizontal="centerContinuous"/>
      <protection/>
    </xf>
    <xf numFmtId="0" fontId="3" fillId="0" borderId="0" xfId="864" applyFont="1" applyFill="1" applyBorder="1" applyAlignment="1">
      <alignment horizontal="centerContinuous"/>
      <protection/>
    </xf>
    <xf numFmtId="0" fontId="4" fillId="0" borderId="0" xfId="864" applyFont="1" applyFill="1" applyAlignment="1">
      <alignment horizontal="center"/>
      <protection/>
    </xf>
    <xf numFmtId="0" fontId="1" fillId="0" borderId="0" xfId="864" applyAlignment="1" quotePrefix="1">
      <alignment horizontal="center"/>
      <protection/>
    </xf>
    <xf numFmtId="0" fontId="3" fillId="0" borderId="0" xfId="864" applyFont="1" applyAlignment="1">
      <alignment horizontal="left"/>
      <protection/>
    </xf>
    <xf numFmtId="0" fontId="1" fillId="0" borderId="0" xfId="864" applyFill="1" applyAlignment="1">
      <alignment horizontal="center"/>
      <protection/>
    </xf>
    <xf numFmtId="0" fontId="1" fillId="0" borderId="0" xfId="864" applyFill="1" applyBorder="1" applyAlignment="1">
      <alignment horizontal="center"/>
      <protection/>
    </xf>
    <xf numFmtId="0" fontId="1" fillId="0" borderId="0" xfId="864" applyFont="1" applyAlignment="1">
      <alignment horizontal="right"/>
      <protection/>
    </xf>
    <xf numFmtId="0" fontId="1" fillId="0" borderId="0" xfId="864" applyAlignment="1">
      <alignment/>
      <protection/>
    </xf>
    <xf numFmtId="38" fontId="5" fillId="0" borderId="0" xfId="864" applyNumberFormat="1" applyFont="1" applyAlignment="1">
      <alignment horizontal="center"/>
      <protection/>
    </xf>
    <xf numFmtId="3" fontId="1" fillId="0" borderId="0" xfId="864" applyNumberFormat="1" applyFont="1" applyFill="1" applyBorder="1" applyAlignment="1">
      <alignment horizontal="center"/>
      <protection/>
    </xf>
    <xf numFmtId="0" fontId="1" fillId="0" borderId="0" xfId="864" applyBorder="1">
      <alignment/>
      <protection/>
    </xf>
    <xf numFmtId="0" fontId="3" fillId="0" borderId="0" xfId="864" applyFont="1" applyBorder="1" applyAlignment="1">
      <alignment horizontal="center"/>
      <protection/>
    </xf>
    <xf numFmtId="0" fontId="1" fillId="0" borderId="0" xfId="864" applyFont="1" applyAlignment="1" quotePrefix="1">
      <alignment horizontal="center"/>
      <protection/>
    </xf>
    <xf numFmtId="3" fontId="1" fillId="0" borderId="12" xfId="864" applyNumberFormat="1" applyFont="1" applyBorder="1" applyAlignment="1">
      <alignment horizontal="center"/>
      <protection/>
    </xf>
    <xf numFmtId="3" fontId="1" fillId="0" borderId="0" xfId="864" applyNumberFormat="1" applyBorder="1" applyAlignment="1">
      <alignment horizontal="center"/>
      <protection/>
    </xf>
    <xf numFmtId="3" fontId="1" fillId="0" borderId="0" xfId="864" applyNumberFormat="1" applyFill="1" applyBorder="1" applyAlignment="1">
      <alignment horizontal="center"/>
      <protection/>
    </xf>
    <xf numFmtId="38" fontId="1" fillId="0" borderId="0" xfId="864" applyNumberFormat="1" applyFill="1" applyBorder="1" applyAlignment="1">
      <alignment horizontal="center"/>
      <protection/>
    </xf>
    <xf numFmtId="0" fontId="1" fillId="0" borderId="12" xfId="864" applyBorder="1">
      <alignment/>
      <protection/>
    </xf>
    <xf numFmtId="0" fontId="1" fillId="0" borderId="15" xfId="864" applyBorder="1">
      <alignment/>
      <protection/>
    </xf>
    <xf numFmtId="2" fontId="1" fillId="0" borderId="16" xfId="864" applyNumberFormat="1" applyBorder="1" applyAlignment="1">
      <alignment horizontal="center"/>
      <protection/>
    </xf>
    <xf numFmtId="2" fontId="1" fillId="0" borderId="17" xfId="864" applyNumberFormat="1" applyBorder="1" applyAlignment="1">
      <alignment horizontal="center"/>
      <protection/>
    </xf>
    <xf numFmtId="3" fontId="1" fillId="0" borderId="12" xfId="864" applyNumberFormat="1" applyFill="1" applyBorder="1" applyAlignment="1">
      <alignment horizontal="center"/>
      <protection/>
    </xf>
    <xf numFmtId="0" fontId="1" fillId="0" borderId="12" xfId="864" applyBorder="1" applyAlignment="1">
      <alignment horizontal="center"/>
      <protection/>
    </xf>
    <xf numFmtId="0" fontId="10" fillId="0" borderId="0" xfId="864" applyFont="1" applyAlignment="1">
      <alignment horizontal="left"/>
      <protection/>
    </xf>
    <xf numFmtId="0" fontId="11" fillId="0" borderId="0" xfId="864" applyFont="1">
      <alignment/>
      <protection/>
    </xf>
    <xf numFmtId="0" fontId="2" fillId="0" borderId="0" xfId="864" applyFont="1" applyAlignment="1">
      <alignment/>
      <protection/>
    </xf>
    <xf numFmtId="0" fontId="2" fillId="0" borderId="0" xfId="864" applyFont="1" applyAlignment="1" quotePrefix="1">
      <alignment/>
      <protection/>
    </xf>
    <xf numFmtId="3" fontId="3" fillId="0" borderId="0" xfId="864" applyNumberFormat="1" applyFont="1" applyFill="1" applyAlignment="1">
      <alignment/>
      <protection/>
    </xf>
    <xf numFmtId="0" fontId="4" fillId="0" borderId="0" xfId="864" applyFont="1" applyBorder="1" applyAlignment="1">
      <alignment horizontal="center"/>
      <protection/>
    </xf>
    <xf numFmtId="38" fontId="9" fillId="0" borderId="0" xfId="864" applyNumberFormat="1" applyFont="1" applyAlignment="1">
      <alignment horizontal="center"/>
      <protection/>
    </xf>
    <xf numFmtId="2" fontId="1" fillId="0" borderId="0" xfId="864" applyNumberFormat="1">
      <alignment/>
      <protection/>
    </xf>
    <xf numFmtId="38" fontId="7" fillId="0" borderId="0" xfId="864" applyNumberFormat="1" applyFont="1" applyAlignment="1">
      <alignment horizontal="center"/>
      <protection/>
    </xf>
    <xf numFmtId="3" fontId="1" fillId="0" borderId="18" xfId="864" applyNumberFormat="1" applyFill="1" applyBorder="1" applyAlignment="1">
      <alignment horizontal="center"/>
      <protection/>
    </xf>
    <xf numFmtId="3" fontId="1" fillId="0" borderId="18" xfId="864" applyNumberFormat="1" applyFont="1" applyBorder="1" applyAlignment="1">
      <alignment horizontal="center"/>
      <protection/>
    </xf>
    <xf numFmtId="3" fontId="4" fillId="0" borderId="12" xfId="864" applyNumberFormat="1" applyFont="1" applyFill="1" applyBorder="1" applyAlignment="1">
      <alignment horizontal="center"/>
      <protection/>
    </xf>
    <xf numFmtId="38" fontId="1" fillId="0" borderId="0" xfId="864" applyNumberFormat="1" applyFill="1" applyBorder="1" applyAlignment="1" quotePrefix="1">
      <alignment horizontal="center"/>
      <protection/>
    </xf>
    <xf numFmtId="38" fontId="1" fillId="0" borderId="19" xfId="864" applyNumberFormat="1" applyBorder="1" applyAlignment="1">
      <alignment horizontal="center"/>
      <protection/>
    </xf>
    <xf numFmtId="0" fontId="4" fillId="0" borderId="15" xfId="864" applyFont="1" applyFill="1" applyBorder="1" applyAlignment="1">
      <alignment horizontal="center"/>
      <protection/>
    </xf>
    <xf numFmtId="0" fontId="3" fillId="0" borderId="20" xfId="864" applyFont="1" applyFill="1" applyBorder="1" applyAlignment="1">
      <alignment horizontal="centerContinuous"/>
      <protection/>
    </xf>
    <xf numFmtId="0" fontId="1" fillId="0" borderId="12" xfId="864" applyFont="1" applyFill="1" applyBorder="1" applyAlignment="1">
      <alignment horizontal="center"/>
      <protection/>
    </xf>
    <xf numFmtId="0" fontId="1" fillId="0" borderId="0" xfId="864" applyFont="1" applyFill="1" applyBorder="1" applyAlignment="1">
      <alignment horizontal="center"/>
      <protection/>
    </xf>
    <xf numFmtId="0" fontId="4" fillId="0" borderId="12" xfId="864" applyFont="1" applyFill="1" applyBorder="1" applyAlignment="1">
      <alignment horizontal="center"/>
      <protection/>
    </xf>
    <xf numFmtId="0" fontId="4" fillId="0" borderId="0" xfId="864" applyFont="1" applyFill="1" applyBorder="1" applyAlignment="1">
      <alignment horizontal="center"/>
      <protection/>
    </xf>
    <xf numFmtId="38" fontId="1" fillId="0" borderId="0" xfId="864" applyNumberFormat="1" applyFont="1" applyFill="1" applyBorder="1" applyAlignment="1" quotePrefix="1">
      <alignment horizontal="center"/>
      <protection/>
    </xf>
    <xf numFmtId="38" fontId="1" fillId="0" borderId="0" xfId="864" applyNumberFormat="1" applyBorder="1" applyAlignment="1">
      <alignment horizontal="center"/>
      <protection/>
    </xf>
    <xf numFmtId="3" fontId="1" fillId="0" borderId="0" xfId="864" applyNumberFormat="1" applyFont="1" applyBorder="1" applyAlignment="1">
      <alignment horizontal="center"/>
      <protection/>
    </xf>
    <xf numFmtId="2" fontId="1" fillId="0" borderId="0" xfId="864" applyNumberFormat="1" applyBorder="1" applyAlignment="1">
      <alignment horizontal="center"/>
      <protection/>
    </xf>
    <xf numFmtId="164" fontId="1" fillId="0" borderId="0" xfId="864" applyNumberFormat="1" applyBorder="1" applyAlignment="1">
      <alignment horizontal="center"/>
      <protection/>
    </xf>
    <xf numFmtId="164" fontId="1" fillId="0" borderId="13" xfId="864" applyNumberFormat="1" applyBorder="1" applyAlignment="1">
      <alignment horizontal="center"/>
      <protection/>
    </xf>
    <xf numFmtId="38" fontId="1" fillId="0" borderId="13" xfId="864" applyNumberFormat="1" applyBorder="1" applyAlignment="1">
      <alignment horizontal="center"/>
      <protection/>
    </xf>
    <xf numFmtId="0" fontId="6" fillId="0" borderId="0" xfId="864" applyFont="1">
      <alignment/>
      <protection/>
    </xf>
    <xf numFmtId="0" fontId="3" fillId="0" borderId="12" xfId="864" applyFont="1" applyBorder="1" applyAlignment="1">
      <alignment horizontal="center"/>
      <protection/>
    </xf>
    <xf numFmtId="0" fontId="1" fillId="0" borderId="21" xfId="864" applyBorder="1" applyAlignment="1">
      <alignment/>
      <protection/>
    </xf>
    <xf numFmtId="0" fontId="4" fillId="0" borderId="12" xfId="864" applyFont="1" applyBorder="1" applyAlignment="1">
      <alignment horizontal="center"/>
      <protection/>
    </xf>
    <xf numFmtId="0" fontId="1" fillId="0" borderId="12" xfId="864" applyBorder="1" applyAlignment="1">
      <alignment/>
      <protection/>
    </xf>
    <xf numFmtId="164" fontId="1" fillId="0" borderId="12" xfId="864" applyNumberFormat="1" applyBorder="1" applyAlignment="1">
      <alignment horizontal="center"/>
      <protection/>
    </xf>
    <xf numFmtId="164" fontId="1" fillId="0" borderId="18" xfId="864" applyNumberFormat="1" applyBorder="1" applyAlignment="1">
      <alignment horizontal="center"/>
      <protection/>
    </xf>
    <xf numFmtId="0" fontId="3" fillId="0" borderId="22" xfId="864" applyFont="1" applyBorder="1" applyAlignment="1">
      <alignment horizontal="center"/>
      <protection/>
    </xf>
    <xf numFmtId="0" fontId="3" fillId="0" borderId="16" xfId="864" applyFont="1" applyBorder="1" applyAlignment="1">
      <alignment horizontal="center"/>
      <protection/>
    </xf>
    <xf numFmtId="1" fontId="1" fillId="0" borderId="0" xfId="864" applyNumberFormat="1" applyBorder="1" applyAlignment="1">
      <alignment horizontal="center"/>
      <protection/>
    </xf>
    <xf numFmtId="164" fontId="1" fillId="0" borderId="0" xfId="864" applyNumberFormat="1" applyFont="1" applyFill="1" applyBorder="1" applyAlignment="1">
      <alignment horizontal="center"/>
      <protection/>
    </xf>
    <xf numFmtId="0" fontId="1" fillId="0" borderId="0" xfId="864" applyFont="1" applyFill="1" applyBorder="1" applyAlignment="1">
      <alignment/>
      <protection/>
    </xf>
    <xf numFmtId="165" fontId="1" fillId="0" borderId="0" xfId="986" applyNumberFormat="1" applyFont="1" applyFill="1" applyBorder="1" applyAlignment="1">
      <alignment horizontal="center"/>
    </xf>
    <xf numFmtId="0" fontId="1" fillId="0" borderId="0" xfId="864" applyFont="1" applyFill="1" applyBorder="1" applyAlignment="1">
      <alignment horizontal="left"/>
      <protection/>
    </xf>
    <xf numFmtId="0" fontId="1" fillId="0" borderId="20" xfId="864" applyBorder="1" applyAlignment="1">
      <alignment/>
      <protection/>
    </xf>
    <xf numFmtId="0" fontId="1" fillId="0" borderId="20" xfId="864" applyBorder="1" applyAlignment="1">
      <alignment horizontal="centerContinuous"/>
      <protection/>
    </xf>
    <xf numFmtId="0" fontId="1" fillId="0" borderId="20" xfId="864" applyBorder="1" applyAlignment="1">
      <alignment horizontal="center"/>
      <protection/>
    </xf>
    <xf numFmtId="0" fontId="3" fillId="0" borderId="21" xfId="864" applyFont="1" applyFill="1" applyBorder="1" applyAlignment="1">
      <alignment horizontal="centerContinuous"/>
      <protection/>
    </xf>
    <xf numFmtId="0" fontId="1" fillId="0" borderId="20" xfId="864" applyFont="1" applyFill="1" applyBorder="1" applyAlignment="1">
      <alignment horizontal="centerContinuous"/>
      <protection/>
    </xf>
    <xf numFmtId="0" fontId="1" fillId="0" borderId="23" xfId="864" applyFont="1" applyFill="1" applyBorder="1" applyAlignment="1">
      <alignment horizontal="centerContinuous"/>
      <protection/>
    </xf>
    <xf numFmtId="0" fontId="3" fillId="0" borderId="12" xfId="864" applyFont="1" applyFill="1" applyBorder="1" applyAlignment="1">
      <alignment horizontal="centerContinuous"/>
      <protection/>
    </xf>
    <xf numFmtId="0" fontId="1" fillId="0" borderId="15" xfId="864" applyFont="1" applyFill="1" applyBorder="1" applyAlignment="1">
      <alignment/>
      <protection/>
    </xf>
    <xf numFmtId="0" fontId="3" fillId="0" borderId="21" xfId="864" applyFont="1" applyBorder="1" applyAlignment="1">
      <alignment/>
      <protection/>
    </xf>
    <xf numFmtId="0" fontId="1" fillId="0" borderId="16" xfId="864" applyBorder="1" applyAlignment="1">
      <alignment horizontal="center"/>
      <protection/>
    </xf>
    <xf numFmtId="3" fontId="4" fillId="0" borderId="16" xfId="864" applyNumberFormat="1" applyFont="1" applyFill="1" applyBorder="1" applyAlignment="1">
      <alignment horizontal="center"/>
      <protection/>
    </xf>
    <xf numFmtId="3" fontId="1" fillId="0" borderId="16" xfId="864" applyNumberFormat="1" applyFill="1" applyBorder="1" applyAlignment="1">
      <alignment horizontal="center"/>
      <protection/>
    </xf>
    <xf numFmtId="3" fontId="1" fillId="0" borderId="17" xfId="864" applyNumberFormat="1" applyFill="1" applyBorder="1" applyAlignment="1">
      <alignment horizontal="center"/>
      <protection/>
    </xf>
    <xf numFmtId="38" fontId="1" fillId="0" borderId="0" xfId="864" applyNumberFormat="1" applyFont="1" applyFill="1" applyBorder="1" applyAlignment="1">
      <alignment horizontal="center"/>
      <protection/>
    </xf>
    <xf numFmtId="38" fontId="1" fillId="0" borderId="12" xfId="864" applyNumberFormat="1" applyFont="1" applyFill="1" applyBorder="1" applyAlignment="1">
      <alignment horizontal="center"/>
      <protection/>
    </xf>
    <xf numFmtId="38" fontId="1" fillId="0" borderId="18" xfId="864" applyNumberFormat="1" applyFont="1" applyFill="1" applyBorder="1" applyAlignment="1">
      <alignment horizontal="center"/>
      <protection/>
    </xf>
    <xf numFmtId="38" fontId="1" fillId="0" borderId="13" xfId="864" applyNumberFormat="1" applyFont="1" applyFill="1" applyBorder="1" applyAlignment="1">
      <alignment horizontal="center"/>
      <protection/>
    </xf>
    <xf numFmtId="0" fontId="1" fillId="0" borderId="15" xfId="864" applyFont="1" applyFill="1" applyBorder="1" applyAlignment="1">
      <alignment horizontal="center"/>
      <protection/>
    </xf>
    <xf numFmtId="165" fontId="1" fillId="0" borderId="15" xfId="986" applyNumberFormat="1" applyFont="1" applyFill="1" applyBorder="1" applyAlignment="1">
      <alignment horizontal="center"/>
    </xf>
    <xf numFmtId="165" fontId="1" fillId="0" borderId="19" xfId="986" applyNumberFormat="1" applyFont="1" applyFill="1" applyBorder="1" applyAlignment="1">
      <alignment horizontal="center"/>
    </xf>
    <xf numFmtId="0" fontId="3" fillId="0" borderId="21" xfId="864" applyFont="1" applyBorder="1" applyAlignment="1">
      <alignment horizontal="centerContinuous"/>
      <protection/>
    </xf>
    <xf numFmtId="0" fontId="2" fillId="0" borderId="0" xfId="864" applyFont="1" applyAlignment="1" quotePrefix="1">
      <alignment horizontal="centerContinuous"/>
      <protection/>
    </xf>
    <xf numFmtId="3" fontId="3" fillId="0" borderId="0" xfId="864" applyNumberFormat="1" applyFont="1" applyFill="1" applyAlignment="1">
      <alignment horizontal="centerContinuous"/>
      <protection/>
    </xf>
    <xf numFmtId="0" fontId="3" fillId="0" borderId="24" xfId="864" applyFont="1" applyBorder="1" applyAlignment="1">
      <alignment horizontal="centerContinuous"/>
      <protection/>
    </xf>
    <xf numFmtId="0" fontId="3" fillId="0" borderId="14" xfId="864" applyFont="1" applyBorder="1" applyAlignment="1">
      <alignment horizontal="centerContinuous"/>
      <protection/>
    </xf>
    <xf numFmtId="0" fontId="3" fillId="0" borderId="25" xfId="864" applyFont="1" applyBorder="1" applyAlignment="1">
      <alignment horizontal="centerContinuous"/>
      <protection/>
    </xf>
    <xf numFmtId="38" fontId="1" fillId="0" borderId="13" xfId="850" applyNumberFormat="1" applyFont="1" applyFill="1" applyBorder="1" applyAlignment="1" quotePrefix="1">
      <alignment horizontal="center" wrapText="1"/>
      <protection/>
    </xf>
    <xf numFmtId="38" fontId="1" fillId="0" borderId="0" xfId="850" applyNumberFormat="1" applyFont="1" applyFill="1" applyBorder="1" applyAlignment="1" quotePrefix="1">
      <alignment horizontal="center" wrapText="1"/>
      <protection/>
    </xf>
    <xf numFmtId="0" fontId="1" fillId="0" borderId="0" xfId="852">
      <alignment/>
      <protection/>
    </xf>
    <xf numFmtId="0" fontId="1" fillId="0" borderId="0" xfId="852" applyFill="1">
      <alignment/>
      <protection/>
    </xf>
    <xf numFmtId="0" fontId="1" fillId="0" borderId="0" xfId="852" applyFill="1" applyBorder="1" applyAlignment="1">
      <alignment horizontal="right"/>
      <protection/>
    </xf>
    <xf numFmtId="0" fontId="12" fillId="0" borderId="0" xfId="852" applyFont="1" applyFill="1" applyBorder="1" applyAlignment="1" quotePrefix="1">
      <alignment horizontal="center"/>
      <protection/>
    </xf>
    <xf numFmtId="0" fontId="12" fillId="0" borderId="0" xfId="852" applyFont="1" applyFill="1" applyBorder="1" applyAlignment="1">
      <alignment horizontal="center"/>
      <protection/>
    </xf>
    <xf numFmtId="38" fontId="37" fillId="0" borderId="0" xfId="852" applyNumberFormat="1" applyFont="1" applyFill="1" applyAlignment="1">
      <alignment horizontal="center"/>
      <protection/>
    </xf>
    <xf numFmtId="38" fontId="3" fillId="0" borderId="0" xfId="852" applyNumberFormat="1" applyFont="1" applyFill="1" applyAlignment="1">
      <alignment horizontal="center"/>
      <protection/>
    </xf>
    <xf numFmtId="0" fontId="5" fillId="0" borderId="0" xfId="852" applyFont="1" applyFill="1" applyAlignment="1">
      <alignment horizontal="center"/>
      <protection/>
    </xf>
    <xf numFmtId="38" fontId="41" fillId="0" borderId="0" xfId="852" applyNumberFormat="1" applyFont="1" applyFill="1" applyAlignment="1">
      <alignment horizontal="center"/>
      <protection/>
    </xf>
    <xf numFmtId="0" fontId="1" fillId="0" borderId="0" xfId="852" applyFont="1" applyFill="1" applyAlignment="1">
      <alignment horizontal="center" vertical="top"/>
      <protection/>
    </xf>
    <xf numFmtId="38" fontId="1" fillId="0" borderId="0" xfId="852" applyNumberFormat="1" applyFill="1" applyAlignment="1">
      <alignment horizontal="center" vertical="top"/>
      <protection/>
    </xf>
    <xf numFmtId="0" fontId="1" fillId="0" borderId="0" xfId="852" applyFont="1" applyFill="1" applyBorder="1">
      <alignment/>
      <protection/>
    </xf>
    <xf numFmtId="38" fontId="1" fillId="0" borderId="0" xfId="852" applyNumberFormat="1" applyFont="1" applyFill="1" applyBorder="1" applyAlignment="1">
      <alignment horizontal="center"/>
      <protection/>
    </xf>
    <xf numFmtId="0" fontId="1" fillId="0" borderId="0" xfId="852" applyFill="1" applyAlignment="1">
      <alignment horizontal="center" vertical="top"/>
      <protection/>
    </xf>
    <xf numFmtId="38" fontId="1" fillId="0" borderId="0" xfId="971" applyNumberFormat="1" applyFill="1" applyBorder="1" applyAlignment="1" quotePrefix="1">
      <alignment horizontal="center" wrapText="1"/>
      <protection/>
    </xf>
    <xf numFmtId="38" fontId="3" fillId="0" borderId="0" xfId="971" applyNumberFormat="1" applyFont="1" applyFill="1" applyBorder="1" applyAlignment="1" quotePrefix="1">
      <alignment horizontal="center" vertical="center" wrapText="1"/>
      <protection/>
    </xf>
    <xf numFmtId="38" fontId="3" fillId="0" borderId="0" xfId="971" applyNumberFormat="1" applyFont="1" applyFill="1" applyBorder="1" applyAlignment="1" quotePrefix="1">
      <alignment horizontal="center" vertical="top" wrapText="1"/>
      <protection/>
    </xf>
    <xf numFmtId="0" fontId="1" fillId="0" borderId="0" xfId="852" applyFill="1" applyAlignment="1">
      <alignment horizontal="center" vertical="center"/>
      <protection/>
    </xf>
    <xf numFmtId="38" fontId="3" fillId="0" borderId="0" xfId="971" applyNumberFormat="1" applyFont="1" applyFill="1" applyBorder="1" applyAlignment="1" quotePrefix="1">
      <alignment horizontal="center" wrapText="1"/>
      <protection/>
    </xf>
    <xf numFmtId="3" fontId="1" fillId="0" borderId="0" xfId="852" applyNumberFormat="1" applyFill="1">
      <alignment/>
      <protection/>
    </xf>
    <xf numFmtId="38" fontId="57" fillId="0" borderId="0" xfId="852" applyNumberFormat="1" applyFont="1" applyFill="1" applyBorder="1" applyAlignment="1">
      <alignment horizontal="center" vertical="top"/>
      <protection/>
    </xf>
    <xf numFmtId="0" fontId="5" fillId="0" borderId="0" xfId="852" applyFont="1" applyFill="1" applyAlignment="1">
      <alignment horizontal="center" vertical="top"/>
      <protection/>
    </xf>
    <xf numFmtId="0" fontId="1" fillId="0" borderId="0" xfId="852" applyFont="1" applyFill="1" applyAlignment="1" quotePrefix="1">
      <alignment horizontal="center"/>
      <protection/>
    </xf>
    <xf numFmtId="0" fontId="3" fillId="0" borderId="0" xfId="852" applyFont="1" applyFill="1" applyAlignment="1">
      <alignment horizontal="right"/>
      <protection/>
    </xf>
    <xf numFmtId="0" fontId="3" fillId="0" borderId="0" xfId="852" applyFont="1" applyAlignment="1">
      <alignment horizontal="right"/>
      <protection/>
    </xf>
    <xf numFmtId="3" fontId="1" fillId="23" borderId="26" xfId="852" applyNumberFormat="1" applyFont="1" applyFill="1" applyBorder="1" applyAlignment="1">
      <alignment horizontal="center"/>
      <protection/>
    </xf>
    <xf numFmtId="175" fontId="1" fillId="0" borderId="0" xfId="852" applyNumberFormat="1" applyFont="1" applyFill="1" applyAlignment="1">
      <alignment horizontal="center"/>
      <protection/>
    </xf>
    <xf numFmtId="38" fontId="1" fillId="0" borderId="0" xfId="852" applyNumberFormat="1" applyFill="1" applyBorder="1" applyAlignment="1">
      <alignment horizontal="center"/>
      <protection/>
    </xf>
    <xf numFmtId="175" fontId="1" fillId="0" borderId="0" xfId="852" applyNumberFormat="1" applyFill="1" applyAlignment="1">
      <alignment horizontal="center"/>
      <protection/>
    </xf>
    <xf numFmtId="0" fontId="12" fillId="0" borderId="0" xfId="852" applyFont="1" applyFill="1" applyAlignment="1">
      <alignment horizontal="left"/>
      <protection/>
    </xf>
    <xf numFmtId="0" fontId="1" fillId="0" borderId="0" xfId="852" applyFont="1" applyFill="1" applyAlignment="1">
      <alignment horizontal="center"/>
      <protection/>
    </xf>
    <xf numFmtId="3" fontId="1" fillId="0" borderId="0" xfId="852" applyNumberFormat="1" applyFont="1" applyFill="1" applyBorder="1" applyAlignment="1">
      <alignment horizontal="center"/>
      <protection/>
    </xf>
    <xf numFmtId="38" fontId="3" fillId="23" borderId="26" xfId="852" applyNumberFormat="1" applyFont="1" applyFill="1" applyBorder="1" applyAlignment="1">
      <alignment horizontal="center"/>
      <protection/>
    </xf>
    <xf numFmtId="0" fontId="3" fillId="21" borderId="0" xfId="852" applyFont="1" applyFill="1" applyAlignment="1">
      <alignment horizontal="right"/>
      <protection/>
    </xf>
    <xf numFmtId="0" fontId="1" fillId="21" borderId="0" xfId="852" applyFont="1" applyFill="1" applyAlignment="1">
      <alignment horizontal="center"/>
      <protection/>
    </xf>
    <xf numFmtId="38" fontId="1" fillId="21" borderId="0" xfId="852" applyNumberFormat="1" applyFont="1" applyFill="1" applyBorder="1" applyAlignment="1">
      <alignment horizontal="center"/>
      <protection/>
    </xf>
    <xf numFmtId="0" fontId="3" fillId="0" borderId="0" xfId="852" applyFont="1" applyFill="1" applyAlignment="1">
      <alignment horizontal="left"/>
      <protection/>
    </xf>
    <xf numFmtId="0" fontId="5" fillId="0" borderId="0" xfId="852" applyFont="1" applyFill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1" fillId="0" borderId="0" xfId="865" applyNumberFormat="1" applyAlignment="1">
      <alignment horizontal="center"/>
      <protection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38" fontId="4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8" fontId="0" fillId="0" borderId="0" xfId="0" applyNumberFormat="1" applyFill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4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865" applyAlignment="1">
      <alignment/>
      <protection/>
    </xf>
    <xf numFmtId="0" fontId="2" fillId="0" borderId="0" xfId="865" applyFont="1" applyAlignment="1">
      <alignment horizontal="centerContinuous"/>
      <protection/>
    </xf>
    <xf numFmtId="0" fontId="1" fillId="0" borderId="0" xfId="865">
      <alignment/>
      <protection/>
    </xf>
    <xf numFmtId="0" fontId="2" fillId="0" borderId="0" xfId="865" applyFont="1" applyAlignment="1" quotePrefix="1">
      <alignment/>
      <protection/>
    </xf>
    <xf numFmtId="0" fontId="2" fillId="0" borderId="0" xfId="865" applyFont="1" applyAlignment="1" quotePrefix="1">
      <alignment horizontal="centerContinuous"/>
      <protection/>
    </xf>
    <xf numFmtId="0" fontId="2" fillId="0" borderId="0" xfId="865" applyFont="1" applyAlignment="1">
      <alignment/>
      <protection/>
    </xf>
    <xf numFmtId="0" fontId="3" fillId="0" borderId="13" xfId="865" applyFont="1" applyBorder="1" applyAlignment="1">
      <alignment horizontal="centerContinuous"/>
      <protection/>
    </xf>
    <xf numFmtId="0" fontId="1" fillId="0" borderId="0" xfId="865" applyAlignment="1">
      <alignment horizontal="center"/>
      <protection/>
    </xf>
    <xf numFmtId="0" fontId="3" fillId="0" borderId="0" xfId="865" applyFont="1" applyBorder="1" applyAlignment="1">
      <alignment horizontal="centerContinuous"/>
      <protection/>
    </xf>
    <xf numFmtId="0" fontId="1" fillId="0" borderId="0" xfId="865" applyBorder="1" applyAlignment="1">
      <alignment horizontal="centerContinuous"/>
      <protection/>
    </xf>
    <xf numFmtId="0" fontId="1" fillId="0" borderId="13" xfId="865" applyBorder="1" applyAlignment="1">
      <alignment horizontal="centerContinuous"/>
      <protection/>
    </xf>
    <xf numFmtId="0" fontId="1" fillId="0" borderId="0" xfId="865" applyBorder="1" applyAlignment="1">
      <alignment/>
      <protection/>
    </xf>
    <xf numFmtId="0" fontId="1" fillId="0" borderId="0" xfId="865" applyBorder="1" applyAlignment="1">
      <alignment horizontal="center"/>
      <protection/>
    </xf>
    <xf numFmtId="0" fontId="1" fillId="0" borderId="0" xfId="865" applyFont="1" applyAlignment="1" quotePrefix="1">
      <alignment horizontal="center"/>
      <protection/>
    </xf>
    <xf numFmtId="0" fontId="1" fillId="0" borderId="0" xfId="865" applyFill="1" applyAlignment="1">
      <alignment horizontal="center"/>
      <protection/>
    </xf>
    <xf numFmtId="0" fontId="4" fillId="0" borderId="0" xfId="865" applyFont="1" applyAlignment="1">
      <alignment horizontal="center"/>
      <protection/>
    </xf>
    <xf numFmtId="3" fontId="4" fillId="0" borderId="0" xfId="865" applyNumberFormat="1" applyFont="1" applyAlignment="1">
      <alignment horizontal="center"/>
      <protection/>
    </xf>
    <xf numFmtId="0" fontId="4" fillId="0" borderId="0" xfId="865" applyFont="1" applyFill="1" applyAlignment="1">
      <alignment horizontal="center"/>
      <protection/>
    </xf>
    <xf numFmtId="0" fontId="3" fillId="0" borderId="0" xfId="865" applyFont="1" applyAlignment="1">
      <alignment horizontal="right"/>
      <protection/>
    </xf>
    <xf numFmtId="0" fontId="1" fillId="0" borderId="0" xfId="865" applyFont="1" applyAlignment="1">
      <alignment horizontal="center"/>
      <protection/>
    </xf>
    <xf numFmtId="0" fontId="1" fillId="0" borderId="0" xfId="865" applyAlignment="1" quotePrefix="1">
      <alignment horizontal="center"/>
      <protection/>
    </xf>
    <xf numFmtId="38" fontId="1" fillId="0" borderId="0" xfId="865" applyNumberFormat="1" applyAlignment="1">
      <alignment horizontal="center"/>
      <protection/>
    </xf>
    <xf numFmtId="38" fontId="1" fillId="0" borderId="0" xfId="865" applyNumberFormat="1" applyAlignment="1">
      <alignment/>
      <protection/>
    </xf>
    <xf numFmtId="0" fontId="1" fillId="0" borderId="0" xfId="865" applyFont="1" applyAlignment="1">
      <alignment horizontal="right"/>
      <protection/>
    </xf>
    <xf numFmtId="2" fontId="1" fillId="0" borderId="0" xfId="865" applyNumberFormat="1">
      <alignment/>
      <protection/>
    </xf>
    <xf numFmtId="38" fontId="1" fillId="0" borderId="0" xfId="865" applyNumberFormat="1">
      <alignment/>
      <protection/>
    </xf>
    <xf numFmtId="3" fontId="1" fillId="0" borderId="0" xfId="865" applyNumberFormat="1">
      <alignment/>
      <protection/>
    </xf>
    <xf numFmtId="0" fontId="3" fillId="0" borderId="0" xfId="865" applyFont="1" applyAlignment="1">
      <alignment horizontal="left"/>
      <protection/>
    </xf>
    <xf numFmtId="0" fontId="1" fillId="0" borderId="0" xfId="865" applyAlignment="1">
      <alignment horizontal="right"/>
      <protection/>
    </xf>
    <xf numFmtId="38" fontId="4" fillId="0" borderId="0" xfId="865" applyNumberFormat="1" applyFont="1" applyAlignment="1">
      <alignment horizontal="center"/>
      <protection/>
    </xf>
    <xf numFmtId="38" fontId="5" fillId="0" borderId="0" xfId="865" applyNumberFormat="1" applyFont="1" applyAlignment="1">
      <alignment horizontal="center"/>
      <protection/>
    </xf>
    <xf numFmtId="38" fontId="7" fillId="0" borderId="0" xfId="865" applyNumberFormat="1" applyFont="1" applyAlignment="1">
      <alignment horizontal="center"/>
      <protection/>
    </xf>
    <xf numFmtId="38" fontId="9" fillId="0" borderId="0" xfId="865" applyNumberFormat="1" applyFont="1" applyAlignment="1">
      <alignment horizontal="center"/>
      <protection/>
    </xf>
    <xf numFmtId="3" fontId="3" fillId="0" borderId="0" xfId="865" applyNumberFormat="1" applyFont="1" applyFill="1" applyAlignment="1">
      <alignment horizontal="centerContinuous"/>
      <protection/>
    </xf>
    <xf numFmtId="3" fontId="3" fillId="0" borderId="0" xfId="865" applyNumberFormat="1" applyFont="1" applyFill="1" applyAlignment="1">
      <alignment/>
      <protection/>
    </xf>
    <xf numFmtId="0" fontId="1" fillId="0" borderId="0" xfId="865" applyBorder="1">
      <alignment/>
      <protection/>
    </xf>
    <xf numFmtId="0" fontId="3" fillId="0" borderId="0" xfId="865" applyFont="1" applyBorder="1" applyAlignment="1">
      <alignment horizontal="center"/>
      <protection/>
    </xf>
    <xf numFmtId="0" fontId="1" fillId="0" borderId="12" xfId="865" applyBorder="1" applyAlignment="1">
      <alignment horizontal="center"/>
      <protection/>
    </xf>
    <xf numFmtId="0" fontId="1" fillId="0" borderId="0" xfId="865" applyFill="1" applyBorder="1" applyAlignment="1">
      <alignment horizontal="center"/>
      <protection/>
    </xf>
    <xf numFmtId="3" fontId="1" fillId="0" borderId="12" xfId="865" applyNumberFormat="1" applyFill="1" applyBorder="1" applyAlignment="1">
      <alignment horizontal="center"/>
      <protection/>
    </xf>
    <xf numFmtId="3" fontId="1" fillId="0" borderId="0" xfId="865" applyNumberFormat="1" applyBorder="1" applyAlignment="1">
      <alignment horizontal="center"/>
      <protection/>
    </xf>
    <xf numFmtId="38" fontId="1" fillId="0" borderId="0" xfId="865" applyNumberFormat="1" applyBorder="1" applyAlignment="1">
      <alignment horizontal="center"/>
      <protection/>
    </xf>
    <xf numFmtId="3" fontId="1" fillId="0" borderId="16" xfId="865" applyNumberFormat="1" applyFill="1" applyBorder="1" applyAlignment="1">
      <alignment horizontal="center"/>
      <protection/>
    </xf>
    <xf numFmtId="3" fontId="1" fillId="0" borderId="12" xfId="865" applyNumberFormat="1" applyFont="1" applyBorder="1" applyAlignment="1">
      <alignment horizontal="center"/>
      <protection/>
    </xf>
    <xf numFmtId="2" fontId="1" fillId="0" borderId="16" xfId="865" applyNumberFormat="1" applyBorder="1" applyAlignment="1">
      <alignment horizontal="center"/>
      <protection/>
    </xf>
    <xf numFmtId="1" fontId="1" fillId="0" borderId="0" xfId="865" applyNumberFormat="1" applyBorder="1" applyAlignment="1">
      <alignment horizontal="center"/>
      <protection/>
    </xf>
    <xf numFmtId="3" fontId="1" fillId="0" borderId="18" xfId="865" applyNumberFormat="1" applyFill="1" applyBorder="1" applyAlignment="1">
      <alignment horizontal="center"/>
      <protection/>
    </xf>
    <xf numFmtId="38" fontId="1" fillId="0" borderId="13" xfId="865" applyNumberFormat="1" applyBorder="1" applyAlignment="1">
      <alignment horizontal="center"/>
      <protection/>
    </xf>
    <xf numFmtId="3" fontId="1" fillId="0" borderId="17" xfId="865" applyNumberFormat="1" applyFill="1" applyBorder="1" applyAlignment="1">
      <alignment horizontal="center"/>
      <protection/>
    </xf>
    <xf numFmtId="3" fontId="1" fillId="0" borderId="18" xfId="865" applyNumberFormat="1" applyFont="1" applyBorder="1" applyAlignment="1">
      <alignment horizontal="center"/>
      <protection/>
    </xf>
    <xf numFmtId="2" fontId="1" fillId="0" borderId="17" xfId="865" applyNumberFormat="1" applyBorder="1" applyAlignment="1">
      <alignment horizontal="center"/>
      <protection/>
    </xf>
    <xf numFmtId="3" fontId="1" fillId="0" borderId="0" xfId="865" applyNumberFormat="1" applyFill="1" applyBorder="1" applyAlignment="1">
      <alignment horizontal="center"/>
      <protection/>
    </xf>
    <xf numFmtId="38" fontId="1" fillId="0" borderId="0" xfId="865" applyNumberFormat="1" applyFill="1" applyBorder="1" applyAlignment="1">
      <alignment horizontal="center"/>
      <protection/>
    </xf>
    <xf numFmtId="38" fontId="1" fillId="0" borderId="0" xfId="865" applyNumberFormat="1" applyFont="1" applyFill="1" applyBorder="1" applyAlignment="1" quotePrefix="1">
      <alignment horizontal="center"/>
      <protection/>
    </xf>
    <xf numFmtId="3" fontId="1" fillId="0" borderId="0" xfId="865" applyNumberFormat="1" applyFont="1" applyBorder="1" applyAlignment="1">
      <alignment horizontal="center"/>
      <protection/>
    </xf>
    <xf numFmtId="38" fontId="1" fillId="0" borderId="0" xfId="865" applyNumberFormat="1" applyFill="1" applyBorder="1" applyAlignment="1" quotePrefix="1">
      <alignment horizontal="center"/>
      <protection/>
    </xf>
    <xf numFmtId="2" fontId="1" fillId="0" borderId="0" xfId="865" applyNumberFormat="1" applyBorder="1" applyAlignment="1">
      <alignment horizontal="center"/>
      <protection/>
    </xf>
    <xf numFmtId="0" fontId="10" fillId="0" borderId="0" xfId="865" applyFont="1" applyAlignment="1">
      <alignment horizontal="left"/>
      <protection/>
    </xf>
    <xf numFmtId="0" fontId="3" fillId="0" borderId="24" xfId="865" applyFont="1" applyBorder="1" applyAlignment="1">
      <alignment horizontal="centerContinuous"/>
      <protection/>
    </xf>
    <xf numFmtId="0" fontId="3" fillId="0" borderId="14" xfId="865" applyFont="1" applyBorder="1" applyAlignment="1">
      <alignment horizontal="centerContinuous"/>
      <protection/>
    </xf>
    <xf numFmtId="0" fontId="3" fillId="0" borderId="25" xfId="865" applyFont="1" applyBorder="1" applyAlignment="1">
      <alignment horizontal="centerContinuous"/>
      <protection/>
    </xf>
    <xf numFmtId="0" fontId="1" fillId="0" borderId="0" xfId="865" applyFont="1" applyFill="1" applyBorder="1" applyAlignment="1">
      <alignment horizontal="centerContinuous"/>
      <protection/>
    </xf>
    <xf numFmtId="0" fontId="1" fillId="0" borderId="21" xfId="865" applyBorder="1" applyAlignment="1">
      <alignment/>
      <protection/>
    </xf>
    <xf numFmtId="0" fontId="1" fillId="0" borderId="20" xfId="865" applyBorder="1" applyAlignment="1">
      <alignment/>
      <protection/>
    </xf>
    <xf numFmtId="0" fontId="1" fillId="0" borderId="20" xfId="865" applyBorder="1" applyAlignment="1">
      <alignment horizontal="centerContinuous"/>
      <protection/>
    </xf>
    <xf numFmtId="0" fontId="1" fillId="0" borderId="20" xfId="865" applyBorder="1" applyAlignment="1">
      <alignment horizontal="center"/>
      <protection/>
    </xf>
    <xf numFmtId="0" fontId="1" fillId="0" borderId="0" xfId="865" applyFont="1" applyFill="1" applyBorder="1" applyAlignment="1">
      <alignment/>
      <protection/>
    </xf>
    <xf numFmtId="0" fontId="4" fillId="0" borderId="12" xfId="865" applyFont="1" applyBorder="1" applyAlignment="1">
      <alignment horizontal="center"/>
      <protection/>
    </xf>
    <xf numFmtId="0" fontId="4" fillId="0" borderId="0" xfId="865" applyFont="1" applyBorder="1" applyAlignment="1">
      <alignment horizontal="center"/>
      <protection/>
    </xf>
    <xf numFmtId="0" fontId="1" fillId="0" borderId="12" xfId="865" applyBorder="1" applyAlignment="1">
      <alignment/>
      <protection/>
    </xf>
    <xf numFmtId="164" fontId="1" fillId="0" borderId="12" xfId="865" applyNumberFormat="1" applyBorder="1" applyAlignment="1">
      <alignment horizontal="center"/>
      <protection/>
    </xf>
    <xf numFmtId="164" fontId="1" fillId="0" borderId="0" xfId="865" applyNumberFormat="1" applyBorder="1" applyAlignment="1">
      <alignment horizontal="center"/>
      <protection/>
    </xf>
    <xf numFmtId="3" fontId="1" fillId="0" borderId="0" xfId="865" applyNumberFormat="1" applyFont="1" applyFill="1" applyBorder="1" applyAlignment="1">
      <alignment horizontal="center"/>
      <protection/>
    </xf>
    <xf numFmtId="164" fontId="1" fillId="0" borderId="18" xfId="865" applyNumberFormat="1" applyBorder="1" applyAlignment="1">
      <alignment horizontal="center"/>
      <protection/>
    </xf>
    <xf numFmtId="164" fontId="1" fillId="0" borderId="13" xfId="865" applyNumberFormat="1" applyBorder="1" applyAlignment="1">
      <alignment horizontal="center"/>
      <protection/>
    </xf>
    <xf numFmtId="38" fontId="1" fillId="0" borderId="19" xfId="865" applyNumberFormat="1" applyBorder="1" applyAlignment="1">
      <alignment horizontal="center"/>
      <protection/>
    </xf>
    <xf numFmtId="164" fontId="1" fillId="0" borderId="0" xfId="865" applyNumberFormat="1" applyAlignment="1">
      <alignment horizontal="center"/>
      <protection/>
    </xf>
    <xf numFmtId="164" fontId="1" fillId="0" borderId="0" xfId="865" applyNumberFormat="1" applyFont="1" applyFill="1" applyBorder="1" applyAlignment="1">
      <alignment horizontal="center"/>
      <protection/>
    </xf>
    <xf numFmtId="0" fontId="1" fillId="0" borderId="0" xfId="865" applyFont="1" applyFill="1" applyBorder="1" applyAlignment="1">
      <alignment horizontal="left"/>
      <protection/>
    </xf>
    <xf numFmtId="38" fontId="1" fillId="0" borderId="0" xfId="852" applyNumberFormat="1" applyAlignment="1">
      <alignment horizontal="center"/>
      <protection/>
    </xf>
    <xf numFmtId="0" fontId="3" fillId="24" borderId="0" xfId="850" applyFont="1" applyFill="1" applyAlignment="1">
      <alignment horizontal="left"/>
      <protection/>
    </xf>
    <xf numFmtId="6" fontId="1" fillId="24" borderId="0" xfId="850" applyNumberFormat="1" applyFont="1" applyFill="1" applyAlignment="1">
      <alignment horizontal="center"/>
      <protection/>
    </xf>
    <xf numFmtId="38" fontId="1" fillId="24" borderId="0" xfId="850" applyNumberFormat="1" applyFont="1" applyFill="1" applyBorder="1" applyAlignment="1">
      <alignment horizontal="center"/>
      <protection/>
    </xf>
    <xf numFmtId="0" fontId="1" fillId="24" borderId="0" xfId="850" applyFont="1" applyFill="1" applyAlignment="1" quotePrefix="1">
      <alignment horizontal="left"/>
      <protection/>
    </xf>
    <xf numFmtId="0" fontId="1" fillId="24" borderId="0" xfId="850" applyFill="1">
      <alignment/>
      <protection/>
    </xf>
    <xf numFmtId="0" fontId="1" fillId="24" borderId="0" xfId="850" applyFont="1" applyFill="1">
      <alignment/>
      <protection/>
    </xf>
    <xf numFmtId="0" fontId="0" fillId="24" borderId="0" xfId="867" applyFont="1" applyFill="1">
      <alignment/>
      <protection/>
    </xf>
    <xf numFmtId="0" fontId="18" fillId="24" borderId="0" xfId="867" applyFont="1" applyFill="1">
      <alignment/>
      <protection/>
    </xf>
    <xf numFmtId="0" fontId="3" fillId="24" borderId="0" xfId="852" applyFont="1" applyFill="1" applyAlignment="1">
      <alignment horizontal="right"/>
      <protection/>
    </xf>
    <xf numFmtId="0" fontId="1" fillId="24" borderId="0" xfId="852" applyFont="1" applyFill="1" applyAlignment="1">
      <alignment horizontal="center"/>
      <protection/>
    </xf>
    <xf numFmtId="0" fontId="1" fillId="24" borderId="0" xfId="852" applyFill="1">
      <alignment/>
      <protection/>
    </xf>
    <xf numFmtId="38" fontId="1" fillId="24" borderId="0" xfId="852" applyNumberFormat="1" applyFont="1" applyFill="1" applyBorder="1" applyAlignment="1">
      <alignment horizontal="center"/>
      <protection/>
    </xf>
    <xf numFmtId="0" fontId="5" fillId="24" borderId="0" xfId="852" applyFont="1" applyFill="1" applyBorder="1" applyAlignment="1">
      <alignment horizontal="center"/>
      <protection/>
    </xf>
    <xf numFmtId="0" fontId="3" fillId="0" borderId="22" xfId="864" applyFont="1" applyFill="1" applyBorder="1" applyAlignment="1">
      <alignment/>
      <protection/>
    </xf>
    <xf numFmtId="0" fontId="1" fillId="0" borderId="22" xfId="864" applyFont="1" applyFill="1" applyBorder="1" applyAlignment="1">
      <alignment horizontal="center"/>
      <protection/>
    </xf>
    <xf numFmtId="0" fontId="1" fillId="0" borderId="16" xfId="864" applyFont="1" applyFill="1" applyBorder="1" applyAlignment="1">
      <alignment horizontal="center"/>
      <protection/>
    </xf>
    <xf numFmtId="0" fontId="4" fillId="0" borderId="16" xfId="864" applyFont="1" applyFill="1" applyBorder="1" applyAlignment="1">
      <alignment horizontal="center"/>
      <protection/>
    </xf>
    <xf numFmtId="0" fontId="1" fillId="0" borderId="16" xfId="864" applyBorder="1">
      <alignment/>
      <protection/>
    </xf>
    <xf numFmtId="164" fontId="1" fillId="0" borderId="16" xfId="864" applyNumberFormat="1" applyFont="1" applyFill="1" applyBorder="1" applyAlignment="1">
      <alignment horizontal="center"/>
      <protection/>
    </xf>
    <xf numFmtId="164" fontId="1" fillId="0" borderId="17" xfId="864" applyNumberFormat="1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2" xfId="865" applyFont="1" applyFill="1" applyBorder="1" applyAlignment="1">
      <alignment horizontal="center"/>
      <protection/>
    </xf>
    <xf numFmtId="0" fontId="1" fillId="0" borderId="16" xfId="865" applyFont="1" applyFill="1" applyBorder="1" applyAlignment="1">
      <alignment horizontal="center"/>
      <protection/>
    </xf>
    <xf numFmtId="0" fontId="1" fillId="0" borderId="16" xfId="865" applyBorder="1" applyAlignment="1">
      <alignment horizontal="center"/>
      <protection/>
    </xf>
    <xf numFmtId="0" fontId="4" fillId="0" borderId="16" xfId="865" applyFont="1" applyFill="1" applyBorder="1" applyAlignment="1">
      <alignment horizontal="center"/>
      <protection/>
    </xf>
    <xf numFmtId="0" fontId="1" fillId="0" borderId="16" xfId="865" applyBorder="1">
      <alignment/>
      <protection/>
    </xf>
    <xf numFmtId="164" fontId="1" fillId="0" borderId="16" xfId="865" applyNumberFormat="1" applyFont="1" applyFill="1" applyBorder="1" applyAlignment="1">
      <alignment horizontal="center"/>
      <protection/>
    </xf>
    <xf numFmtId="164" fontId="1" fillId="0" borderId="17" xfId="865" applyNumberFormat="1" applyFont="1" applyFill="1" applyBorder="1" applyAlignment="1">
      <alignment horizontal="center"/>
      <protection/>
    </xf>
    <xf numFmtId="0" fontId="1" fillId="0" borderId="0" xfId="863" applyFont="1" applyFill="1" applyAlignment="1">
      <alignment horizontal="right"/>
      <protection/>
    </xf>
    <xf numFmtId="0" fontId="3" fillId="0" borderId="21" xfId="863" applyFont="1" applyFill="1" applyBorder="1" applyAlignment="1">
      <alignment horizontal="centerContinuous"/>
      <protection/>
    </xf>
    <xf numFmtId="0" fontId="3" fillId="0" borderId="20" xfId="863" applyFont="1" applyFill="1" applyBorder="1" applyAlignment="1">
      <alignment horizontal="centerContinuous"/>
      <protection/>
    </xf>
    <xf numFmtId="0" fontId="1" fillId="0" borderId="20" xfId="863" applyFont="1" applyFill="1" applyBorder="1" applyAlignment="1">
      <alignment horizontal="centerContinuous"/>
      <protection/>
    </xf>
    <xf numFmtId="0" fontId="1" fillId="0" borderId="23" xfId="863" applyFont="1" applyFill="1" applyBorder="1" applyAlignment="1">
      <alignment horizontal="centerContinuous"/>
      <protection/>
    </xf>
    <xf numFmtId="0" fontId="3" fillId="0" borderId="12" xfId="863" applyFont="1" applyFill="1" applyBorder="1" applyAlignment="1">
      <alignment horizontal="centerContinuous"/>
      <protection/>
    </xf>
    <xf numFmtId="0" fontId="1" fillId="0" borderId="0" xfId="863" applyFont="1" applyFill="1" applyBorder="1" applyAlignment="1">
      <alignment/>
      <protection/>
    </xf>
    <xf numFmtId="0" fontId="3" fillId="0" borderId="0" xfId="863" applyFont="1" applyFill="1" applyBorder="1" applyAlignment="1">
      <alignment horizontal="centerContinuous"/>
      <protection/>
    </xf>
    <xf numFmtId="0" fontId="1" fillId="0" borderId="0" xfId="863" applyFont="1" applyFill="1" applyBorder="1" applyAlignment="1">
      <alignment horizontal="centerContinuous"/>
      <protection/>
    </xf>
    <xf numFmtId="0" fontId="1" fillId="0" borderId="15" xfId="863" applyFont="1" applyFill="1" applyBorder="1" applyAlignment="1">
      <alignment/>
      <protection/>
    </xf>
    <xf numFmtId="0" fontId="1" fillId="0" borderId="12" xfId="863" applyFont="1" applyFill="1" applyBorder="1" applyAlignment="1">
      <alignment horizontal="center"/>
      <protection/>
    </xf>
    <xf numFmtId="0" fontId="1" fillId="0" borderId="0" xfId="863" applyFont="1" applyFill="1" applyBorder="1" applyAlignment="1">
      <alignment horizontal="center"/>
      <protection/>
    </xf>
    <xf numFmtId="0" fontId="1" fillId="0" borderId="15" xfId="863" applyFont="1" applyFill="1" applyBorder="1" applyAlignment="1">
      <alignment horizontal="center"/>
      <protection/>
    </xf>
    <xf numFmtId="0" fontId="4" fillId="0" borderId="12" xfId="863" applyFont="1" applyFill="1" applyBorder="1" applyAlignment="1">
      <alignment horizontal="center"/>
      <protection/>
    </xf>
    <xf numFmtId="0" fontId="4" fillId="0" borderId="0" xfId="863" applyFont="1" applyFill="1" applyBorder="1" applyAlignment="1">
      <alignment horizontal="center"/>
      <protection/>
    </xf>
    <xf numFmtId="0" fontId="4" fillId="0" borderId="15" xfId="863" applyFont="1" applyFill="1" applyBorder="1" applyAlignment="1">
      <alignment horizontal="center"/>
      <protection/>
    </xf>
    <xf numFmtId="0" fontId="1" fillId="0" borderId="0" xfId="863">
      <alignment/>
      <protection/>
    </xf>
    <xf numFmtId="0" fontId="1" fillId="0" borderId="12" xfId="863" applyBorder="1">
      <alignment/>
      <protection/>
    </xf>
    <xf numFmtId="0" fontId="1" fillId="0" borderId="0" xfId="863" applyBorder="1">
      <alignment/>
      <protection/>
    </xf>
    <xf numFmtId="0" fontId="1" fillId="0" borderId="15" xfId="863" applyBorder="1">
      <alignment/>
      <protection/>
    </xf>
    <xf numFmtId="0" fontId="1" fillId="0" borderId="0" xfId="863" applyAlignment="1">
      <alignment horizontal="center"/>
      <protection/>
    </xf>
    <xf numFmtId="38" fontId="1" fillId="0" borderId="12" xfId="863" applyNumberFormat="1" applyFont="1" applyFill="1" applyBorder="1" applyAlignment="1">
      <alignment horizontal="center"/>
      <protection/>
    </xf>
    <xf numFmtId="38" fontId="1" fillId="0" borderId="0" xfId="863" applyNumberFormat="1" applyFont="1" applyFill="1" applyBorder="1" applyAlignment="1">
      <alignment horizontal="center"/>
      <protection/>
    </xf>
    <xf numFmtId="165" fontId="1" fillId="0" borderId="15" xfId="990" applyNumberFormat="1" applyFont="1" applyFill="1" applyBorder="1" applyAlignment="1">
      <alignment horizontal="center"/>
    </xf>
    <xf numFmtId="38" fontId="1" fillId="0" borderId="18" xfId="863" applyNumberFormat="1" applyFont="1" applyFill="1" applyBorder="1" applyAlignment="1">
      <alignment horizontal="center"/>
      <protection/>
    </xf>
    <xf numFmtId="38" fontId="1" fillId="0" borderId="13" xfId="863" applyNumberFormat="1" applyFont="1" applyFill="1" applyBorder="1" applyAlignment="1">
      <alignment horizontal="center"/>
      <protection/>
    </xf>
    <xf numFmtId="165" fontId="1" fillId="0" borderId="19" xfId="990" applyNumberFormat="1" applyFont="1" applyFill="1" applyBorder="1" applyAlignment="1">
      <alignment horizontal="center"/>
    </xf>
    <xf numFmtId="0" fontId="39" fillId="24" borderId="0" xfId="852" applyFont="1" applyFill="1" applyBorder="1" applyAlignment="1">
      <alignment horizontal="center"/>
      <protection/>
    </xf>
    <xf numFmtId="0" fontId="5" fillId="24" borderId="0" xfId="852" applyFont="1" applyFill="1" applyBorder="1" applyAlignment="1">
      <alignment horizontal="center"/>
      <protection/>
    </xf>
    <xf numFmtId="0" fontId="1" fillId="24" borderId="0" xfId="852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3" fillId="0" borderId="21" xfId="863" applyFont="1" applyFill="1" applyBorder="1" applyAlignment="1">
      <alignment horizontal="center"/>
      <protection/>
    </xf>
    <xf numFmtId="0" fontId="3" fillId="0" borderId="20" xfId="863" applyFont="1" applyFill="1" applyBorder="1" applyAlignment="1">
      <alignment horizontal="center"/>
      <protection/>
    </xf>
    <xf numFmtId="0" fontId="3" fillId="0" borderId="23" xfId="863" applyFont="1" applyFill="1" applyBorder="1" applyAlignment="1">
      <alignment horizontal="center"/>
      <protection/>
    </xf>
  </cellXfs>
  <cellStyles count="1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2" xfId="73"/>
    <cellStyle name="Comma 2 2" xfId="74"/>
    <cellStyle name="Comma 2 2 2" xfId="75"/>
    <cellStyle name="Comma 2 2 2 2" xfId="76"/>
    <cellStyle name="Comma 2 2 3" xfId="77"/>
    <cellStyle name="Comma 2 3" xfId="78"/>
    <cellStyle name="Comma 2 3 2" xfId="79"/>
    <cellStyle name="Comma 2 3 2 2" xfId="80"/>
    <cellStyle name="Comma 2 3 3" xfId="81"/>
    <cellStyle name="Comma 2 4" xfId="82"/>
    <cellStyle name="Comma 2 4 2" xfId="83"/>
    <cellStyle name="Comma 2 4 2 2" xfId="84"/>
    <cellStyle name="Comma 2 4 3" xfId="85"/>
    <cellStyle name="Comma 2 5" xfId="86"/>
    <cellStyle name="Comma 2 5 2" xfId="87"/>
    <cellStyle name="Comma 2 6" xfId="88"/>
    <cellStyle name="Comma 3" xfId="89"/>
    <cellStyle name="Comma 3 2" xfId="90"/>
    <cellStyle name="Comma 3 2 2" xfId="91"/>
    <cellStyle name="Comma 3 2 2 2" xfId="92"/>
    <cellStyle name="Comma 3 2 2 2 2" xfId="93"/>
    <cellStyle name="Comma 3 2 2 3" xfId="94"/>
    <cellStyle name="Comma 3 2 3" xfId="95"/>
    <cellStyle name="Comma 3 2 3 2" xfId="96"/>
    <cellStyle name="Comma 3 2 4" xfId="97"/>
    <cellStyle name="Comma 3 3" xfId="98"/>
    <cellStyle name="Comma 3 3 2" xfId="99"/>
    <cellStyle name="Comma 3 3 2 2" xfId="100"/>
    <cellStyle name="Comma 3 3 3" xfId="101"/>
    <cellStyle name="Comma 3 4" xfId="102"/>
    <cellStyle name="Comma 3 4 2" xfId="103"/>
    <cellStyle name="Comma 3 4 2 2" xfId="104"/>
    <cellStyle name="Comma 3 4 3" xfId="105"/>
    <cellStyle name="Comma 3 5" xfId="106"/>
    <cellStyle name="Comma 3 5 2" xfId="107"/>
    <cellStyle name="Comma 3 6" xfId="108"/>
    <cellStyle name="Comma 4" xfId="109"/>
    <cellStyle name="Comma 4 2" xfId="110"/>
    <cellStyle name="Comma 4 2 2" xfId="111"/>
    <cellStyle name="Comma 4 3" xfId="112"/>
    <cellStyle name="Comma 5" xfId="113"/>
    <cellStyle name="Comma 5 2" xfId="114"/>
    <cellStyle name="Comma 5 2 2" xfId="115"/>
    <cellStyle name="Comma 5 3" xfId="116"/>
    <cellStyle name="Comma 6" xfId="117"/>
    <cellStyle name="Comma 6 2" xfId="118"/>
    <cellStyle name="Comma 6 2 2" xfId="119"/>
    <cellStyle name="Comma 6 3" xfId="120"/>
    <cellStyle name="Comma 7" xfId="121"/>
    <cellStyle name="Comma 7 2" xfId="122"/>
    <cellStyle name="Comma 7 2 2" xfId="123"/>
    <cellStyle name="Comma 7 3" xfId="124"/>
    <cellStyle name="Comma 8" xfId="125"/>
    <cellStyle name="Comma 8 2" xfId="126"/>
    <cellStyle name="Comma 9" xfId="127"/>
    <cellStyle name="Comma 9 2" xfId="128"/>
    <cellStyle name="Comma 9 3" xfId="129"/>
    <cellStyle name="Comma0" xfId="130"/>
    <cellStyle name="Comma0 - Style3" xfId="131"/>
    <cellStyle name="Comma0 10" xfId="132"/>
    <cellStyle name="Comma0 10 2" xfId="133"/>
    <cellStyle name="Comma0 10 2 2" xfId="134"/>
    <cellStyle name="Comma0 10 2 2 2" xfId="135"/>
    <cellStyle name="Comma0 10 2 3" xfId="136"/>
    <cellStyle name="Comma0 10 3" xfId="137"/>
    <cellStyle name="Comma0 10 3 2" xfId="138"/>
    <cellStyle name="Comma0 10 4" xfId="139"/>
    <cellStyle name="Comma0 100" xfId="140"/>
    <cellStyle name="Comma0 101" xfId="141"/>
    <cellStyle name="Comma0 102" xfId="142"/>
    <cellStyle name="Comma0 103" xfId="143"/>
    <cellStyle name="Comma0 104" xfId="144"/>
    <cellStyle name="Comma0 105" xfId="145"/>
    <cellStyle name="Comma0 106" xfId="146"/>
    <cellStyle name="Comma0 11" xfId="147"/>
    <cellStyle name="Comma0 11 2" xfId="148"/>
    <cellStyle name="Comma0 11 2 2" xfId="149"/>
    <cellStyle name="Comma0 11 2 2 2" xfId="150"/>
    <cellStyle name="Comma0 11 2 3" xfId="151"/>
    <cellStyle name="Comma0 11 3" xfId="152"/>
    <cellStyle name="Comma0 11 3 2" xfId="153"/>
    <cellStyle name="Comma0 11 4" xfId="154"/>
    <cellStyle name="Comma0 12" xfId="155"/>
    <cellStyle name="Comma0 12 2" xfId="156"/>
    <cellStyle name="Comma0 12 2 2" xfId="157"/>
    <cellStyle name="Comma0 12 2 2 2" xfId="158"/>
    <cellStyle name="Comma0 12 2 3" xfId="159"/>
    <cellStyle name="Comma0 12 3" xfId="160"/>
    <cellStyle name="Comma0 12 3 2" xfId="161"/>
    <cellStyle name="Comma0 12 4" xfId="162"/>
    <cellStyle name="Comma0 13" xfId="163"/>
    <cellStyle name="Comma0 13 2" xfId="164"/>
    <cellStyle name="Comma0 13 2 2" xfId="165"/>
    <cellStyle name="Comma0 13 2 2 2" xfId="166"/>
    <cellStyle name="Comma0 13 2 3" xfId="167"/>
    <cellStyle name="Comma0 13 3" xfId="168"/>
    <cellStyle name="Comma0 13 3 2" xfId="169"/>
    <cellStyle name="Comma0 13 4" xfId="170"/>
    <cellStyle name="Comma0 14" xfId="171"/>
    <cellStyle name="Comma0 14 2" xfId="172"/>
    <cellStyle name="Comma0 14 2 2" xfId="173"/>
    <cellStyle name="Comma0 14 2 2 2" xfId="174"/>
    <cellStyle name="Comma0 14 2 3" xfId="175"/>
    <cellStyle name="Comma0 14 3" xfId="176"/>
    <cellStyle name="Comma0 14 3 2" xfId="177"/>
    <cellStyle name="Comma0 14 4" xfId="178"/>
    <cellStyle name="Comma0 15" xfId="179"/>
    <cellStyle name="Comma0 15 2" xfId="180"/>
    <cellStyle name="Comma0 15 2 2" xfId="181"/>
    <cellStyle name="Comma0 15 2 2 2" xfId="182"/>
    <cellStyle name="Comma0 15 2 3" xfId="183"/>
    <cellStyle name="Comma0 15 3" xfId="184"/>
    <cellStyle name="Comma0 15 3 2" xfId="185"/>
    <cellStyle name="Comma0 15 4" xfId="186"/>
    <cellStyle name="Comma0 16" xfId="187"/>
    <cellStyle name="Comma0 16 2" xfId="188"/>
    <cellStyle name="Comma0 16 2 2" xfId="189"/>
    <cellStyle name="Comma0 16 2 2 2" xfId="190"/>
    <cellStyle name="Comma0 16 2 3" xfId="191"/>
    <cellStyle name="Comma0 16 3" xfId="192"/>
    <cellStyle name="Comma0 16 3 2" xfId="193"/>
    <cellStyle name="Comma0 16 4" xfId="194"/>
    <cellStyle name="Comma0 17" xfId="195"/>
    <cellStyle name="Comma0 17 2" xfId="196"/>
    <cellStyle name="Comma0 17 2 2" xfId="197"/>
    <cellStyle name="Comma0 17 2 2 2" xfId="198"/>
    <cellStyle name="Comma0 17 2 3" xfId="199"/>
    <cellStyle name="Comma0 17 3" xfId="200"/>
    <cellStyle name="Comma0 17 3 2" xfId="201"/>
    <cellStyle name="Comma0 17 4" xfId="202"/>
    <cellStyle name="Comma0 18" xfId="203"/>
    <cellStyle name="Comma0 18 2" xfId="204"/>
    <cellStyle name="Comma0 18 2 2" xfId="205"/>
    <cellStyle name="Comma0 18 2 2 2" xfId="206"/>
    <cellStyle name="Comma0 18 2 3" xfId="207"/>
    <cellStyle name="Comma0 18 3" xfId="208"/>
    <cellStyle name="Comma0 18 3 2" xfId="209"/>
    <cellStyle name="Comma0 18 4" xfId="210"/>
    <cellStyle name="Comma0 19" xfId="211"/>
    <cellStyle name="Comma0 19 2" xfId="212"/>
    <cellStyle name="Comma0 19 2 2" xfId="213"/>
    <cellStyle name="Comma0 19 2 2 2" xfId="214"/>
    <cellStyle name="Comma0 19 2 3" xfId="215"/>
    <cellStyle name="Comma0 19 3" xfId="216"/>
    <cellStyle name="Comma0 19 3 2" xfId="217"/>
    <cellStyle name="Comma0 19 4" xfId="218"/>
    <cellStyle name="Comma0 2" xfId="219"/>
    <cellStyle name="Comma0 2 2" xfId="220"/>
    <cellStyle name="Comma0 2 2 2" xfId="221"/>
    <cellStyle name="Comma0 2 2 2 2" xfId="222"/>
    <cellStyle name="Comma0 2 2 3" xfId="223"/>
    <cellStyle name="Comma0 2 3" xfId="224"/>
    <cellStyle name="Comma0 2 3 2" xfId="225"/>
    <cellStyle name="Comma0 2 3 2 2" xfId="226"/>
    <cellStyle name="Comma0 2 3 3" xfId="227"/>
    <cellStyle name="Comma0 2 4" xfId="228"/>
    <cellStyle name="Comma0 2 4 2" xfId="229"/>
    <cellStyle name="Comma0 2 4 2 2" xfId="230"/>
    <cellStyle name="Comma0 2 4 3" xfId="231"/>
    <cellStyle name="Comma0 2 5" xfId="232"/>
    <cellStyle name="Comma0 2 5 2" xfId="233"/>
    <cellStyle name="Comma0 2 6" xfId="234"/>
    <cellStyle name="Comma0 20" xfId="235"/>
    <cellStyle name="Comma0 20 2" xfId="236"/>
    <cellStyle name="Comma0 20 2 2" xfId="237"/>
    <cellStyle name="Comma0 20 2 2 2" xfId="238"/>
    <cellStyle name="Comma0 20 2 3" xfId="239"/>
    <cellStyle name="Comma0 20 3" xfId="240"/>
    <cellStyle name="Comma0 20 3 2" xfId="241"/>
    <cellStyle name="Comma0 20 4" xfId="242"/>
    <cellStyle name="Comma0 21" xfId="243"/>
    <cellStyle name="Comma0 21 2" xfId="244"/>
    <cellStyle name="Comma0 21 2 2" xfId="245"/>
    <cellStyle name="Comma0 21 2 2 2" xfId="246"/>
    <cellStyle name="Comma0 21 2 3" xfId="247"/>
    <cellStyle name="Comma0 21 3" xfId="248"/>
    <cellStyle name="Comma0 21 3 2" xfId="249"/>
    <cellStyle name="Comma0 21 4" xfId="250"/>
    <cellStyle name="Comma0 22" xfId="251"/>
    <cellStyle name="Comma0 22 2" xfId="252"/>
    <cellStyle name="Comma0 22 2 2" xfId="253"/>
    <cellStyle name="Comma0 22 2 2 2" xfId="254"/>
    <cellStyle name="Comma0 22 2 3" xfId="255"/>
    <cellStyle name="Comma0 22 3" xfId="256"/>
    <cellStyle name="Comma0 22 3 2" xfId="257"/>
    <cellStyle name="Comma0 22 4" xfId="258"/>
    <cellStyle name="Comma0 23" xfId="259"/>
    <cellStyle name="Comma0 23 2" xfId="260"/>
    <cellStyle name="Comma0 23 2 2" xfId="261"/>
    <cellStyle name="Comma0 23 2 2 2" xfId="262"/>
    <cellStyle name="Comma0 23 2 3" xfId="263"/>
    <cellStyle name="Comma0 23 3" xfId="264"/>
    <cellStyle name="Comma0 23 3 2" xfId="265"/>
    <cellStyle name="Comma0 23 4" xfId="266"/>
    <cellStyle name="Comma0 24" xfId="267"/>
    <cellStyle name="Comma0 24 2" xfId="268"/>
    <cellStyle name="Comma0 24 2 2" xfId="269"/>
    <cellStyle name="Comma0 24 2 2 2" xfId="270"/>
    <cellStyle name="Comma0 24 2 3" xfId="271"/>
    <cellStyle name="Comma0 24 3" xfId="272"/>
    <cellStyle name="Comma0 24 3 2" xfId="273"/>
    <cellStyle name="Comma0 24 4" xfId="274"/>
    <cellStyle name="Comma0 25" xfId="275"/>
    <cellStyle name="Comma0 25 2" xfId="276"/>
    <cellStyle name="Comma0 25 2 2" xfId="277"/>
    <cellStyle name="Comma0 25 2 2 2" xfId="278"/>
    <cellStyle name="Comma0 25 2 3" xfId="279"/>
    <cellStyle name="Comma0 25 3" xfId="280"/>
    <cellStyle name="Comma0 25 3 2" xfId="281"/>
    <cellStyle name="Comma0 25 4" xfId="282"/>
    <cellStyle name="Comma0 26" xfId="283"/>
    <cellStyle name="Comma0 26 2" xfId="284"/>
    <cellStyle name="Comma0 26 2 2" xfId="285"/>
    <cellStyle name="Comma0 26 2 2 2" xfId="286"/>
    <cellStyle name="Comma0 26 2 3" xfId="287"/>
    <cellStyle name="Comma0 26 3" xfId="288"/>
    <cellStyle name="Comma0 26 3 2" xfId="289"/>
    <cellStyle name="Comma0 26 4" xfId="290"/>
    <cellStyle name="Comma0 27" xfId="291"/>
    <cellStyle name="Comma0 27 2" xfId="292"/>
    <cellStyle name="Comma0 27 2 2" xfId="293"/>
    <cellStyle name="Comma0 27 3" xfId="294"/>
    <cellStyle name="Comma0 28" xfId="295"/>
    <cellStyle name="Comma0 28 2" xfId="296"/>
    <cellStyle name="Comma0 28 2 2" xfId="297"/>
    <cellStyle name="Comma0 28 3" xfId="298"/>
    <cellStyle name="Comma0 29" xfId="299"/>
    <cellStyle name="Comma0 29 2" xfId="300"/>
    <cellStyle name="Comma0 29 2 2" xfId="301"/>
    <cellStyle name="Comma0 29 3" xfId="302"/>
    <cellStyle name="Comma0 3" xfId="303"/>
    <cellStyle name="Comma0 3 2" xfId="304"/>
    <cellStyle name="Comma0 3 2 2" xfId="305"/>
    <cellStyle name="Comma0 3 2 2 2" xfId="306"/>
    <cellStyle name="Comma0 3 2 3" xfId="307"/>
    <cellStyle name="Comma0 3 3" xfId="308"/>
    <cellStyle name="Comma0 3 3 2" xfId="309"/>
    <cellStyle name="Comma0 3 3 2 2" xfId="310"/>
    <cellStyle name="Comma0 3 3 3" xfId="311"/>
    <cellStyle name="Comma0 3 4" xfId="312"/>
    <cellStyle name="Comma0 3 4 2" xfId="313"/>
    <cellStyle name="Comma0 3 4 2 2" xfId="314"/>
    <cellStyle name="Comma0 3 4 3" xfId="315"/>
    <cellStyle name="Comma0 3 5" xfId="316"/>
    <cellStyle name="Comma0 3 5 2" xfId="317"/>
    <cellStyle name="Comma0 3 6" xfId="318"/>
    <cellStyle name="Comma0 30" xfId="319"/>
    <cellStyle name="Comma0 30 2" xfId="320"/>
    <cellStyle name="Comma0 30 2 2" xfId="321"/>
    <cellStyle name="Comma0 30 3" xfId="322"/>
    <cellStyle name="Comma0 31" xfId="323"/>
    <cellStyle name="Comma0 31 2" xfId="324"/>
    <cellStyle name="Comma0 31 2 2" xfId="325"/>
    <cellStyle name="Comma0 31 3" xfId="326"/>
    <cellStyle name="Comma0 32" xfId="327"/>
    <cellStyle name="Comma0 32 2" xfId="328"/>
    <cellStyle name="Comma0 32 2 2" xfId="329"/>
    <cellStyle name="Comma0 32 3" xfId="330"/>
    <cellStyle name="Comma0 33" xfId="331"/>
    <cellStyle name="Comma0 33 2" xfId="332"/>
    <cellStyle name="Comma0 33 2 2" xfId="333"/>
    <cellStyle name="Comma0 33 3" xfId="334"/>
    <cellStyle name="Comma0 34" xfId="335"/>
    <cellStyle name="Comma0 34 2" xfId="336"/>
    <cellStyle name="Comma0 34 2 2" xfId="337"/>
    <cellStyle name="Comma0 34 3" xfId="338"/>
    <cellStyle name="Comma0 35" xfId="339"/>
    <cellStyle name="Comma0 35 2" xfId="340"/>
    <cellStyle name="Comma0 35 2 2" xfId="341"/>
    <cellStyle name="Comma0 35 3" xfId="342"/>
    <cellStyle name="Comma0 36" xfId="343"/>
    <cellStyle name="Comma0 36 2" xfId="344"/>
    <cellStyle name="Comma0 36 2 2" xfId="345"/>
    <cellStyle name="Comma0 36 3" xfId="346"/>
    <cellStyle name="Comma0 37" xfId="347"/>
    <cellStyle name="Comma0 37 2" xfId="348"/>
    <cellStyle name="Comma0 37 2 2" xfId="349"/>
    <cellStyle name="Comma0 37 3" xfId="350"/>
    <cellStyle name="Comma0 38" xfId="351"/>
    <cellStyle name="Comma0 38 2" xfId="352"/>
    <cellStyle name="Comma0 38 2 2" xfId="353"/>
    <cellStyle name="Comma0 38 3" xfId="354"/>
    <cellStyle name="Comma0 39" xfId="355"/>
    <cellStyle name="Comma0 39 2" xfId="356"/>
    <cellStyle name="Comma0 39 2 2" xfId="357"/>
    <cellStyle name="Comma0 39 3" xfId="358"/>
    <cellStyle name="Comma0 4" xfId="359"/>
    <cellStyle name="Comma0 4 2" xfId="360"/>
    <cellStyle name="Comma0 4 2 2" xfId="361"/>
    <cellStyle name="Comma0 4 2 2 2" xfId="362"/>
    <cellStyle name="Comma0 4 2 3" xfId="363"/>
    <cellStyle name="Comma0 4 3" xfId="364"/>
    <cellStyle name="Comma0 4 3 2" xfId="365"/>
    <cellStyle name="Comma0 4 3 2 2" xfId="366"/>
    <cellStyle name="Comma0 4 3 3" xfId="367"/>
    <cellStyle name="Comma0 4 4" xfId="368"/>
    <cellStyle name="Comma0 4 4 2" xfId="369"/>
    <cellStyle name="Comma0 4 4 2 2" xfId="370"/>
    <cellStyle name="Comma0 4 4 3" xfId="371"/>
    <cellStyle name="Comma0 4 5" xfId="372"/>
    <cellStyle name="Comma0 4 5 2" xfId="373"/>
    <cellStyle name="Comma0 4 6" xfId="374"/>
    <cellStyle name="Comma0 40" xfId="375"/>
    <cellStyle name="Comma0 40 2" xfId="376"/>
    <cellStyle name="Comma0 40 2 2" xfId="377"/>
    <cellStyle name="Comma0 40 3" xfId="378"/>
    <cellStyle name="Comma0 41" xfId="379"/>
    <cellStyle name="Comma0 41 2" xfId="380"/>
    <cellStyle name="Comma0 41 2 2" xfId="381"/>
    <cellStyle name="Comma0 41 3" xfId="382"/>
    <cellStyle name="Comma0 42" xfId="383"/>
    <cellStyle name="Comma0 42 2" xfId="384"/>
    <cellStyle name="Comma0 43" xfId="385"/>
    <cellStyle name="Comma0 43 2" xfId="386"/>
    <cellStyle name="Comma0 44" xfId="387"/>
    <cellStyle name="Comma0 44 2" xfId="388"/>
    <cellStyle name="Comma0 45" xfId="389"/>
    <cellStyle name="Comma0 45 2" xfId="390"/>
    <cellStyle name="Comma0 46" xfId="391"/>
    <cellStyle name="Comma0 46 2" xfId="392"/>
    <cellStyle name="Comma0 47" xfId="393"/>
    <cellStyle name="Comma0 47 2" xfId="394"/>
    <cellStyle name="Comma0 48" xfId="395"/>
    <cellStyle name="Comma0 48 2" xfId="396"/>
    <cellStyle name="Comma0 49" xfId="397"/>
    <cellStyle name="Comma0 49 2" xfId="398"/>
    <cellStyle name="Comma0 5" xfId="399"/>
    <cellStyle name="Comma0 5 2" xfId="400"/>
    <cellStyle name="Comma0 5 2 2" xfId="401"/>
    <cellStyle name="Comma0 5 2 2 2" xfId="402"/>
    <cellStyle name="Comma0 5 2 3" xfId="403"/>
    <cellStyle name="Comma0 5 3" xfId="404"/>
    <cellStyle name="Comma0 5 3 2" xfId="405"/>
    <cellStyle name="Comma0 5 3 2 2" xfId="406"/>
    <cellStyle name="Comma0 5 3 3" xfId="407"/>
    <cellStyle name="Comma0 5 4" xfId="408"/>
    <cellStyle name="Comma0 5 4 2" xfId="409"/>
    <cellStyle name="Comma0 5 4 2 2" xfId="410"/>
    <cellStyle name="Comma0 5 4 3" xfId="411"/>
    <cellStyle name="Comma0 5 5" xfId="412"/>
    <cellStyle name="Comma0 5 5 2" xfId="413"/>
    <cellStyle name="Comma0 5 6" xfId="414"/>
    <cellStyle name="Comma0 50" xfId="415"/>
    <cellStyle name="Comma0 50 2" xfId="416"/>
    <cellStyle name="Comma0 51" xfId="417"/>
    <cellStyle name="Comma0 51 2" xfId="418"/>
    <cellStyle name="Comma0 52" xfId="419"/>
    <cellStyle name="Comma0 52 2" xfId="420"/>
    <cellStyle name="Comma0 53" xfId="421"/>
    <cellStyle name="Comma0 53 2" xfId="422"/>
    <cellStyle name="Comma0 54" xfId="423"/>
    <cellStyle name="Comma0 54 2" xfId="424"/>
    <cellStyle name="Comma0 55" xfId="425"/>
    <cellStyle name="Comma0 55 2" xfId="426"/>
    <cellStyle name="Comma0 56" xfId="427"/>
    <cellStyle name="Comma0 56 2" xfId="428"/>
    <cellStyle name="Comma0 57" xfId="429"/>
    <cellStyle name="Comma0 57 2" xfId="430"/>
    <cellStyle name="Comma0 58" xfId="431"/>
    <cellStyle name="Comma0 58 2" xfId="432"/>
    <cellStyle name="Comma0 59" xfId="433"/>
    <cellStyle name="Comma0 59 2" xfId="434"/>
    <cellStyle name="Comma0 6" xfId="435"/>
    <cellStyle name="Comma0 6 2" xfId="436"/>
    <cellStyle name="Comma0 6 2 2" xfId="437"/>
    <cellStyle name="Comma0 6 2 2 2" xfId="438"/>
    <cellStyle name="Comma0 6 2 3" xfId="439"/>
    <cellStyle name="Comma0 6 3" xfId="440"/>
    <cellStyle name="Comma0 6 3 2" xfId="441"/>
    <cellStyle name="Comma0 6 3 2 2" xfId="442"/>
    <cellStyle name="Comma0 6 3 3" xfId="443"/>
    <cellStyle name="Comma0 6 4" xfId="444"/>
    <cellStyle name="Comma0 6 4 2" xfId="445"/>
    <cellStyle name="Comma0 6 4 2 2" xfId="446"/>
    <cellStyle name="Comma0 6 4 3" xfId="447"/>
    <cellStyle name="Comma0 6 5" xfId="448"/>
    <cellStyle name="Comma0 6 5 2" xfId="449"/>
    <cellStyle name="Comma0 6 6" xfId="450"/>
    <cellStyle name="Comma0 60" xfId="451"/>
    <cellStyle name="Comma0 60 2" xfId="452"/>
    <cellStyle name="Comma0 61" xfId="453"/>
    <cellStyle name="Comma0 61 2" xfId="454"/>
    <cellStyle name="Comma0 62" xfId="455"/>
    <cellStyle name="Comma0 62 2" xfId="456"/>
    <cellStyle name="Comma0 63" xfId="457"/>
    <cellStyle name="Comma0 63 2" xfId="458"/>
    <cellStyle name="Comma0 64" xfId="459"/>
    <cellStyle name="Comma0 64 2" xfId="460"/>
    <cellStyle name="Comma0 65" xfId="461"/>
    <cellStyle name="Comma0 65 2" xfId="462"/>
    <cellStyle name="Comma0 66" xfId="463"/>
    <cellStyle name="Comma0 66 2" xfId="464"/>
    <cellStyle name="Comma0 67" xfId="465"/>
    <cellStyle name="Comma0 67 2" xfId="466"/>
    <cellStyle name="Comma0 68" xfId="467"/>
    <cellStyle name="Comma0 68 2" xfId="468"/>
    <cellStyle name="Comma0 69" xfId="469"/>
    <cellStyle name="Comma0 69 2" xfId="470"/>
    <cellStyle name="Comma0 7" xfId="471"/>
    <cellStyle name="Comma0 7 2" xfId="472"/>
    <cellStyle name="Comma0 7 2 2" xfId="473"/>
    <cellStyle name="Comma0 7 2 2 2" xfId="474"/>
    <cellStyle name="Comma0 7 2 2 2 2" xfId="475"/>
    <cellStyle name="Comma0 7 2 2 3" xfId="476"/>
    <cellStyle name="Comma0 7 2 3" xfId="477"/>
    <cellStyle name="Comma0 7 2 3 2" xfId="478"/>
    <cellStyle name="Comma0 7 2 4" xfId="479"/>
    <cellStyle name="Comma0 7 3" xfId="480"/>
    <cellStyle name="Comma0 7 3 2" xfId="481"/>
    <cellStyle name="Comma0 7 3 2 2" xfId="482"/>
    <cellStyle name="Comma0 7 3 3" xfId="483"/>
    <cellStyle name="Comma0 7 4" xfId="484"/>
    <cellStyle name="Comma0 7 4 2" xfId="485"/>
    <cellStyle name="Comma0 7 4 2 2" xfId="486"/>
    <cellStyle name="Comma0 7 4 3" xfId="487"/>
    <cellStyle name="Comma0 7 5" xfId="488"/>
    <cellStyle name="Comma0 7 5 2" xfId="489"/>
    <cellStyle name="Comma0 7 6" xfId="490"/>
    <cellStyle name="Comma0 70" xfId="491"/>
    <cellStyle name="Comma0 70 2" xfId="492"/>
    <cellStyle name="Comma0 71" xfId="493"/>
    <cellStyle name="Comma0 71 2" xfId="494"/>
    <cellStyle name="Comma0 72" xfId="495"/>
    <cellStyle name="Comma0 72 2" xfId="496"/>
    <cellStyle name="Comma0 73" xfId="497"/>
    <cellStyle name="Comma0 73 2" xfId="498"/>
    <cellStyle name="Comma0 74" xfId="499"/>
    <cellStyle name="Comma0 74 2" xfId="500"/>
    <cellStyle name="Comma0 75" xfId="501"/>
    <cellStyle name="Comma0 75 2" xfId="502"/>
    <cellStyle name="Comma0 76" xfId="503"/>
    <cellStyle name="Comma0 76 2" xfId="504"/>
    <cellStyle name="Comma0 77" xfId="505"/>
    <cellStyle name="Comma0 77 2" xfId="506"/>
    <cellStyle name="Comma0 78" xfId="507"/>
    <cellStyle name="Comma0 78 2" xfId="508"/>
    <cellStyle name="Comma0 79" xfId="509"/>
    <cellStyle name="Comma0 79 2" xfId="510"/>
    <cellStyle name="Comma0 8" xfId="511"/>
    <cellStyle name="Comma0 8 2" xfId="512"/>
    <cellStyle name="Comma0 8 2 2" xfId="513"/>
    <cellStyle name="Comma0 8 2 2 2" xfId="514"/>
    <cellStyle name="Comma0 8 2 2 2 2" xfId="515"/>
    <cellStyle name="Comma0 8 2 2 3" xfId="516"/>
    <cellStyle name="Comma0 8 2 3" xfId="517"/>
    <cellStyle name="Comma0 8 2 3 2" xfId="518"/>
    <cellStyle name="Comma0 8 2 4" xfId="519"/>
    <cellStyle name="Comma0 8 3" xfId="520"/>
    <cellStyle name="Comma0 8 3 2" xfId="521"/>
    <cellStyle name="Comma0 8 3 2 2" xfId="522"/>
    <cellStyle name="Comma0 8 3 3" xfId="523"/>
    <cellStyle name="Comma0 8 4" xfId="524"/>
    <cellStyle name="Comma0 8 4 2" xfId="525"/>
    <cellStyle name="Comma0 8 4 2 2" xfId="526"/>
    <cellStyle name="Comma0 8 4 3" xfId="527"/>
    <cellStyle name="Comma0 8 5" xfId="528"/>
    <cellStyle name="Comma0 8 5 2" xfId="529"/>
    <cellStyle name="Comma0 8 6" xfId="530"/>
    <cellStyle name="Comma0 80" xfId="531"/>
    <cellStyle name="Comma0 80 2" xfId="532"/>
    <cellStyle name="Comma0 81" xfId="533"/>
    <cellStyle name="Comma0 81 2" xfId="534"/>
    <cellStyle name="Comma0 82" xfId="535"/>
    <cellStyle name="Comma0 82 2" xfId="536"/>
    <cellStyle name="Comma0 83" xfId="537"/>
    <cellStyle name="Comma0 83 2" xfId="538"/>
    <cellStyle name="Comma0 84" xfId="539"/>
    <cellStyle name="Comma0 84 2" xfId="540"/>
    <cellStyle name="Comma0 85" xfId="541"/>
    <cellStyle name="Comma0 85 2" xfId="542"/>
    <cellStyle name="Comma0 86" xfId="543"/>
    <cellStyle name="Comma0 86 2" xfId="544"/>
    <cellStyle name="Comma0 87" xfId="545"/>
    <cellStyle name="Comma0 87 2" xfId="546"/>
    <cellStyle name="Comma0 88" xfId="547"/>
    <cellStyle name="Comma0 88 2" xfId="548"/>
    <cellStyle name="Comma0 89" xfId="549"/>
    <cellStyle name="Comma0 89 2" xfId="550"/>
    <cellStyle name="Comma0 9" xfId="551"/>
    <cellStyle name="Comma0 9 2" xfId="552"/>
    <cellStyle name="Comma0 9 2 2" xfId="553"/>
    <cellStyle name="Comma0 9 2 2 2" xfId="554"/>
    <cellStyle name="Comma0 9 2 3" xfId="555"/>
    <cellStyle name="Comma0 9 3" xfId="556"/>
    <cellStyle name="Comma0 9 3 2" xfId="557"/>
    <cellStyle name="Comma0 9 4" xfId="558"/>
    <cellStyle name="Comma0 90" xfId="559"/>
    <cellStyle name="Comma0 90 2" xfId="560"/>
    <cellStyle name="Comma0 91" xfId="561"/>
    <cellStyle name="Comma0 91 2" xfId="562"/>
    <cellStyle name="Comma0 92" xfId="563"/>
    <cellStyle name="Comma0 92 2" xfId="564"/>
    <cellStyle name="Comma0 93" xfId="565"/>
    <cellStyle name="Comma0 93 2" xfId="566"/>
    <cellStyle name="Comma0 94" xfId="567"/>
    <cellStyle name="Comma0 94 2" xfId="568"/>
    <cellStyle name="Comma0 95" xfId="569"/>
    <cellStyle name="Comma0 96" xfId="570"/>
    <cellStyle name="Comma0 97" xfId="571"/>
    <cellStyle name="Comma0 98" xfId="572"/>
    <cellStyle name="Comma0 99" xfId="573"/>
    <cellStyle name="Comma0_I&amp;M RP1 Retire" xfId="574"/>
    <cellStyle name="Currency" xfId="575"/>
    <cellStyle name="Currency [0]" xfId="576"/>
    <cellStyle name="Currency 2" xfId="577"/>
    <cellStyle name="Currency 2 2" xfId="578"/>
    <cellStyle name="Currency 2 2 2" xfId="579"/>
    <cellStyle name="Currency 2 3" xfId="580"/>
    <cellStyle name="Currency 3" xfId="581"/>
    <cellStyle name="Currency 3 2" xfId="582"/>
    <cellStyle name="Currency 3 2 2" xfId="583"/>
    <cellStyle name="Currency 3 3" xfId="584"/>
    <cellStyle name="Currency 4" xfId="585"/>
    <cellStyle name="Currency 4 2" xfId="586"/>
    <cellStyle name="Currency 4 2 2" xfId="587"/>
    <cellStyle name="Currency 4 3" xfId="588"/>
    <cellStyle name="Currency0" xfId="589"/>
    <cellStyle name="Currency0 2" xfId="590"/>
    <cellStyle name="Currency0 2 2" xfId="591"/>
    <cellStyle name="Currency0 2 2 2" xfId="592"/>
    <cellStyle name="Currency0 2 2 2 2" xfId="593"/>
    <cellStyle name="Currency0 2 2 3" xfId="594"/>
    <cellStyle name="Currency0 2 3" xfId="595"/>
    <cellStyle name="Currency0 2 3 2" xfId="596"/>
    <cellStyle name="Currency0 2 3 2 2" xfId="597"/>
    <cellStyle name="Currency0 2 3 3" xfId="598"/>
    <cellStyle name="Currency0 2 4" xfId="599"/>
    <cellStyle name="Currency0 2 4 2" xfId="600"/>
    <cellStyle name="Currency0 2 4 2 2" xfId="601"/>
    <cellStyle name="Currency0 2 4 3" xfId="602"/>
    <cellStyle name="Currency0 2 5" xfId="603"/>
    <cellStyle name="Currency0 2 5 2" xfId="604"/>
    <cellStyle name="Currency0 2 6" xfId="605"/>
    <cellStyle name="Currency0 3" xfId="606"/>
    <cellStyle name="Currency0 3 2" xfId="607"/>
    <cellStyle name="Currency0 3 2 2" xfId="608"/>
    <cellStyle name="Currency0 3 2 2 2" xfId="609"/>
    <cellStyle name="Currency0 3 2 2 2 2" xfId="610"/>
    <cellStyle name="Currency0 3 2 2 3" xfId="611"/>
    <cellStyle name="Currency0 3 2 3" xfId="612"/>
    <cellStyle name="Currency0 3 2 3 2" xfId="613"/>
    <cellStyle name="Currency0 3 2 4" xfId="614"/>
    <cellStyle name="Currency0 3 3" xfId="615"/>
    <cellStyle name="Currency0 3 3 2" xfId="616"/>
    <cellStyle name="Currency0 3 3 2 2" xfId="617"/>
    <cellStyle name="Currency0 3 3 3" xfId="618"/>
    <cellStyle name="Currency0 3 4" xfId="619"/>
    <cellStyle name="Currency0 3 4 2" xfId="620"/>
    <cellStyle name="Currency0 3 4 2 2" xfId="621"/>
    <cellStyle name="Currency0 3 4 3" xfId="622"/>
    <cellStyle name="Currency0 3 5" xfId="623"/>
    <cellStyle name="Currency0 3 5 2" xfId="624"/>
    <cellStyle name="Currency0 3 6" xfId="625"/>
    <cellStyle name="Currency0 4" xfId="626"/>
    <cellStyle name="Currency0 4 2" xfId="627"/>
    <cellStyle name="Currency0 4 2 2" xfId="628"/>
    <cellStyle name="Currency0 4 3" xfId="629"/>
    <cellStyle name="Currency0 5" xfId="630"/>
    <cellStyle name="Currency0 5 2" xfId="631"/>
    <cellStyle name="Currency0 5 2 2" xfId="632"/>
    <cellStyle name="Currency0 5 2 2 2" xfId="633"/>
    <cellStyle name="Currency0 5 2 3" xfId="634"/>
    <cellStyle name="Currency0 5 3" xfId="635"/>
    <cellStyle name="Currency0 5 3 2" xfId="636"/>
    <cellStyle name="Currency0 5 4" xfId="637"/>
    <cellStyle name="Currency0 6" xfId="638"/>
    <cellStyle name="Currency0 6 2" xfId="639"/>
    <cellStyle name="Currency0 6 2 2" xfId="640"/>
    <cellStyle name="Currency0 6 3" xfId="641"/>
    <cellStyle name="Currency0 7" xfId="642"/>
    <cellStyle name="Currency0 7 2" xfId="643"/>
    <cellStyle name="Currency0 8" xfId="644"/>
    <cellStyle name="Date" xfId="645"/>
    <cellStyle name="Date 2" xfId="646"/>
    <cellStyle name="Date 2 2" xfId="647"/>
    <cellStyle name="Date 2 2 2" xfId="648"/>
    <cellStyle name="Date 2 2 2 2" xfId="649"/>
    <cellStyle name="Date 2 2 3" xfId="650"/>
    <cellStyle name="Date 2 3" xfId="651"/>
    <cellStyle name="Date 2 3 2" xfId="652"/>
    <cellStyle name="Date 2 3 2 2" xfId="653"/>
    <cellStyle name="Date 2 3 3" xfId="654"/>
    <cellStyle name="Date 2 4" xfId="655"/>
    <cellStyle name="Date 2 4 2" xfId="656"/>
    <cellStyle name="Date 2 4 2 2" xfId="657"/>
    <cellStyle name="Date 2 4 3" xfId="658"/>
    <cellStyle name="Date 2 5" xfId="659"/>
    <cellStyle name="Date 2 5 2" xfId="660"/>
    <cellStyle name="Date 2 6" xfId="661"/>
    <cellStyle name="Date 3" xfId="662"/>
    <cellStyle name="Date 3 2" xfId="663"/>
    <cellStyle name="Date 3 2 2" xfId="664"/>
    <cellStyle name="Date 3 2 2 2" xfId="665"/>
    <cellStyle name="Date 3 2 2 2 2" xfId="666"/>
    <cellStyle name="Date 3 2 2 3" xfId="667"/>
    <cellStyle name="Date 3 2 3" xfId="668"/>
    <cellStyle name="Date 3 2 3 2" xfId="669"/>
    <cellStyle name="Date 3 2 4" xfId="670"/>
    <cellStyle name="Date 3 3" xfId="671"/>
    <cellStyle name="Date 3 3 2" xfId="672"/>
    <cellStyle name="Date 3 3 2 2" xfId="673"/>
    <cellStyle name="Date 3 3 3" xfId="674"/>
    <cellStyle name="Date 3 4" xfId="675"/>
    <cellStyle name="Date 3 4 2" xfId="676"/>
    <cellStyle name="Date 3 4 2 2" xfId="677"/>
    <cellStyle name="Date 3 4 3" xfId="678"/>
    <cellStyle name="Date 3 5" xfId="679"/>
    <cellStyle name="Date 3 5 2" xfId="680"/>
    <cellStyle name="Date 3 6" xfId="681"/>
    <cellStyle name="Date 4" xfId="682"/>
    <cellStyle name="Date 4 2" xfId="683"/>
    <cellStyle name="Date 4 2 2" xfId="684"/>
    <cellStyle name="Date 4 3" xfId="685"/>
    <cellStyle name="Date 5" xfId="686"/>
    <cellStyle name="Date 5 2" xfId="687"/>
    <cellStyle name="Date 5 2 2" xfId="688"/>
    <cellStyle name="Date 5 2 2 2" xfId="689"/>
    <cellStyle name="Date 5 2 3" xfId="690"/>
    <cellStyle name="Date 5 3" xfId="691"/>
    <cellStyle name="Date 5 3 2" xfId="692"/>
    <cellStyle name="Date 5 4" xfId="693"/>
    <cellStyle name="Date 6" xfId="694"/>
    <cellStyle name="Date 6 2" xfId="695"/>
    <cellStyle name="Date 6 2 2" xfId="696"/>
    <cellStyle name="Date 6 3" xfId="697"/>
    <cellStyle name="Date 7" xfId="698"/>
    <cellStyle name="Date 7 2" xfId="699"/>
    <cellStyle name="Date 8" xfId="700"/>
    <cellStyle name="Explanatory Text" xfId="701"/>
    <cellStyle name="Explanatory Text 2" xfId="702"/>
    <cellStyle name="Fixed" xfId="703"/>
    <cellStyle name="Fixed 2" xfId="704"/>
    <cellStyle name="Fixed 2 2" xfId="705"/>
    <cellStyle name="Fixed 2 2 2" xfId="706"/>
    <cellStyle name="Fixed 2 2 2 2" xfId="707"/>
    <cellStyle name="Fixed 2 2 3" xfId="708"/>
    <cellStyle name="Fixed 2 3" xfId="709"/>
    <cellStyle name="Fixed 2 3 2" xfId="710"/>
    <cellStyle name="Fixed 2 3 2 2" xfId="711"/>
    <cellStyle name="Fixed 2 3 3" xfId="712"/>
    <cellStyle name="Fixed 2 4" xfId="713"/>
    <cellStyle name="Fixed 2 4 2" xfId="714"/>
    <cellStyle name="Fixed 2 4 2 2" xfId="715"/>
    <cellStyle name="Fixed 2 4 3" xfId="716"/>
    <cellStyle name="Fixed 2 5" xfId="717"/>
    <cellStyle name="Fixed 2 5 2" xfId="718"/>
    <cellStyle name="Fixed 2 6" xfId="719"/>
    <cellStyle name="Fixed 3" xfId="720"/>
    <cellStyle name="Fixed 3 2" xfId="721"/>
    <cellStyle name="Fixed 3 2 2" xfId="722"/>
    <cellStyle name="Fixed 3 2 2 2" xfId="723"/>
    <cellStyle name="Fixed 3 2 2 2 2" xfId="724"/>
    <cellStyle name="Fixed 3 2 2 3" xfId="725"/>
    <cellStyle name="Fixed 3 2 3" xfId="726"/>
    <cellStyle name="Fixed 3 2 3 2" xfId="727"/>
    <cellStyle name="Fixed 3 2 4" xfId="728"/>
    <cellStyle name="Fixed 3 3" xfId="729"/>
    <cellStyle name="Fixed 3 3 2" xfId="730"/>
    <cellStyle name="Fixed 3 3 2 2" xfId="731"/>
    <cellStyle name="Fixed 3 3 3" xfId="732"/>
    <cellStyle name="Fixed 3 4" xfId="733"/>
    <cellStyle name="Fixed 3 4 2" xfId="734"/>
    <cellStyle name="Fixed 3 4 2 2" xfId="735"/>
    <cellStyle name="Fixed 3 4 3" xfId="736"/>
    <cellStyle name="Fixed 3 5" xfId="737"/>
    <cellStyle name="Fixed 3 5 2" xfId="738"/>
    <cellStyle name="Fixed 3 6" xfId="739"/>
    <cellStyle name="Fixed 4" xfId="740"/>
    <cellStyle name="Fixed 4 2" xfId="741"/>
    <cellStyle name="Fixed 4 2 2" xfId="742"/>
    <cellStyle name="Fixed 4 3" xfId="743"/>
    <cellStyle name="Fixed 5" xfId="744"/>
    <cellStyle name="Fixed 5 2" xfId="745"/>
    <cellStyle name="Fixed 5 2 2" xfId="746"/>
    <cellStyle name="Fixed 5 2 2 2" xfId="747"/>
    <cellStyle name="Fixed 5 2 3" xfId="748"/>
    <cellStyle name="Fixed 5 3" xfId="749"/>
    <cellStyle name="Fixed 5 3 2" xfId="750"/>
    <cellStyle name="Fixed 5 4" xfId="751"/>
    <cellStyle name="Fixed 6" xfId="752"/>
    <cellStyle name="Fixed 6 2" xfId="753"/>
    <cellStyle name="Fixed 6 2 2" xfId="754"/>
    <cellStyle name="Fixed 6 3" xfId="755"/>
    <cellStyle name="Fixed 7" xfId="756"/>
    <cellStyle name="Fixed 7 2" xfId="757"/>
    <cellStyle name="Fixed 8" xfId="758"/>
    <cellStyle name="Fixed2 - Style2" xfId="759"/>
    <cellStyle name="Good" xfId="760"/>
    <cellStyle name="Good 2" xfId="761"/>
    <cellStyle name="Heading 1" xfId="762"/>
    <cellStyle name="Heading 1 2" xfId="763"/>
    <cellStyle name="Heading 1 2 2" xfId="764"/>
    <cellStyle name="Heading 1 2 3" xfId="765"/>
    <cellStyle name="Heading 1 3" xfId="766"/>
    <cellStyle name="Heading 1 4" xfId="767"/>
    <cellStyle name="Heading 1 5" xfId="768"/>
    <cellStyle name="Heading 1 6" xfId="769"/>
    <cellStyle name="Heading 2" xfId="770"/>
    <cellStyle name="Heading 2 2" xfId="771"/>
    <cellStyle name="Heading 2 2 2" xfId="772"/>
    <cellStyle name="Heading 2 2 3" xfId="773"/>
    <cellStyle name="Heading 2 3" xfId="774"/>
    <cellStyle name="Heading 2 3 2" xfId="775"/>
    <cellStyle name="Heading 2 4" xfId="776"/>
    <cellStyle name="Heading 2 5" xfId="777"/>
    <cellStyle name="Heading 2 6" xfId="778"/>
    <cellStyle name="Heading 2 7" xfId="779"/>
    <cellStyle name="Heading 3" xfId="780"/>
    <cellStyle name="Heading 3 2" xfId="781"/>
    <cellStyle name="Heading 4" xfId="782"/>
    <cellStyle name="Heading 4 2" xfId="783"/>
    <cellStyle name="HEADING1" xfId="784"/>
    <cellStyle name="HEADING1 2" xfId="785"/>
    <cellStyle name="HEADING1 2 2" xfId="786"/>
    <cellStyle name="HEADING1 2 2 2" xfId="787"/>
    <cellStyle name="HEADING1 2 2 2 2" xfId="788"/>
    <cellStyle name="HEADING1 2 2 3" xfId="789"/>
    <cellStyle name="HEADING1 2 3" xfId="790"/>
    <cellStyle name="HEADING1 2 3 2" xfId="791"/>
    <cellStyle name="HEADING1 2 3 2 2" xfId="792"/>
    <cellStyle name="HEADING1 2 3 3" xfId="793"/>
    <cellStyle name="HEADING1 2 4" xfId="794"/>
    <cellStyle name="HEADING1 2 4 2" xfId="795"/>
    <cellStyle name="HEADING1 2 4 2 2" xfId="796"/>
    <cellStyle name="HEADING1 2 4 3" xfId="797"/>
    <cellStyle name="HEADING1 2 5" xfId="798"/>
    <cellStyle name="HEADING1 2 5 2" xfId="799"/>
    <cellStyle name="HEADING1 2 6" xfId="800"/>
    <cellStyle name="HEADING1 3" xfId="801"/>
    <cellStyle name="HEADING1 3 2" xfId="802"/>
    <cellStyle name="HEADING1 3 2 2" xfId="803"/>
    <cellStyle name="HEADING1 3 2 2 2" xfId="804"/>
    <cellStyle name="HEADING1 3 2 2 2 2" xfId="805"/>
    <cellStyle name="HEADING1 3 2 2 3" xfId="806"/>
    <cellStyle name="HEADING1 3 2 3" xfId="807"/>
    <cellStyle name="HEADING1 3 2 3 2" xfId="808"/>
    <cellStyle name="HEADING1 3 2 4" xfId="809"/>
    <cellStyle name="HEADING1 3 3" xfId="810"/>
    <cellStyle name="HEADING1 3 3 2" xfId="811"/>
    <cellStyle name="HEADING1 3 3 2 2" xfId="812"/>
    <cellStyle name="HEADING1 3 3 3" xfId="813"/>
    <cellStyle name="HEADING1 3 4" xfId="814"/>
    <cellStyle name="HEADING1 3 4 2" xfId="815"/>
    <cellStyle name="HEADING1 3 4 2 2" xfId="816"/>
    <cellStyle name="HEADING1 3 4 3" xfId="817"/>
    <cellStyle name="HEADING1 3 5" xfId="818"/>
    <cellStyle name="HEADING1 3 5 2" xfId="819"/>
    <cellStyle name="HEADING1 3 6" xfId="820"/>
    <cellStyle name="HEADING1 4" xfId="821"/>
    <cellStyle name="HEADING1 4 2" xfId="822"/>
    <cellStyle name="HEADING1 4 2 2" xfId="823"/>
    <cellStyle name="HEADING1 4 3" xfId="824"/>
    <cellStyle name="HEADING1 5" xfId="825"/>
    <cellStyle name="HEADING1 5 2" xfId="826"/>
    <cellStyle name="HEADING1 5 2 2" xfId="827"/>
    <cellStyle name="HEADING1 5 2 2 2" xfId="828"/>
    <cellStyle name="HEADING1 5 2 3" xfId="829"/>
    <cellStyle name="HEADING1 5 3" xfId="830"/>
    <cellStyle name="HEADING1 5 3 2" xfId="831"/>
    <cellStyle name="HEADING1 5 4" xfId="832"/>
    <cellStyle name="HEADING1 6" xfId="833"/>
    <cellStyle name="HEADING1 6 2" xfId="834"/>
    <cellStyle name="HEADING1 6 2 2" xfId="835"/>
    <cellStyle name="HEADING1 6 3" xfId="836"/>
    <cellStyle name="HEADING1 7" xfId="837"/>
    <cellStyle name="HEADING1 7 2" xfId="838"/>
    <cellStyle name="HEADING1 8" xfId="839"/>
    <cellStyle name="HEADING2" xfId="840"/>
    <cellStyle name="HEADING2 2" xfId="841"/>
    <cellStyle name="HEADING2 2 2" xfId="842"/>
    <cellStyle name="Input" xfId="843"/>
    <cellStyle name="Input 2" xfId="844"/>
    <cellStyle name="Linked Cell" xfId="845"/>
    <cellStyle name="Linked Cell 2" xfId="846"/>
    <cellStyle name="Neutral" xfId="847"/>
    <cellStyle name="Neutral 2" xfId="848"/>
    <cellStyle name="Normal 10" xfId="849"/>
    <cellStyle name="Normal 10 2" xfId="850"/>
    <cellStyle name="Normal 10 2 2" xfId="851"/>
    <cellStyle name="Normal 10 3" xfId="852"/>
    <cellStyle name="Normal 11" xfId="853"/>
    <cellStyle name="Normal 11 2" xfId="854"/>
    <cellStyle name="Normal 11 2 2" xfId="855"/>
    <cellStyle name="Normal 11 3" xfId="856"/>
    <cellStyle name="Normal 11 4" xfId="857"/>
    <cellStyle name="Normal 12" xfId="858"/>
    <cellStyle name="Normal 12 2" xfId="859"/>
    <cellStyle name="Normal 12 3" xfId="860"/>
    <cellStyle name="Normal 13" xfId="861"/>
    <cellStyle name="Normal 13 2" xfId="862"/>
    <cellStyle name="Normal 13 3" xfId="863"/>
    <cellStyle name="Normal 14" xfId="864"/>
    <cellStyle name="Normal 14 2" xfId="865"/>
    <cellStyle name="Normal 2" xfId="866"/>
    <cellStyle name="Normal 2 10" xfId="867"/>
    <cellStyle name="Normal 2 11" xfId="868"/>
    <cellStyle name="Normal 2 12" xfId="869"/>
    <cellStyle name="Normal 2 13" xfId="870"/>
    <cellStyle name="Normal 2 14" xfId="871"/>
    <cellStyle name="Normal 2 15" xfId="872"/>
    <cellStyle name="Normal 2 16" xfId="873"/>
    <cellStyle name="Normal 2 17" xfId="874"/>
    <cellStyle name="Normal 2 18" xfId="875"/>
    <cellStyle name="Normal 2 19" xfId="876"/>
    <cellStyle name="Normal 2 2" xfId="877"/>
    <cellStyle name="Normal 2 2 2" xfId="878"/>
    <cellStyle name="Normal 2 2 2 2" xfId="879"/>
    <cellStyle name="Normal 2 2 2 2 2" xfId="880"/>
    <cellStyle name="Normal 2 2 2 2 2 2" xfId="881"/>
    <cellStyle name="Normal 2 2 2 2 3" xfId="882"/>
    <cellStyle name="Normal 2 2 3" xfId="883"/>
    <cellStyle name="Normal 2 2 3 2" xfId="884"/>
    <cellStyle name="Normal 2 2 3 2 2" xfId="885"/>
    <cellStyle name="Normal 2 2 3 3" xfId="886"/>
    <cellStyle name="Normal 2 2 4" xfId="887"/>
    <cellStyle name="Normal 2 2 5" xfId="888"/>
    <cellStyle name="Normal 2 20" xfId="889"/>
    <cellStyle name="Normal 2 21" xfId="890"/>
    <cellStyle name="Normal 2 3" xfId="891"/>
    <cellStyle name="Normal 2 3 2" xfId="892"/>
    <cellStyle name="Normal 2 3 2 2" xfId="893"/>
    <cellStyle name="Normal 2 3 3" xfId="894"/>
    <cellStyle name="Normal 2 3 4" xfId="895"/>
    <cellStyle name="Normal 2 3 5" xfId="896"/>
    <cellStyle name="Normal 2 4" xfId="897"/>
    <cellStyle name="Normal 2 4 2" xfId="898"/>
    <cellStyle name="Normal 2 4 3" xfId="899"/>
    <cellStyle name="Normal 2 4 4" xfId="900"/>
    <cellStyle name="Normal 2 4 5" xfId="901"/>
    <cellStyle name="Normal 2 5" xfId="902"/>
    <cellStyle name="Normal 2 5 2" xfId="903"/>
    <cellStyle name="Normal 2 5 3" xfId="904"/>
    <cellStyle name="Normal 2 5 4" xfId="905"/>
    <cellStyle name="Normal 2 6" xfId="906"/>
    <cellStyle name="Normal 2 6 2" xfId="907"/>
    <cellStyle name="Normal 2 6 2 2" xfId="908"/>
    <cellStyle name="Normal 2 6 2 2 2" xfId="909"/>
    <cellStyle name="Normal 2 6 2 3" xfId="910"/>
    <cellStyle name="Normal 2 6 3" xfId="911"/>
    <cellStyle name="Normal 2 6 4" xfId="912"/>
    <cellStyle name="Normal 2 6 4 2" xfId="913"/>
    <cellStyle name="Normal 2 6 5" xfId="914"/>
    <cellStyle name="Normal 2 7" xfId="915"/>
    <cellStyle name="Normal 2 8" xfId="916"/>
    <cellStyle name="Normal 2 9" xfId="917"/>
    <cellStyle name="Normal 3" xfId="918"/>
    <cellStyle name="Normal 3 2" xfId="919"/>
    <cellStyle name="Normal 3 2 2" xfId="920"/>
    <cellStyle name="Normal 3 2 2 2" xfId="921"/>
    <cellStyle name="Normal 3 2 3" xfId="922"/>
    <cellStyle name="Normal 3 2 3 2" xfId="923"/>
    <cellStyle name="Normal 3 3" xfId="924"/>
    <cellStyle name="Normal 3 3 2" xfId="925"/>
    <cellStyle name="Normal 3 3 2 2" xfId="926"/>
    <cellStyle name="Normal 3 3 3" xfId="927"/>
    <cellStyle name="Normal 3 4" xfId="928"/>
    <cellStyle name="Normal 3 4 2" xfId="929"/>
    <cellStyle name="Normal 3 4 2 2" xfId="930"/>
    <cellStyle name="Normal 3 4 3" xfId="931"/>
    <cellStyle name="Normal 3 5" xfId="932"/>
    <cellStyle name="Normal 3 5 2" xfId="933"/>
    <cellStyle name="Normal 3 6" xfId="934"/>
    <cellStyle name="Normal 4" xfId="935"/>
    <cellStyle name="Normal 4 2" xfId="936"/>
    <cellStyle name="Normal 4 2 2" xfId="937"/>
    <cellStyle name="Normal 4 3" xfId="938"/>
    <cellStyle name="Normal 4 3 2" xfId="939"/>
    <cellStyle name="Normal 4 3 2 2" xfId="940"/>
    <cellStyle name="Normal 4 3 3" xfId="941"/>
    <cellStyle name="Normal 4 3 3 2" xfId="942"/>
    <cellStyle name="Normal 4 4" xfId="943"/>
    <cellStyle name="Normal 4 4 2" xfId="944"/>
    <cellStyle name="Normal 4 4 2 2" xfId="945"/>
    <cellStyle name="Normal 4 5" xfId="946"/>
    <cellStyle name="Normal 4 5 2" xfId="947"/>
    <cellStyle name="Normal 4 6" xfId="948"/>
    <cellStyle name="Normal 4 6 2" xfId="949"/>
    <cellStyle name="Normal 5" xfId="950"/>
    <cellStyle name="Normal 5 2" xfId="951"/>
    <cellStyle name="Normal 5 2 2" xfId="952"/>
    <cellStyle name="Normal 5 2 3" xfId="953"/>
    <cellStyle name="Normal 5 2 4" xfId="954"/>
    <cellStyle name="Normal 5 3" xfId="955"/>
    <cellStyle name="Normal 5 4" xfId="956"/>
    <cellStyle name="Normal 5 5" xfId="957"/>
    <cellStyle name="Normal 6" xfId="958"/>
    <cellStyle name="Normal 6 2" xfId="959"/>
    <cellStyle name="Normal 6 2 2" xfId="960"/>
    <cellStyle name="Normal 6 3" xfId="961"/>
    <cellStyle name="Normal 6 3 2" xfId="962"/>
    <cellStyle name="Normal 6 3 2 2" xfId="963"/>
    <cellStyle name="Normal 7" xfId="964"/>
    <cellStyle name="Normal 7 2" xfId="965"/>
    <cellStyle name="Normal 7 2 2" xfId="966"/>
    <cellStyle name="Normal 7 3" xfId="967"/>
    <cellStyle name="Normal 8" xfId="968"/>
    <cellStyle name="Normal 8 2" xfId="969"/>
    <cellStyle name="Normal 8 2 2" xfId="970"/>
    <cellStyle name="Normal 8 2 2 2" xfId="971"/>
    <cellStyle name="Normal 8 2 3" xfId="972"/>
    <cellStyle name="Normal 8 3" xfId="973"/>
    <cellStyle name="Normal 8 4" xfId="974"/>
    <cellStyle name="Normal 8 4 2" xfId="975"/>
    <cellStyle name="Normal 9" xfId="976"/>
    <cellStyle name="Normal 9 2" xfId="977"/>
    <cellStyle name="Normal 9 2 2" xfId="978"/>
    <cellStyle name="Note" xfId="979"/>
    <cellStyle name="Note 2" xfId="980"/>
    <cellStyle name="Note 3" xfId="981"/>
    <cellStyle name="Output" xfId="982"/>
    <cellStyle name="Output 2" xfId="983"/>
    <cellStyle name="Percen - Style1" xfId="984"/>
    <cellStyle name="Percent" xfId="985"/>
    <cellStyle name="Percent 10" xfId="986"/>
    <cellStyle name="Percent 2" xfId="987"/>
    <cellStyle name="Percent 2 2" xfId="988"/>
    <cellStyle name="Percent 2 2 2" xfId="989"/>
    <cellStyle name="Percent 2 2 2 2" xfId="990"/>
    <cellStyle name="Percent 2 2 3" xfId="991"/>
    <cellStyle name="Percent 2 3" xfId="992"/>
    <cellStyle name="Percent 2 3 2" xfId="993"/>
    <cellStyle name="Percent 2 3 2 2" xfId="994"/>
    <cellStyle name="Percent 2 3 3" xfId="995"/>
    <cellStyle name="Percent 2 4" xfId="996"/>
    <cellStyle name="Percent 2 4 2" xfId="997"/>
    <cellStyle name="Percent 2 4 2 2" xfId="998"/>
    <cellStyle name="Percent 2 4 3" xfId="999"/>
    <cellStyle name="Percent 2 5" xfId="1000"/>
    <cellStyle name="Percent 2 5 2" xfId="1001"/>
    <cellStyle name="Percent 2 6" xfId="1002"/>
    <cellStyle name="Percent 3" xfId="1003"/>
    <cellStyle name="Percent 3 2" xfId="1004"/>
    <cellStyle name="Percent 3 2 2" xfId="1005"/>
    <cellStyle name="Percent 3 2 2 2" xfId="1006"/>
    <cellStyle name="Percent 3 2 2 2 2" xfId="1007"/>
    <cellStyle name="Percent 3 2 2 3" xfId="1008"/>
    <cellStyle name="Percent 3 2 3" xfId="1009"/>
    <cellStyle name="Percent 3 2 3 2" xfId="1010"/>
    <cellStyle name="Percent 3 2 4" xfId="1011"/>
    <cellStyle name="Percent 3 3" xfId="1012"/>
    <cellStyle name="Percent 3 3 2" xfId="1013"/>
    <cellStyle name="Percent 3 3 2 2" xfId="1014"/>
    <cellStyle name="Percent 3 3 3" xfId="1015"/>
    <cellStyle name="Percent 3 3 3 2" xfId="1016"/>
    <cellStyle name="Percent 3 4" xfId="1017"/>
    <cellStyle name="Percent 3 4 2" xfId="1018"/>
    <cellStyle name="Percent 3 4 2 2" xfId="1019"/>
    <cellStyle name="Percent 3 4 3" xfId="1020"/>
    <cellStyle name="Percent 3 4 3 2" xfId="1021"/>
    <cellStyle name="Percent 3 5" xfId="1022"/>
    <cellStyle name="Percent 3 5 2" xfId="1023"/>
    <cellStyle name="Percent 3 5 2 2" xfId="1024"/>
    <cellStyle name="Percent 3 6" xfId="1025"/>
    <cellStyle name="Percent 3 6 2" xfId="1026"/>
    <cellStyle name="Percent 4" xfId="1027"/>
    <cellStyle name="Percent 4 2" xfId="1028"/>
    <cellStyle name="Percent 4 2 2" xfId="1029"/>
    <cellStyle name="Percent 4 3" xfId="1030"/>
    <cellStyle name="Percent 5" xfId="1031"/>
    <cellStyle name="Percent 5 2" xfId="1032"/>
    <cellStyle name="Percent 5 2 2" xfId="1033"/>
    <cellStyle name="Percent 5 2 2 2" xfId="1034"/>
    <cellStyle name="Percent 5 2 3" xfId="1035"/>
    <cellStyle name="Percent 5 3" xfId="1036"/>
    <cellStyle name="Percent 5 3 2" xfId="1037"/>
    <cellStyle name="Percent 5 4" xfId="1038"/>
    <cellStyle name="Percent 6" xfId="1039"/>
    <cellStyle name="Percent 6 2" xfId="1040"/>
    <cellStyle name="Percent 6 2 2" xfId="1041"/>
    <cellStyle name="Percent 6 3" xfId="1042"/>
    <cellStyle name="Percent 7" xfId="1043"/>
    <cellStyle name="Percent 7 2" xfId="1044"/>
    <cellStyle name="Percent 7 2 2" xfId="1045"/>
    <cellStyle name="Percent 7 3" xfId="1046"/>
    <cellStyle name="Percent 8" xfId="1047"/>
    <cellStyle name="Percent 8 2" xfId="1048"/>
    <cellStyle name="Percent 9" xfId="1049"/>
    <cellStyle name="PSChar" xfId="1050"/>
    <cellStyle name="PSChar 2" xfId="1051"/>
    <cellStyle name="PSChar 2 2" xfId="1052"/>
    <cellStyle name="PSDec" xfId="1053"/>
    <cellStyle name="PSDec 2" xfId="1054"/>
    <cellStyle name="PSDec 2 2" xfId="1055"/>
    <cellStyle name="PSHeading" xfId="1056"/>
    <cellStyle name="PSHeading 2" xfId="1057"/>
    <cellStyle name="PSHeading 2 2" xfId="1058"/>
    <cellStyle name="Style 1" xfId="1059"/>
    <cellStyle name="Style 1 2" xfId="1060"/>
    <cellStyle name="Style 1 2 2" xfId="1061"/>
    <cellStyle name="Style 1 2 2 2" xfId="1062"/>
    <cellStyle name="Style 1 2 3" xfId="1063"/>
    <cellStyle name="Style 1 3" xfId="1064"/>
    <cellStyle name="Style 1 3 2" xfId="1065"/>
    <cellStyle name="Style 1 4" xfId="1066"/>
    <cellStyle name="Title" xfId="1067"/>
    <cellStyle name="Title 2" xfId="1068"/>
    <cellStyle name="Total" xfId="1069"/>
    <cellStyle name="Total 10" xfId="1070"/>
    <cellStyle name="Total 2" xfId="1071"/>
    <cellStyle name="Total 2 2" xfId="1072"/>
    <cellStyle name="Total 2 2 2" xfId="1073"/>
    <cellStyle name="Total 2 2 2 2" xfId="1074"/>
    <cellStyle name="Total 2 2 3" xfId="1075"/>
    <cellStyle name="Total 2 3" xfId="1076"/>
    <cellStyle name="Total 2 3 2" xfId="1077"/>
    <cellStyle name="Total 2 3 2 2" xfId="1078"/>
    <cellStyle name="Total 2 3 3" xfId="1079"/>
    <cellStyle name="Total 2 4" xfId="1080"/>
    <cellStyle name="Total 2 4 2" xfId="1081"/>
    <cellStyle name="Total 2 4 2 2" xfId="1082"/>
    <cellStyle name="Total 2 4 3" xfId="1083"/>
    <cellStyle name="Total 2 5" xfId="1084"/>
    <cellStyle name="Total 2 5 2" xfId="1085"/>
    <cellStyle name="Total 2 6" xfId="1086"/>
    <cellStyle name="Total 2 6 2" xfId="1087"/>
    <cellStyle name="Total 3" xfId="1088"/>
    <cellStyle name="Total 3 2" xfId="1089"/>
    <cellStyle name="Total 3 2 2" xfId="1090"/>
    <cellStyle name="Total 3 2 2 2" xfId="1091"/>
    <cellStyle name="Total 3 2 2 2 2" xfId="1092"/>
    <cellStyle name="Total 3 2 2 3" xfId="1093"/>
    <cellStyle name="Total 3 2 3" xfId="1094"/>
    <cellStyle name="Total 3 2 3 2" xfId="1095"/>
    <cellStyle name="Total 3 2 4" xfId="1096"/>
    <cellStyle name="Total 3 3" xfId="1097"/>
    <cellStyle name="Total 3 3 2" xfId="1098"/>
    <cellStyle name="Total 3 3 2 2" xfId="1099"/>
    <cellStyle name="Total 3 3 3" xfId="1100"/>
    <cellStyle name="Total 3 4" xfId="1101"/>
    <cellStyle name="Total 3 4 2" xfId="1102"/>
    <cellStyle name="Total 3 4 2 2" xfId="1103"/>
    <cellStyle name="Total 3 4 3" xfId="1104"/>
    <cellStyle name="Total 3 5" xfId="1105"/>
    <cellStyle name="Total 3 5 2" xfId="1106"/>
    <cellStyle name="Total 3 6" xfId="1107"/>
    <cellStyle name="Total 4" xfId="1108"/>
    <cellStyle name="Total 4 2" xfId="1109"/>
    <cellStyle name="Total 4 2 2" xfId="1110"/>
    <cellStyle name="Total 4 3" xfId="1111"/>
    <cellStyle name="Total 5" xfId="1112"/>
    <cellStyle name="Total 5 2" xfId="1113"/>
    <cellStyle name="Total 5 2 2" xfId="1114"/>
    <cellStyle name="Total 5 2 2 2" xfId="1115"/>
    <cellStyle name="Total 5 2 3" xfId="1116"/>
    <cellStyle name="Total 5 3" xfId="1117"/>
    <cellStyle name="Total 5 3 2" xfId="1118"/>
    <cellStyle name="Total 5 4" xfId="1119"/>
    <cellStyle name="Total 6" xfId="1120"/>
    <cellStyle name="Total 6 2" xfId="1121"/>
    <cellStyle name="Total 6 2 2" xfId="1122"/>
    <cellStyle name="Total 6 3" xfId="1123"/>
    <cellStyle name="Total 7" xfId="1124"/>
    <cellStyle name="Total 7 2" xfId="1125"/>
    <cellStyle name="Total 7 2 2" xfId="1126"/>
    <cellStyle name="Total 7 3" xfId="1127"/>
    <cellStyle name="Total 8" xfId="1128"/>
    <cellStyle name="Total 8 2" xfId="1129"/>
    <cellStyle name="Total 9" xfId="1130"/>
    <cellStyle name="Warning Text" xfId="1131"/>
    <cellStyle name="Warning Text 2" xfId="1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PLN\Q1%202011%20IRP%20Development\East\UD%20Analysis\UD%20Analysis%20Under%20Fleet%20Transition%20Commodity%20Pricing\Rockport%201&amp;2\Results%20Summary%20Rockport1&amp;2%20Retrofit,%20Retire%20and%20Replace%203_31_11%20FLEET%20TRA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kup\DPart\Work\IRP_2011%20Review\Regulatory\KY\CCN%20Update%20('CSAPR%20pricing'%2010-11)\Levelized%20BS2%20_30%20Op%20Life%20Summary%2010_27_11%20High%20Ba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78D6CE\FT_CSAPR_High%20Band\Levelized%20Market%20Replacement%20to%202025%20Under%20FT_CSAPR_HIGH_BA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78D6CE\BASE_Fleet%20Transition-CSAPR\Levelized%20Market%20Replacement%20to%202025%20Under%20FT_CSA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&amp;M Summary"/>
      <sheetName val="I&amp;M RP1&amp;2 FGD"/>
      <sheetName val="I&amp;M RP1 Retire - RP1 Retrofit"/>
      <sheetName val="I&amp;M RP1 Retire"/>
      <sheetName val="I&amp;M RP2 Retire"/>
      <sheetName val="I&amp;M RP1 Retire - Retrofit"/>
      <sheetName val="I&amp;M RP2 Retire - Retrofit"/>
      <sheetName val="I&amp;M 1&amp;2 FGD ICAP ONLY"/>
      <sheetName val="I&amp;M 1 FGD ICAP ONLY"/>
      <sheetName val="I&amp;M 2 FGD ICAP ONLY"/>
      <sheetName val="KPCo Summary"/>
      <sheetName val="KPCo RP1&amp;2 FGD"/>
      <sheetName val="KPCo RP1 Retire "/>
      <sheetName val="KPCo RP2 Retire"/>
      <sheetName val="KPCO RP1 Retire - Retrofit"/>
      <sheetName val="KPCO RP2 Retire - Retrofit"/>
      <sheetName val="KPCo 1&amp;2 FGD ICAP ONLY"/>
      <sheetName val="KPCo 1 FGD ICAP ONLY"/>
      <sheetName val="KPCo 2 FGD ICAP ONLY"/>
      <sheetName val="KPCo RP1 FGD 15 YR"/>
      <sheetName val="I&amp;M RP1 FGD 15 Year Life"/>
      <sheetName val="Summary"/>
    </sheetNames>
    <sheetDataSet>
      <sheetData sheetId="3">
        <row r="92">
          <cell r="Q9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T_CSAPR High Retrofit"/>
      <sheetName val="FT_CSAPR High Repower"/>
      <sheetName val="FT_CSAPR High Brownfield"/>
      <sheetName val="FT_CSAPR High Market to 2020"/>
      <sheetName val="FT_CSAPR High Market to 2025"/>
      <sheetName val="FT_CSAPR High Market Only"/>
      <sheetName val="Repower-Retrofit"/>
      <sheetName val="CC-Retrofit"/>
      <sheetName val="CC- Repower"/>
      <sheetName val="CC- Mrkt to 20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Pager Mod for CCS Bonus Allow"/>
      <sheetName val="Format"/>
      <sheetName val="PJM"/>
      <sheetName val="APCo"/>
      <sheetName val="I&amp;M"/>
      <sheetName val="KPCo"/>
      <sheetName val="OPCo+CSP"/>
      <sheetName val="Emissions"/>
      <sheetName val="New Additions"/>
      <sheetName val="KPCO New Additions"/>
      <sheetName val="O&amp;M"/>
      <sheetName val="Fuel &amp; Purchases"/>
      <sheetName val="Base"/>
      <sheetName val="Base2"/>
      <sheetName val="Change1"/>
      <sheetName val="Change3"/>
      <sheetName val="East Change4"/>
      <sheetName val="Allowance Bank"/>
      <sheetName val="Gas NOX"/>
      <sheetName val="Chart Data"/>
      <sheetName val="Fuel Cost Chart"/>
      <sheetName val="Fuel Cost Chart $ per MWh"/>
      <sheetName val="Market Revenue and Cost Chart"/>
      <sheetName val="Fuel and Transaction Cost Chart"/>
      <sheetName val="Carrying Charge Chart"/>
      <sheetName val="Emission Cost Chart"/>
      <sheetName val="Market Purchase Energy Chart"/>
      <sheetName val="Market Sales Energy Chart"/>
      <sheetName val="Net Market Energy Chart"/>
    </sheetNames>
    <sheetDataSet>
      <sheetData sheetId="1">
        <row r="3">
          <cell r="C3">
            <v>2011</v>
          </cell>
          <cell r="E3">
            <v>2040</v>
          </cell>
        </row>
        <row r="5">
          <cell r="C5">
            <v>2011</v>
          </cell>
          <cell r="E5">
            <v>2040</v>
          </cell>
        </row>
        <row r="9">
          <cell r="G9">
            <v>0.0864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</sheetData>
      <sheetData sheetId="9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607</v>
          </cell>
        </row>
        <row r="9">
          <cell r="Q9">
            <v>607</v>
          </cell>
        </row>
        <row r="10">
          <cell r="Q10">
            <v>36583</v>
          </cell>
        </row>
        <row r="11">
          <cell r="Q11">
            <v>36583</v>
          </cell>
        </row>
        <row r="12">
          <cell r="Q12">
            <v>36583</v>
          </cell>
        </row>
        <row r="13">
          <cell r="Q13">
            <v>36583</v>
          </cell>
        </row>
        <row r="14">
          <cell r="Q14">
            <v>43914</v>
          </cell>
        </row>
        <row r="15">
          <cell r="Q15">
            <v>43914</v>
          </cell>
        </row>
        <row r="16">
          <cell r="Q16">
            <v>43914</v>
          </cell>
        </row>
        <row r="17">
          <cell r="Q17">
            <v>43914</v>
          </cell>
        </row>
        <row r="18">
          <cell r="Q18">
            <v>43914</v>
          </cell>
        </row>
        <row r="19">
          <cell r="Q19">
            <v>369468</v>
          </cell>
        </row>
        <row r="20">
          <cell r="Q20">
            <v>369468</v>
          </cell>
        </row>
        <row r="21">
          <cell r="Q21">
            <v>369468</v>
          </cell>
        </row>
        <row r="22">
          <cell r="Q22">
            <v>369468</v>
          </cell>
        </row>
        <row r="23">
          <cell r="Q23">
            <v>369468</v>
          </cell>
        </row>
        <row r="24">
          <cell r="Q24">
            <v>369468</v>
          </cell>
        </row>
        <row r="25">
          <cell r="Q25">
            <v>369468</v>
          </cell>
        </row>
        <row r="26">
          <cell r="Q26">
            <v>369468</v>
          </cell>
        </row>
        <row r="27">
          <cell r="Q27">
            <v>369468</v>
          </cell>
        </row>
        <row r="28">
          <cell r="Q28">
            <v>369468</v>
          </cell>
        </row>
        <row r="29">
          <cell r="Q29">
            <v>369468</v>
          </cell>
        </row>
        <row r="30">
          <cell r="Q30">
            <v>369468</v>
          </cell>
        </row>
        <row r="31">
          <cell r="Q31">
            <v>369468</v>
          </cell>
        </row>
        <row r="32">
          <cell r="Q32">
            <v>369468</v>
          </cell>
        </row>
        <row r="33">
          <cell r="Q33">
            <v>369468</v>
          </cell>
        </row>
        <row r="34">
          <cell r="Q34">
            <v>369468</v>
          </cell>
        </row>
      </sheetData>
      <sheetData sheetId="10">
        <row r="65">
          <cell r="W65">
            <v>614444.2743445333</v>
          </cell>
        </row>
        <row r="67">
          <cell r="W67">
            <v>-0.0009765625</v>
          </cell>
        </row>
        <row r="68">
          <cell r="W68">
            <v>0.001953125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-0.001953125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65737.8125</v>
          </cell>
        </row>
        <row r="82">
          <cell r="W82">
            <v>68360.12109375</v>
          </cell>
        </row>
        <row r="83">
          <cell r="W83">
            <v>69396.18359375</v>
          </cell>
        </row>
        <row r="84">
          <cell r="W84">
            <v>71709.41015625</v>
          </cell>
        </row>
        <row r="85">
          <cell r="W85">
            <v>73518.8115234375</v>
          </cell>
        </row>
        <row r="86">
          <cell r="W86">
            <v>74038.294921875</v>
          </cell>
        </row>
        <row r="87">
          <cell r="W87">
            <v>76543.16796875</v>
          </cell>
        </row>
        <row r="88">
          <cell r="W88">
            <v>77750.375</v>
          </cell>
        </row>
        <row r="89">
          <cell r="W89">
            <v>80187.41796875</v>
          </cell>
        </row>
        <row r="90">
          <cell r="W90">
            <v>81446.353515625</v>
          </cell>
        </row>
        <row r="91">
          <cell r="W91">
            <v>84369.73828125</v>
          </cell>
        </row>
        <row r="92">
          <cell r="W92">
            <v>85978.744140625</v>
          </cell>
        </row>
        <row r="93">
          <cell r="W93">
            <v>87346.998046875</v>
          </cell>
        </row>
        <row r="94">
          <cell r="W94">
            <v>89698.921875</v>
          </cell>
        </row>
        <row r="95">
          <cell r="W95">
            <v>90668.23828125</v>
          </cell>
        </row>
        <row r="96">
          <cell r="W96">
            <v>93650.853515625</v>
          </cell>
        </row>
      </sheetData>
      <sheetData sheetId="15">
        <row r="2">
          <cell r="BD2">
            <v>1115.2464599609375</v>
          </cell>
          <cell r="BH2">
            <v>1033</v>
          </cell>
          <cell r="BO2">
            <v>-100</v>
          </cell>
        </row>
        <row r="3">
          <cell r="BD3">
            <v>1315.577392578125</v>
          </cell>
          <cell r="BH3">
            <v>1251</v>
          </cell>
          <cell r="BO3">
            <v>-100</v>
          </cell>
        </row>
        <row r="4">
          <cell r="BD4">
            <v>1317.287353515625</v>
          </cell>
          <cell r="BH4">
            <v>1257</v>
          </cell>
          <cell r="BO4">
            <v>-100</v>
          </cell>
        </row>
        <row r="5">
          <cell r="BD5">
            <v>1387.44287109375</v>
          </cell>
          <cell r="BH5">
            <v>1243</v>
          </cell>
          <cell r="BO5">
            <v>8.0361</v>
          </cell>
        </row>
        <row r="6">
          <cell r="BD6">
            <v>1107.68212890625</v>
          </cell>
          <cell r="BH6">
            <v>1234</v>
          </cell>
          <cell r="BO6">
            <v>8.0361</v>
          </cell>
        </row>
        <row r="7">
          <cell r="BD7">
            <v>372.8175048828125</v>
          </cell>
          <cell r="BH7">
            <v>1213</v>
          </cell>
          <cell r="BO7">
            <v>8.0361</v>
          </cell>
        </row>
        <row r="8">
          <cell r="BD8">
            <v>371.7789611816406</v>
          </cell>
          <cell r="BH8">
            <v>1198</v>
          </cell>
          <cell r="BO8">
            <v>8.0361</v>
          </cell>
        </row>
        <row r="9">
          <cell r="BD9">
            <v>374.3404541015625</v>
          </cell>
          <cell r="BH9">
            <v>1207</v>
          </cell>
          <cell r="BO9">
            <v>8.0361</v>
          </cell>
        </row>
        <row r="10">
          <cell r="BD10">
            <v>381.7840881347656</v>
          </cell>
          <cell r="BH10">
            <v>1218</v>
          </cell>
          <cell r="BO10">
            <v>8.0361</v>
          </cell>
        </row>
        <row r="11">
          <cell r="BD11">
            <v>383.910888671875</v>
          </cell>
          <cell r="BH11">
            <v>1224</v>
          </cell>
          <cell r="BO11">
            <v>8.0361</v>
          </cell>
        </row>
        <row r="12">
          <cell r="BD12">
            <v>398.61541748046875</v>
          </cell>
          <cell r="BH12">
            <v>1238</v>
          </cell>
          <cell r="BO12">
            <v>8.0361</v>
          </cell>
        </row>
        <row r="13">
          <cell r="BD13">
            <v>398.61541748046875</v>
          </cell>
          <cell r="BH13">
            <v>1249</v>
          </cell>
          <cell r="BO13">
            <v>8.0361</v>
          </cell>
        </row>
        <row r="14">
          <cell r="BD14">
            <v>398.61541748046875</v>
          </cell>
          <cell r="BH14">
            <v>1255</v>
          </cell>
          <cell r="BO14">
            <v>8.0361</v>
          </cell>
        </row>
        <row r="15">
          <cell r="BD15">
            <v>398.61541748046875</v>
          </cell>
          <cell r="BH15">
            <v>1264</v>
          </cell>
          <cell r="BO15">
            <v>8.0361</v>
          </cell>
        </row>
        <row r="16">
          <cell r="BD16">
            <v>1709.6553955078125</v>
          </cell>
          <cell r="BH16">
            <v>1281</v>
          </cell>
          <cell r="BO16">
            <v>8.0361</v>
          </cell>
        </row>
        <row r="17">
          <cell r="BD17">
            <v>1709.6553955078125</v>
          </cell>
          <cell r="BH17">
            <v>1293</v>
          </cell>
          <cell r="BO17">
            <v>8.0361</v>
          </cell>
        </row>
        <row r="18">
          <cell r="BD18">
            <v>1709.6553955078125</v>
          </cell>
          <cell r="BH18">
            <v>1305</v>
          </cell>
          <cell r="BO18">
            <v>8.0361</v>
          </cell>
        </row>
        <row r="19">
          <cell r="BD19">
            <v>1709.6553955078125</v>
          </cell>
          <cell r="BH19">
            <v>1315</v>
          </cell>
          <cell r="BO19">
            <v>8.0361</v>
          </cell>
        </row>
        <row r="20">
          <cell r="BD20">
            <v>1709.6553955078125</v>
          </cell>
          <cell r="BH20">
            <v>1324</v>
          </cell>
          <cell r="BO20">
            <v>8.0361</v>
          </cell>
        </row>
        <row r="21">
          <cell r="BD21">
            <v>1709.6553955078125</v>
          </cell>
          <cell r="BH21">
            <v>1335</v>
          </cell>
          <cell r="BO21">
            <v>8.0361</v>
          </cell>
        </row>
        <row r="22">
          <cell r="BD22">
            <v>1709.6553955078125</v>
          </cell>
          <cell r="BH22">
            <v>1348</v>
          </cell>
          <cell r="BO22">
            <v>8.0361</v>
          </cell>
        </row>
        <row r="23">
          <cell r="BD23">
            <v>1709.6553955078125</v>
          </cell>
          <cell r="BH23">
            <v>1357</v>
          </cell>
          <cell r="BO23">
            <v>8.0361</v>
          </cell>
        </row>
        <row r="24">
          <cell r="BD24">
            <v>1701.6553955078125</v>
          </cell>
          <cell r="BH24">
            <v>1372</v>
          </cell>
          <cell r="BO24">
            <v>8.0361</v>
          </cell>
        </row>
        <row r="25">
          <cell r="BD25">
            <v>1701.6553955078125</v>
          </cell>
          <cell r="BH25">
            <v>1378</v>
          </cell>
          <cell r="BO25">
            <v>8.0361</v>
          </cell>
        </row>
        <row r="26">
          <cell r="BD26">
            <v>1705.6553955078125</v>
          </cell>
          <cell r="BH26">
            <v>1389</v>
          </cell>
          <cell r="BO26">
            <v>8.0361</v>
          </cell>
        </row>
        <row r="27">
          <cell r="BD27">
            <v>1705.6553955078125</v>
          </cell>
          <cell r="BH27">
            <v>1399</v>
          </cell>
          <cell r="BO27">
            <v>8.0361</v>
          </cell>
        </row>
        <row r="28">
          <cell r="BD28">
            <v>1705.6553955078125</v>
          </cell>
          <cell r="BH28">
            <v>1415</v>
          </cell>
          <cell r="BO28">
            <v>8.0361</v>
          </cell>
        </row>
        <row r="29">
          <cell r="BD29">
            <v>1705.6553955078125</v>
          </cell>
          <cell r="BH29">
            <v>1427</v>
          </cell>
          <cell r="BO29">
            <v>8.0361</v>
          </cell>
        </row>
        <row r="30">
          <cell r="BD30">
            <v>1705.6553955078125</v>
          </cell>
          <cell r="BH30">
            <v>1438</v>
          </cell>
          <cell r="BO30">
            <v>8.0361</v>
          </cell>
        </row>
        <row r="31">
          <cell r="BD31">
            <v>1705.6553955078125</v>
          </cell>
          <cell r="BH31">
            <v>1436</v>
          </cell>
          <cell r="BO31">
            <v>8.0361</v>
          </cell>
        </row>
      </sheetData>
      <sheetData sheetId="16">
        <row r="2">
          <cell r="BV2">
            <v>192631.4375</v>
          </cell>
          <cell r="BW2">
            <v>52477.484375</v>
          </cell>
          <cell r="BX2">
            <v>11563.18359375</v>
          </cell>
          <cell r="BY2">
            <v>8961.2275390625</v>
          </cell>
          <cell r="BZ2">
            <v>3787.6474609375</v>
          </cell>
          <cell r="CA2">
            <v>7614.4892578125</v>
          </cell>
          <cell r="CE2">
            <v>7417.81298828125</v>
          </cell>
          <cell r="CF2">
            <v>10452.3623046875</v>
          </cell>
          <cell r="CG2">
            <v>7386.70751953125</v>
          </cell>
          <cell r="CH2">
            <v>0</v>
          </cell>
          <cell r="CI2">
            <v>6170.87158203125</v>
          </cell>
          <cell r="CK2">
            <v>0.2905798852443695</v>
          </cell>
          <cell r="CL2">
            <v>7432.1748046875</v>
          </cell>
          <cell r="CM2">
            <v>1246.944580078125</v>
          </cell>
          <cell r="CN2">
            <v>369.3059997558594</v>
          </cell>
          <cell r="CO2">
            <v>57.64887619018555</v>
          </cell>
          <cell r="CP2">
            <v>114.59170532226562</v>
          </cell>
          <cell r="CR2">
            <v>0</v>
          </cell>
        </row>
        <row r="3">
          <cell r="BV3">
            <v>256683.4375</v>
          </cell>
          <cell r="BW3">
            <v>105789.7421875</v>
          </cell>
          <cell r="BX3">
            <v>3595.061279296875</v>
          </cell>
          <cell r="BY3">
            <v>18971.876953125</v>
          </cell>
          <cell r="BZ3">
            <v>3923.433837890625</v>
          </cell>
          <cell r="CA3">
            <v>6697.4111328125</v>
          </cell>
          <cell r="CE3">
            <v>113059.75</v>
          </cell>
          <cell r="CF3">
            <v>8344.642578125</v>
          </cell>
          <cell r="CG3">
            <v>8182.63916015625</v>
          </cell>
          <cell r="CH3">
            <v>0</v>
          </cell>
          <cell r="CI3">
            <v>6801.55810546875</v>
          </cell>
          <cell r="CK3">
            <v>0.3586258888244629</v>
          </cell>
          <cell r="CL3">
            <v>7475.9326171875</v>
          </cell>
          <cell r="CM3">
            <v>2034.1834716796875</v>
          </cell>
          <cell r="CN3">
            <v>127.86012268066406</v>
          </cell>
          <cell r="CO3">
            <v>138.4857635498047</v>
          </cell>
          <cell r="CP3">
            <v>116.77310943603516</v>
          </cell>
          <cell r="CR3">
            <v>0</v>
          </cell>
        </row>
        <row r="4">
          <cell r="BV4">
            <v>238028.9375</v>
          </cell>
          <cell r="BW4">
            <v>76409.3359375</v>
          </cell>
          <cell r="BX4">
            <v>21966.4609375</v>
          </cell>
          <cell r="BY4">
            <v>26322.625</v>
          </cell>
          <cell r="BZ4">
            <v>1783.121337890625</v>
          </cell>
          <cell r="CA4">
            <v>6647.13427734375</v>
          </cell>
          <cell r="CE4">
            <v>76727.796875</v>
          </cell>
          <cell r="CF4">
            <v>7682.31884765625</v>
          </cell>
          <cell r="CG4">
            <v>7076.33447265625</v>
          </cell>
          <cell r="CH4">
            <v>0</v>
          </cell>
          <cell r="CI4">
            <v>6243.3095703125</v>
          </cell>
          <cell r="CK4">
            <v>0.3054051101207733</v>
          </cell>
          <cell r="CL4">
            <v>7456.80419921875</v>
          </cell>
          <cell r="CM4">
            <v>1336.6798095703125</v>
          </cell>
          <cell r="CN4">
            <v>612.9901733398438</v>
          </cell>
          <cell r="CO4">
            <v>138.34532165527344</v>
          </cell>
          <cell r="CP4">
            <v>36.142662048339844</v>
          </cell>
          <cell r="CR4">
            <v>0</v>
          </cell>
        </row>
        <row r="5">
          <cell r="BV5">
            <v>342568.15625</v>
          </cell>
          <cell r="BW5">
            <v>99002.7734375</v>
          </cell>
          <cell r="BX5">
            <v>6719.26708984375</v>
          </cell>
          <cell r="BY5">
            <v>34021.1328125</v>
          </cell>
          <cell r="BZ5">
            <v>871.828369140625</v>
          </cell>
          <cell r="CA5">
            <v>6325.48583984375</v>
          </cell>
          <cell r="CE5">
            <v>128873.2265625</v>
          </cell>
          <cell r="CF5">
            <v>9403.373046875</v>
          </cell>
          <cell r="CG5">
            <v>7762.54150390625</v>
          </cell>
          <cell r="CH5">
            <v>0</v>
          </cell>
          <cell r="CI5">
            <v>5623.45263671875</v>
          </cell>
          <cell r="CK5">
            <v>0.31934747099876404</v>
          </cell>
          <cell r="CL5">
            <v>7469.078125</v>
          </cell>
          <cell r="CM5">
            <v>1604.3067626953125</v>
          </cell>
          <cell r="CN5">
            <v>166.18829345703125</v>
          </cell>
          <cell r="CO5">
            <v>138.68670654296875</v>
          </cell>
          <cell r="CP5">
            <v>16.607419967651367</v>
          </cell>
          <cell r="CR5">
            <v>0</v>
          </cell>
        </row>
        <row r="6">
          <cell r="BV6">
            <v>318242.28125</v>
          </cell>
          <cell r="BW6">
            <v>66972.5234375</v>
          </cell>
          <cell r="BX6">
            <v>13983.798828125</v>
          </cell>
          <cell r="BY6">
            <v>39224.109375</v>
          </cell>
          <cell r="BZ6">
            <v>1235.2591552734375</v>
          </cell>
          <cell r="CA6">
            <v>14907.513671875</v>
          </cell>
          <cell r="CE6">
            <v>42898.1953125</v>
          </cell>
          <cell r="CF6">
            <v>9351.083984375</v>
          </cell>
          <cell r="CG6">
            <v>7372.7109375</v>
          </cell>
          <cell r="CH6">
            <v>0</v>
          </cell>
          <cell r="CI6">
            <v>3885.191162109375</v>
          </cell>
          <cell r="CK6">
            <v>0.27683985233306885</v>
          </cell>
          <cell r="CL6">
            <v>7478.85986328125</v>
          </cell>
          <cell r="CM6">
            <v>1251.763916015625</v>
          </cell>
          <cell r="CN6">
            <v>259.65570068359375</v>
          </cell>
          <cell r="CO6">
            <v>138.914306640625</v>
          </cell>
          <cell r="CP6">
            <v>22.56797981262207</v>
          </cell>
          <cell r="CR6">
            <v>0</v>
          </cell>
        </row>
        <row r="7">
          <cell r="BV7">
            <v>86327.265625</v>
          </cell>
          <cell r="BW7">
            <v>0</v>
          </cell>
          <cell r="BX7">
            <v>295270.8125</v>
          </cell>
          <cell r="BY7">
            <v>39464.6953125</v>
          </cell>
          <cell r="BZ7">
            <v>1141.0068359375</v>
          </cell>
          <cell r="CA7">
            <v>3895.01220703125</v>
          </cell>
          <cell r="CE7">
            <v>1947.238525390625</v>
          </cell>
          <cell r="CF7">
            <v>4097.04345703125</v>
          </cell>
          <cell r="CG7">
            <v>2599.5126953125</v>
          </cell>
          <cell r="CH7">
            <v>0</v>
          </cell>
          <cell r="CI7">
            <v>1464.7978515625</v>
          </cell>
          <cell r="CK7">
            <v>0.009094475768506527</v>
          </cell>
          <cell r="CL7">
            <v>7487.85009765625</v>
          </cell>
          <cell r="CM7">
            <v>0</v>
          </cell>
          <cell r="CN7">
            <v>4596.0830078125</v>
          </cell>
          <cell r="CO7">
            <v>139.39614868164062</v>
          </cell>
          <cell r="CP7">
            <v>19.49726104736328</v>
          </cell>
          <cell r="CR7">
            <v>0</v>
          </cell>
        </row>
        <row r="8">
          <cell r="BV8">
            <v>78493.140625</v>
          </cell>
          <cell r="BW8">
            <v>0</v>
          </cell>
          <cell r="BX8">
            <v>312073.1875</v>
          </cell>
          <cell r="BY8">
            <v>39643.8671875</v>
          </cell>
          <cell r="BZ8">
            <v>1743.7523193359375</v>
          </cell>
          <cell r="CA8">
            <v>894.5159301757812</v>
          </cell>
          <cell r="CE8">
            <v>1242.870361328125</v>
          </cell>
          <cell r="CF8">
            <v>4429.87841796875</v>
          </cell>
          <cell r="CG8">
            <v>2470.478759765625</v>
          </cell>
          <cell r="CH8">
            <v>0</v>
          </cell>
          <cell r="CI8">
            <v>1643.8267822265625</v>
          </cell>
          <cell r="CK8">
            <v>0.010307910852134228</v>
          </cell>
          <cell r="CL8">
            <v>7504.75927734375</v>
          </cell>
          <cell r="CM8">
            <v>0</v>
          </cell>
          <cell r="CN8">
            <v>4769.22509765625</v>
          </cell>
          <cell r="CO8">
            <v>138.914306640625</v>
          </cell>
          <cell r="CP8">
            <v>28.110326766967773</v>
          </cell>
          <cell r="CR8">
            <v>0</v>
          </cell>
        </row>
        <row r="9">
          <cell r="BV9">
            <v>86740.125</v>
          </cell>
          <cell r="BW9">
            <v>0</v>
          </cell>
          <cell r="BX9">
            <v>308060.5625</v>
          </cell>
          <cell r="BY9">
            <v>39860.84765625</v>
          </cell>
          <cell r="BZ9">
            <v>2410.942626953125</v>
          </cell>
          <cell r="CA9">
            <v>449.8398742675781</v>
          </cell>
          <cell r="CE9">
            <v>574.463623046875</v>
          </cell>
          <cell r="CF9">
            <v>4357.98779296875</v>
          </cell>
          <cell r="CG9">
            <v>2694.86572265625</v>
          </cell>
          <cell r="CH9">
            <v>0</v>
          </cell>
          <cell r="CI9">
            <v>1626.5032958984375</v>
          </cell>
          <cell r="CK9">
            <v>0.010142161510884762</v>
          </cell>
          <cell r="CL9">
            <v>7535.7373046875</v>
          </cell>
          <cell r="CM9">
            <v>0</v>
          </cell>
          <cell r="CN9">
            <v>4572.8173828125</v>
          </cell>
          <cell r="CO9">
            <v>138.914306640625</v>
          </cell>
          <cell r="CP9">
            <v>36.915977478027344</v>
          </cell>
          <cell r="CR9">
            <v>0</v>
          </cell>
        </row>
        <row r="10">
          <cell r="BV10">
            <v>80210.6796875</v>
          </cell>
          <cell r="BW10">
            <v>0</v>
          </cell>
          <cell r="BX10">
            <v>329049.09375</v>
          </cell>
          <cell r="BY10">
            <v>40082.71484375</v>
          </cell>
          <cell r="BZ10">
            <v>2393.11279296875</v>
          </cell>
          <cell r="CA10">
            <v>547.4816284179688</v>
          </cell>
          <cell r="CE10">
            <v>199.63494873046875</v>
          </cell>
          <cell r="CF10">
            <v>3557.40966796875</v>
          </cell>
          <cell r="CG10">
            <v>2470.344482421875</v>
          </cell>
          <cell r="CH10">
            <v>0</v>
          </cell>
          <cell r="CI10">
            <v>1337.276611328125</v>
          </cell>
          <cell r="CK10">
            <v>0.008280578069388866</v>
          </cell>
          <cell r="CL10">
            <v>7570.5029296875</v>
          </cell>
          <cell r="CM10">
            <v>0</v>
          </cell>
          <cell r="CN10">
            <v>4852.033203125</v>
          </cell>
          <cell r="CO10">
            <v>138.914306640625</v>
          </cell>
          <cell r="CP10">
            <v>36.0742301940918</v>
          </cell>
          <cell r="CR10">
            <v>0</v>
          </cell>
        </row>
        <row r="11">
          <cell r="BV11">
            <v>93815.171875</v>
          </cell>
          <cell r="BW11">
            <v>0</v>
          </cell>
          <cell r="BX11">
            <v>316570.71875</v>
          </cell>
          <cell r="BY11">
            <v>40345.69140625</v>
          </cell>
          <cell r="BZ11">
            <v>2344.187744140625</v>
          </cell>
          <cell r="CA11">
            <v>581.0806884765625</v>
          </cell>
          <cell r="CE11">
            <v>0</v>
          </cell>
          <cell r="CF11">
            <v>4573.1328125</v>
          </cell>
          <cell r="CG11">
            <v>2783.43359375</v>
          </cell>
          <cell r="CH11">
            <v>0</v>
          </cell>
          <cell r="CI11">
            <v>596.6204223632812</v>
          </cell>
          <cell r="CK11">
            <v>0.003319602459669113</v>
          </cell>
          <cell r="CL11">
            <v>7604.33740234375</v>
          </cell>
          <cell r="CM11">
            <v>0</v>
          </cell>
          <cell r="CN11">
            <v>4552.12060546875</v>
          </cell>
          <cell r="CO11">
            <v>139.39614868164062</v>
          </cell>
          <cell r="CP11">
            <v>33.800296783447266</v>
          </cell>
          <cell r="CR11">
            <v>0</v>
          </cell>
        </row>
        <row r="12">
          <cell r="BV12">
            <v>95319.390625</v>
          </cell>
          <cell r="BW12">
            <v>0</v>
          </cell>
          <cell r="BX12">
            <v>319768.90625</v>
          </cell>
          <cell r="BY12">
            <v>54807.83203125</v>
          </cell>
          <cell r="BZ12">
            <v>2397.794921875</v>
          </cell>
          <cell r="CA12">
            <v>70.90380859375</v>
          </cell>
          <cell r="CE12">
            <v>0</v>
          </cell>
          <cell r="CF12">
            <v>4371.6552734375</v>
          </cell>
          <cell r="CG12">
            <v>2775.07373046875</v>
          </cell>
          <cell r="CH12">
            <v>0</v>
          </cell>
          <cell r="CI12">
            <v>594.9072875976562</v>
          </cell>
          <cell r="CK12">
            <v>0.003309632185846567</v>
          </cell>
          <cell r="CL12">
            <v>7647.5146484375</v>
          </cell>
          <cell r="CM12">
            <v>0</v>
          </cell>
          <cell r="CN12">
            <v>4461.72265625</v>
          </cell>
          <cell r="CO12">
            <v>287.8343200683594</v>
          </cell>
          <cell r="CP12">
            <v>33.736427307128906</v>
          </cell>
          <cell r="CR12">
            <v>0</v>
          </cell>
        </row>
        <row r="13">
          <cell r="BV13">
            <v>96880.3046875</v>
          </cell>
          <cell r="BW13">
            <v>0</v>
          </cell>
          <cell r="BX13">
            <v>364869.28125</v>
          </cell>
          <cell r="BY13">
            <v>55366.00390625</v>
          </cell>
          <cell r="BZ13">
            <v>2457.7353515625</v>
          </cell>
          <cell r="CA13">
            <v>1794.4896240234375</v>
          </cell>
          <cell r="CE13">
            <v>41846.40625</v>
          </cell>
          <cell r="CF13">
            <v>4558.69873046875</v>
          </cell>
          <cell r="CG13">
            <v>2775.14453125</v>
          </cell>
          <cell r="CH13">
            <v>0</v>
          </cell>
          <cell r="CI13">
            <v>594.8440551757812</v>
          </cell>
          <cell r="CK13">
            <v>0.00330971647053957</v>
          </cell>
          <cell r="CL13">
            <v>7694.77392578125</v>
          </cell>
          <cell r="CM13">
            <v>0</v>
          </cell>
          <cell r="CN13">
            <v>4481.36669921875</v>
          </cell>
          <cell r="CO13">
            <v>287.8343200683594</v>
          </cell>
          <cell r="CP13">
            <v>33.736427307128906</v>
          </cell>
          <cell r="CR13">
            <v>0</v>
          </cell>
        </row>
        <row r="14">
          <cell r="BV14">
            <v>88201.1875</v>
          </cell>
          <cell r="BW14">
            <v>0</v>
          </cell>
          <cell r="BX14">
            <v>404268.40625</v>
          </cell>
          <cell r="BY14">
            <v>55936.734375</v>
          </cell>
          <cell r="BZ14">
            <v>2519.179443359375</v>
          </cell>
          <cell r="CA14">
            <v>1252.261962890625</v>
          </cell>
          <cell r="CE14">
            <v>37415.3984375</v>
          </cell>
          <cell r="CF14">
            <v>4268.751953125</v>
          </cell>
          <cell r="CG14">
            <v>2448.97216796875</v>
          </cell>
          <cell r="CH14">
            <v>0</v>
          </cell>
          <cell r="CI14">
            <v>524.8267822265625</v>
          </cell>
          <cell r="CK14">
            <v>0.0029207144398242235</v>
          </cell>
          <cell r="CL14">
            <v>7744.1357421875</v>
          </cell>
          <cell r="CM14">
            <v>0</v>
          </cell>
          <cell r="CN14">
            <v>4884.89111328125</v>
          </cell>
          <cell r="CO14">
            <v>287.8343200683594</v>
          </cell>
          <cell r="CP14">
            <v>33.736427307128906</v>
          </cell>
          <cell r="CR14">
            <v>0</v>
          </cell>
        </row>
        <row r="15">
          <cell r="BV15">
            <v>90086.6640625</v>
          </cell>
          <cell r="BW15">
            <v>0</v>
          </cell>
          <cell r="BX15">
            <v>412498.75</v>
          </cell>
          <cell r="BY15">
            <v>56612.5625</v>
          </cell>
          <cell r="BZ15">
            <v>2587.567626953125</v>
          </cell>
          <cell r="CA15">
            <v>1070.0093994140625</v>
          </cell>
          <cell r="CE15">
            <v>38892.41015625</v>
          </cell>
          <cell r="CF15">
            <v>3654.5869140625</v>
          </cell>
          <cell r="CG15">
            <v>2513.078857421875</v>
          </cell>
          <cell r="CH15">
            <v>0</v>
          </cell>
          <cell r="CI15">
            <v>538.869873046875</v>
          </cell>
          <cell r="CK15">
            <v>0.0029971697367727757</v>
          </cell>
          <cell r="CL15">
            <v>7797.9462890625</v>
          </cell>
          <cell r="CM15">
            <v>0</v>
          </cell>
          <cell r="CN15">
            <v>4873.18212890625</v>
          </cell>
          <cell r="CO15">
            <v>288.8314514160156</v>
          </cell>
          <cell r="CP15">
            <v>33.800296783447266</v>
          </cell>
          <cell r="CR15">
            <v>0</v>
          </cell>
        </row>
        <row r="16">
          <cell r="BV16">
            <v>471137.25</v>
          </cell>
          <cell r="BW16">
            <v>145738.515625</v>
          </cell>
          <cell r="BX16">
            <v>30085.51171875</v>
          </cell>
          <cell r="BY16">
            <v>57117.0234375</v>
          </cell>
          <cell r="BZ16">
            <v>2646.71240234375</v>
          </cell>
          <cell r="CA16">
            <v>3890.044921875</v>
          </cell>
          <cell r="CE16">
            <v>75504.7109375</v>
          </cell>
          <cell r="CF16">
            <v>4559.13623046875</v>
          </cell>
          <cell r="CG16">
            <v>2775.02587890625</v>
          </cell>
          <cell r="CH16">
            <v>2041.8623046875</v>
          </cell>
          <cell r="CI16">
            <v>807.8037719726562</v>
          </cell>
          <cell r="CK16">
            <v>0.0033095749095082283</v>
          </cell>
          <cell r="CL16">
            <v>7846.40234375</v>
          </cell>
          <cell r="CM16">
            <v>1492.6239013671875</v>
          </cell>
          <cell r="CN16">
            <v>485.5851135253906</v>
          </cell>
          <cell r="CO16">
            <v>287.8343200683594</v>
          </cell>
          <cell r="CP16">
            <v>33.736427307128906</v>
          </cell>
          <cell r="CR16">
            <v>0</v>
          </cell>
        </row>
        <row r="17">
          <cell r="BV17">
            <v>492223.09375</v>
          </cell>
          <cell r="BW17">
            <v>141832.40625</v>
          </cell>
          <cell r="BX17">
            <v>22485.642578125</v>
          </cell>
          <cell r="BY17">
            <v>57727.15625</v>
          </cell>
          <cell r="BZ17">
            <v>2712.864990234375</v>
          </cell>
          <cell r="CA17">
            <v>4610.31005859375</v>
          </cell>
          <cell r="CE17">
            <v>75723.6171875</v>
          </cell>
          <cell r="CF17">
            <v>3917.186767578125</v>
          </cell>
          <cell r="CG17">
            <v>2606.921875</v>
          </cell>
          <cell r="CH17">
            <v>2160.367431640625</v>
          </cell>
          <cell r="CI17">
            <v>785.0267944335938</v>
          </cell>
          <cell r="CK17">
            <v>0.0031090895645320415</v>
          </cell>
          <cell r="CL17">
            <v>7896.48779296875</v>
          </cell>
          <cell r="CM17">
            <v>1450.5185546875</v>
          </cell>
          <cell r="CN17">
            <v>351.8253173828125</v>
          </cell>
          <cell r="CO17">
            <v>287.8343200683594</v>
          </cell>
          <cell r="CP17">
            <v>33.736427307128906</v>
          </cell>
          <cell r="CR17">
            <v>0</v>
          </cell>
        </row>
        <row r="18">
          <cell r="BV18">
            <v>503503.75</v>
          </cell>
          <cell r="BW18">
            <v>153094.421875</v>
          </cell>
          <cell r="BX18">
            <v>28252.052734375</v>
          </cell>
          <cell r="BY18">
            <v>58351.015625</v>
          </cell>
          <cell r="BZ18">
            <v>2780.66796875</v>
          </cell>
          <cell r="CA18">
            <v>4597.4326171875</v>
          </cell>
          <cell r="CE18">
            <v>78669.21875</v>
          </cell>
          <cell r="CF18">
            <v>4557.63671875</v>
          </cell>
          <cell r="CG18">
            <v>2774.353271484375</v>
          </cell>
          <cell r="CH18">
            <v>2117.0986328125</v>
          </cell>
          <cell r="CI18">
            <v>815.6935424804688</v>
          </cell>
          <cell r="CK18">
            <v>0.0033087730407714844</v>
          </cell>
          <cell r="CL18">
            <v>7946.7626953125</v>
          </cell>
          <cell r="CM18">
            <v>1547.0081787109375</v>
          </cell>
          <cell r="CN18">
            <v>435.36090087890625</v>
          </cell>
          <cell r="CO18">
            <v>287.8343200683594</v>
          </cell>
          <cell r="CP18">
            <v>33.736427307128906</v>
          </cell>
          <cell r="CR18">
            <v>0</v>
          </cell>
        </row>
        <row r="19">
          <cell r="BV19">
            <v>523165.84375</v>
          </cell>
          <cell r="BW19">
            <v>145540.15625</v>
          </cell>
          <cell r="BX19">
            <v>23849.62890625</v>
          </cell>
          <cell r="BY19">
            <v>59089.75</v>
          </cell>
          <cell r="BZ19">
            <v>2856.15283203125</v>
          </cell>
          <cell r="CA19">
            <v>5224.32666015625</v>
          </cell>
          <cell r="CE19">
            <v>77978.2421875</v>
          </cell>
          <cell r="CF19">
            <v>3884.1416015625</v>
          </cell>
          <cell r="CG19">
            <v>2597.4013671875</v>
          </cell>
          <cell r="CH19">
            <v>2188.889404296875</v>
          </cell>
          <cell r="CI19">
            <v>785.4469604492188</v>
          </cell>
          <cell r="CK19">
            <v>0.0030977351125329733</v>
          </cell>
          <cell r="CL19">
            <v>7998.66943359375</v>
          </cell>
          <cell r="CM19">
            <v>1420.7220458984375</v>
          </cell>
          <cell r="CN19">
            <v>353.2126159667969</v>
          </cell>
          <cell r="CO19">
            <v>288.8314514160156</v>
          </cell>
          <cell r="CP19">
            <v>33.800296783447266</v>
          </cell>
          <cell r="CR19">
            <v>0</v>
          </cell>
        </row>
        <row r="20">
          <cell r="BV20">
            <v>539731.0625</v>
          </cell>
          <cell r="BW20">
            <v>138157.5625</v>
          </cell>
          <cell r="BX20">
            <v>25769.365234375</v>
          </cell>
          <cell r="BY20">
            <v>59641.16015625</v>
          </cell>
          <cell r="BZ20">
            <v>2921.473876953125</v>
          </cell>
          <cell r="CA20">
            <v>6359.748046875</v>
          </cell>
          <cell r="CE20">
            <v>77176.53125</v>
          </cell>
          <cell r="CF20">
            <v>4401.08154296875</v>
          </cell>
          <cell r="CG20">
            <v>2465.9541015625</v>
          </cell>
          <cell r="CH20">
            <v>2211.1279296875</v>
          </cell>
          <cell r="CI20">
            <v>759.2564086914062</v>
          </cell>
          <cell r="CK20">
            <v>0.0029409676790237427</v>
          </cell>
          <cell r="CL20">
            <v>8044.17626953125</v>
          </cell>
          <cell r="CM20">
            <v>1315.8768310546875</v>
          </cell>
          <cell r="CN20">
            <v>367.50665283203125</v>
          </cell>
          <cell r="CO20">
            <v>287.8343200683594</v>
          </cell>
          <cell r="CP20">
            <v>33.736427307128906</v>
          </cell>
          <cell r="CR20">
            <v>0</v>
          </cell>
        </row>
        <row r="21">
          <cell r="BV21">
            <v>550728.0625</v>
          </cell>
          <cell r="BW21">
            <v>150851.890625</v>
          </cell>
          <cell r="BX21">
            <v>33829.01171875</v>
          </cell>
          <cell r="BY21">
            <v>60308.09375</v>
          </cell>
          <cell r="BZ21">
            <v>2994.508544921875</v>
          </cell>
          <cell r="CA21">
            <v>5785.59912109375</v>
          </cell>
          <cell r="CE21">
            <v>80674.5546875</v>
          </cell>
          <cell r="CF21">
            <v>4332.064453125</v>
          </cell>
          <cell r="CG21">
            <v>2691.24560546875</v>
          </cell>
          <cell r="CH21">
            <v>2133.20947265625</v>
          </cell>
          <cell r="CI21">
            <v>799.5989990234375</v>
          </cell>
          <cell r="CK21">
            <v>0.0032096565701067448</v>
          </cell>
          <cell r="CL21">
            <v>8092.83642578125</v>
          </cell>
          <cell r="CM21">
            <v>1396.678955078125</v>
          </cell>
          <cell r="CN21">
            <v>470.8823547363281</v>
          </cell>
          <cell r="CO21">
            <v>287.8343200683594</v>
          </cell>
          <cell r="CP21">
            <v>33.736427307128906</v>
          </cell>
          <cell r="CR21">
            <v>0</v>
          </cell>
        </row>
        <row r="22">
          <cell r="BV22">
            <v>570455.75</v>
          </cell>
          <cell r="BW22">
            <v>142201.9375</v>
          </cell>
          <cell r="BX22">
            <v>35763.44921875</v>
          </cell>
          <cell r="BY22">
            <v>60990.02734375</v>
          </cell>
          <cell r="BZ22">
            <v>3069.422119140625</v>
          </cell>
          <cell r="CA22">
            <v>7010.57470703125</v>
          </cell>
          <cell r="CE22">
            <v>79001.1640625</v>
          </cell>
          <cell r="CF22">
            <v>3536.2177734375</v>
          </cell>
          <cell r="CG22">
            <v>2466.176513671875</v>
          </cell>
          <cell r="CH22">
            <v>2197.410400390625</v>
          </cell>
          <cell r="CI22">
            <v>757.6738891601562</v>
          </cell>
          <cell r="CK22">
            <v>0.0029412326402962208</v>
          </cell>
          <cell r="CL22">
            <v>8142.908203125</v>
          </cell>
          <cell r="CM22">
            <v>1288.856689453125</v>
          </cell>
          <cell r="CN22">
            <v>473.9837951660156</v>
          </cell>
          <cell r="CO22">
            <v>287.8343200683594</v>
          </cell>
          <cell r="CP22">
            <v>33.736427307128906</v>
          </cell>
          <cell r="CR22">
            <v>0</v>
          </cell>
        </row>
        <row r="23">
          <cell r="BV23">
            <v>597649.5</v>
          </cell>
          <cell r="BW23">
            <v>161346.921875</v>
          </cell>
          <cell r="BX23">
            <v>32621.1328125</v>
          </cell>
          <cell r="BY23">
            <v>61797.5234375</v>
          </cell>
          <cell r="BZ23">
            <v>3152.630126953125</v>
          </cell>
          <cell r="CA23">
            <v>6469.5595703125</v>
          </cell>
          <cell r="CE23">
            <v>84885.4375</v>
          </cell>
          <cell r="CF23">
            <v>4571.8798828125</v>
          </cell>
          <cell r="CG23">
            <v>2782.69970703125</v>
          </cell>
          <cell r="CH23">
            <v>2164.293212890625</v>
          </cell>
          <cell r="CI23">
            <v>821.4385986328125</v>
          </cell>
          <cell r="CK23">
            <v>0.0033187270164489746</v>
          </cell>
          <cell r="CL23">
            <v>8194.7724609375</v>
          </cell>
          <cell r="CM23">
            <v>1434.771484375</v>
          </cell>
          <cell r="CN23">
            <v>430.34503173828125</v>
          </cell>
          <cell r="CO23">
            <v>288.8314514160156</v>
          </cell>
          <cell r="CP23">
            <v>33.800296783447266</v>
          </cell>
          <cell r="CR23">
            <v>0</v>
          </cell>
        </row>
        <row r="24">
          <cell r="BV24">
            <v>626221.8125</v>
          </cell>
          <cell r="BW24">
            <v>161915.359375</v>
          </cell>
          <cell r="BX24">
            <v>26461.1953125</v>
          </cell>
          <cell r="BY24">
            <v>62400.26171875</v>
          </cell>
          <cell r="BZ24">
            <v>3224.7451171875</v>
          </cell>
          <cell r="CA24">
            <v>7162.5595703125</v>
          </cell>
          <cell r="CE24">
            <v>86617.15625</v>
          </cell>
          <cell r="CF24">
            <v>4373.86767578125</v>
          </cell>
          <cell r="CG24">
            <v>2775.2939453125</v>
          </cell>
          <cell r="CH24">
            <v>2207.57080078125</v>
          </cell>
          <cell r="CI24">
            <v>823.442626953125</v>
          </cell>
          <cell r="CK24">
            <v>0.0033098948188126087</v>
          </cell>
          <cell r="CL24">
            <v>8240.892578125</v>
          </cell>
          <cell r="CM24">
            <v>1403.7557373046875</v>
          </cell>
          <cell r="CN24">
            <v>334.2937316894531</v>
          </cell>
          <cell r="CO24">
            <v>287.8343200683594</v>
          </cell>
          <cell r="CP24">
            <v>33.736427307128906</v>
          </cell>
          <cell r="CR24">
            <v>0</v>
          </cell>
        </row>
        <row r="25">
          <cell r="BV25">
            <v>639289.3125</v>
          </cell>
          <cell r="BW25">
            <v>162433.078125</v>
          </cell>
          <cell r="BX25">
            <v>35608.12109375</v>
          </cell>
          <cell r="BY25">
            <v>63129.26953125</v>
          </cell>
          <cell r="BZ25">
            <v>3305.360595703125</v>
          </cell>
          <cell r="CA25">
            <v>7856.4345703125</v>
          </cell>
          <cell r="CE25">
            <v>87097.3203125</v>
          </cell>
          <cell r="CF25">
            <v>4557.8193359375</v>
          </cell>
          <cell r="CG25">
            <v>2774.699462890625</v>
          </cell>
          <cell r="CH25">
            <v>2171.483642578125</v>
          </cell>
          <cell r="CI25">
            <v>819.5145263671875</v>
          </cell>
          <cell r="CK25">
            <v>0.003309185616672039</v>
          </cell>
          <cell r="CL25">
            <v>8288.927734375</v>
          </cell>
          <cell r="CM25">
            <v>1365.6649169921875</v>
          </cell>
          <cell r="CN25">
            <v>438.2199401855469</v>
          </cell>
          <cell r="CO25">
            <v>287.8343200683594</v>
          </cell>
          <cell r="CP25">
            <v>33.736427307128906</v>
          </cell>
          <cell r="CR25">
            <v>0</v>
          </cell>
        </row>
        <row r="26">
          <cell r="BV26">
            <v>667425.9375</v>
          </cell>
          <cell r="BW26">
            <v>142516.515625</v>
          </cell>
          <cell r="BX26">
            <v>34719.90625</v>
          </cell>
          <cell r="BY26">
            <v>63874.67578125</v>
          </cell>
          <cell r="BZ26">
            <v>3388.021240234375</v>
          </cell>
          <cell r="CA26">
            <v>9150.03515625</v>
          </cell>
          <cell r="CE26">
            <v>83918.609375</v>
          </cell>
          <cell r="CF26">
            <v>4269.61279296875</v>
          </cell>
          <cell r="CG26">
            <v>2449.703857421875</v>
          </cell>
          <cell r="CH26">
            <v>2254.253662109375</v>
          </cell>
          <cell r="CI26">
            <v>758.4385375976562</v>
          </cell>
          <cell r="CK26">
            <v>0.0029215868562459946</v>
          </cell>
          <cell r="CL26">
            <v>8338.6279296875</v>
          </cell>
          <cell r="CM26">
            <v>1155.7186279296875</v>
          </cell>
          <cell r="CN26">
            <v>399.2741394042969</v>
          </cell>
          <cell r="CO26">
            <v>287.8343200683594</v>
          </cell>
          <cell r="CP26">
            <v>33.736427307128906</v>
          </cell>
          <cell r="CR26">
            <v>0</v>
          </cell>
        </row>
        <row r="27">
          <cell r="BV27">
            <v>685055.75</v>
          </cell>
          <cell r="BW27">
            <v>146458.484375</v>
          </cell>
          <cell r="BX27">
            <v>36979.359375</v>
          </cell>
          <cell r="BY27">
            <v>64757.33984375</v>
          </cell>
          <cell r="BZ27">
            <v>3479.97607421875</v>
          </cell>
          <cell r="CA27">
            <v>9465.5029296875</v>
          </cell>
          <cell r="CE27">
            <v>85900.5625</v>
          </cell>
          <cell r="CF27">
            <v>3658.2998046875</v>
          </cell>
          <cell r="CG27">
            <v>2514.152099609375</v>
          </cell>
          <cell r="CH27">
            <v>2239.08837890625</v>
          </cell>
          <cell r="CI27">
            <v>770.8807373046875</v>
          </cell>
          <cell r="CK27">
            <v>0.0029984498396515846</v>
          </cell>
          <cell r="CL27">
            <v>8389.0498046875</v>
          </cell>
          <cell r="CM27">
            <v>1152.8409423828125</v>
          </cell>
          <cell r="CN27">
            <v>416.9891052246094</v>
          </cell>
          <cell r="CO27">
            <v>288.8314514160156</v>
          </cell>
          <cell r="CP27">
            <v>33.800296783447266</v>
          </cell>
          <cell r="CR27">
            <v>0</v>
          </cell>
        </row>
        <row r="28">
          <cell r="BV28">
            <v>713391.3125</v>
          </cell>
          <cell r="BW28">
            <v>163648.765625</v>
          </cell>
          <cell r="BX28">
            <v>36336.8203125</v>
          </cell>
          <cell r="BY28">
            <v>65416.18359375</v>
          </cell>
          <cell r="BZ28">
            <v>3559.582763671875</v>
          </cell>
          <cell r="CA28">
            <v>9208.1455078125</v>
          </cell>
          <cell r="CE28">
            <v>91175.0390625</v>
          </cell>
          <cell r="CF28">
            <v>4558.69970703125</v>
          </cell>
          <cell r="CG28">
            <v>2775.321533203125</v>
          </cell>
          <cell r="CH28">
            <v>2204.74462890625</v>
          </cell>
          <cell r="CI28">
            <v>823.0150756835938</v>
          </cell>
          <cell r="CK28">
            <v>0.003309927647933364</v>
          </cell>
          <cell r="CL28">
            <v>8438.7197265625</v>
          </cell>
          <cell r="CM28">
            <v>1269.0401611328125</v>
          </cell>
          <cell r="CN28">
            <v>404.14288330078125</v>
          </cell>
          <cell r="CO28">
            <v>287.8343200683594</v>
          </cell>
          <cell r="CP28">
            <v>33.736427307128906</v>
          </cell>
          <cell r="CR28">
            <v>0</v>
          </cell>
        </row>
        <row r="29">
          <cell r="BV29">
            <v>735119.0625</v>
          </cell>
          <cell r="BW29">
            <v>149140.203125</v>
          </cell>
          <cell r="BX29">
            <v>36764.5234375</v>
          </cell>
          <cell r="BY29">
            <v>66213.046875</v>
          </cell>
          <cell r="BZ29">
            <v>3648.5751953125</v>
          </cell>
          <cell r="CA29">
            <v>10529.8623046875</v>
          </cell>
          <cell r="CE29">
            <v>89785.40625</v>
          </cell>
          <cell r="CF29">
            <v>3916.9033203125</v>
          </cell>
          <cell r="CG29">
            <v>2606.546142578125</v>
          </cell>
          <cell r="CH29">
            <v>2234.419921875</v>
          </cell>
          <cell r="CI29">
            <v>790.0570068359375</v>
          </cell>
          <cell r="CK29">
            <v>0.0031086415983736515</v>
          </cell>
          <cell r="CL29">
            <v>8488.400390625</v>
          </cell>
          <cell r="CM29">
            <v>1109.1573486328125</v>
          </cell>
          <cell r="CN29">
            <v>389.2099914550781</v>
          </cell>
          <cell r="CO29">
            <v>287.8343200683594</v>
          </cell>
          <cell r="CP29">
            <v>33.736427307128906</v>
          </cell>
          <cell r="CR29">
            <v>0</v>
          </cell>
        </row>
        <row r="30">
          <cell r="BV30">
            <v>751298.1875</v>
          </cell>
          <cell r="BW30">
            <v>159280.140625</v>
          </cell>
          <cell r="BX30">
            <v>46967.08984375</v>
          </cell>
          <cell r="BY30">
            <v>67027.84375</v>
          </cell>
          <cell r="BZ30">
            <v>3739.764892578125</v>
          </cell>
          <cell r="CA30">
            <v>10430.640625</v>
          </cell>
          <cell r="CE30">
            <v>92879.828125</v>
          </cell>
          <cell r="CF30">
            <v>4558.29248046875</v>
          </cell>
          <cell r="CG30">
            <v>2774.704833984375</v>
          </cell>
          <cell r="CH30">
            <v>2168.866943359375</v>
          </cell>
          <cell r="CI30">
            <v>818.986328125</v>
          </cell>
          <cell r="CK30">
            <v>0.003309192368760705</v>
          </cell>
          <cell r="CL30">
            <v>8538.3408203125</v>
          </cell>
          <cell r="CM30">
            <v>1155.78662109375</v>
          </cell>
          <cell r="CN30">
            <v>487.8565979003906</v>
          </cell>
          <cell r="CO30">
            <v>287.8343200683594</v>
          </cell>
          <cell r="CP30">
            <v>33.736427307128906</v>
          </cell>
          <cell r="CR30">
            <v>0</v>
          </cell>
        </row>
        <row r="31">
          <cell r="BV31">
            <v>783300.6875</v>
          </cell>
          <cell r="BW31">
            <v>148386.78125</v>
          </cell>
          <cell r="BX31">
            <v>44200.33203125</v>
          </cell>
          <cell r="BY31">
            <v>67992.671875</v>
          </cell>
          <cell r="BZ31">
            <v>3841.24560546875</v>
          </cell>
          <cell r="CA31">
            <v>11365.6884765625</v>
          </cell>
          <cell r="CE31">
            <v>91904.5625</v>
          </cell>
          <cell r="CF31">
            <v>3886.351318359375</v>
          </cell>
          <cell r="CG31">
            <v>2598.5263671875</v>
          </cell>
          <cell r="CH31">
            <v>2229.915283203125</v>
          </cell>
          <cell r="CI31">
            <v>787.7879028320312</v>
          </cell>
          <cell r="CK31">
            <v>0.003099076682701707</v>
          </cell>
          <cell r="CL31">
            <v>8588.583984375</v>
          </cell>
          <cell r="CM31">
            <v>1035.5009765625</v>
          </cell>
          <cell r="CN31">
            <v>436.70245361328125</v>
          </cell>
          <cell r="CO31">
            <v>288.8314514160156</v>
          </cell>
          <cell r="CP31">
            <v>33.800296783447266</v>
          </cell>
          <cell r="CR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Pager Mod for CCS Bonus Allow"/>
      <sheetName val="Format"/>
      <sheetName val="PJM"/>
      <sheetName val="APCo"/>
      <sheetName val="I&amp;M"/>
      <sheetName val="KPCo"/>
      <sheetName val="OPCo+CSP"/>
      <sheetName val="Emissions"/>
      <sheetName val="New Additions"/>
      <sheetName val="KPCO New Additions"/>
      <sheetName val="O&amp;M"/>
      <sheetName val="Fuel &amp; Purchases"/>
      <sheetName val="Base"/>
      <sheetName val="Base2"/>
      <sheetName val="Change1"/>
      <sheetName val="Change3"/>
      <sheetName val="East Change4"/>
      <sheetName val="Allowance Bank"/>
      <sheetName val="Gas NOX"/>
      <sheetName val="Chart Data"/>
      <sheetName val="Fuel Cost Chart"/>
      <sheetName val="Fuel Cost Chart $ per MWh"/>
      <sheetName val="Market Revenue and Cost Chart"/>
      <sheetName val="Fuel and Transaction Cost Chart"/>
      <sheetName val="Carrying Charge Chart"/>
      <sheetName val="Emission Cost Chart"/>
      <sheetName val="Market Purchase Energy Chart"/>
      <sheetName val="Market Sales Energy Chart"/>
      <sheetName val="Net Market Energy Chart"/>
    </sheetNames>
    <sheetDataSet>
      <sheetData sheetId="9">
        <row r="5">
          <cell r="F5">
            <v>77</v>
          </cell>
          <cell r="G5">
            <v>407</v>
          </cell>
          <cell r="O5">
            <v>1115.2464599609375</v>
          </cell>
          <cell r="P5">
            <v>0</v>
          </cell>
        </row>
        <row r="6">
          <cell r="K6">
            <v>904</v>
          </cell>
          <cell r="O6">
            <v>1315.577392578125</v>
          </cell>
          <cell r="P6">
            <v>0</v>
          </cell>
        </row>
        <row r="7">
          <cell r="O7">
            <v>1317.287353515625</v>
          </cell>
          <cell r="P7">
            <v>0</v>
          </cell>
        </row>
        <row r="8">
          <cell r="F8">
            <v>0</v>
          </cell>
          <cell r="G8">
            <v>0</v>
          </cell>
          <cell r="K8">
            <v>0</v>
          </cell>
          <cell r="O8">
            <v>1387.44287109375</v>
          </cell>
          <cell r="P8">
            <v>0</v>
          </cell>
        </row>
        <row r="9">
          <cell r="F9">
            <v>0</v>
          </cell>
          <cell r="G9">
            <v>0</v>
          </cell>
          <cell r="K9">
            <v>0</v>
          </cell>
          <cell r="O9">
            <v>1107.68212890625</v>
          </cell>
          <cell r="P9">
            <v>0</v>
          </cell>
        </row>
        <row r="10">
          <cell r="F10">
            <v>0</v>
          </cell>
          <cell r="G10">
            <v>0</v>
          </cell>
          <cell r="K10">
            <v>0</v>
          </cell>
          <cell r="O10">
            <v>372.8175048828125</v>
          </cell>
          <cell r="P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O11">
            <v>371.7789611816406</v>
          </cell>
          <cell r="P11">
            <v>0</v>
          </cell>
        </row>
        <row r="12">
          <cell r="F12">
            <v>0</v>
          </cell>
          <cell r="G12">
            <v>0</v>
          </cell>
          <cell r="K12">
            <v>0</v>
          </cell>
          <cell r="O12">
            <v>374.3404541015625</v>
          </cell>
          <cell r="P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O13">
            <v>381.7840881347656</v>
          </cell>
          <cell r="P13">
            <v>0</v>
          </cell>
        </row>
        <row r="14">
          <cell r="F14">
            <v>0</v>
          </cell>
          <cell r="G14">
            <v>0</v>
          </cell>
          <cell r="K14">
            <v>0</v>
          </cell>
          <cell r="O14">
            <v>383.910888671875</v>
          </cell>
          <cell r="P14">
            <v>0</v>
          </cell>
        </row>
        <row r="15">
          <cell r="F15">
            <v>0</v>
          </cell>
          <cell r="G15">
            <v>0</v>
          </cell>
          <cell r="K15">
            <v>0</v>
          </cell>
          <cell r="O15">
            <v>398.61541748046875</v>
          </cell>
          <cell r="P15">
            <v>0</v>
          </cell>
        </row>
        <row r="16">
          <cell r="F16">
            <v>0</v>
          </cell>
          <cell r="G16">
            <v>0</v>
          </cell>
          <cell r="K16">
            <v>0</v>
          </cell>
          <cell r="O16">
            <v>398.61541748046875</v>
          </cell>
          <cell r="P16">
            <v>0</v>
          </cell>
        </row>
        <row r="17">
          <cell r="F17">
            <v>0</v>
          </cell>
          <cell r="G17">
            <v>0</v>
          </cell>
          <cell r="K17">
            <v>0</v>
          </cell>
          <cell r="O17">
            <v>398.61541748046875</v>
          </cell>
          <cell r="P17">
            <v>0</v>
          </cell>
        </row>
        <row r="18">
          <cell r="F18">
            <v>0</v>
          </cell>
          <cell r="G18">
            <v>0</v>
          </cell>
          <cell r="K18">
            <v>0</v>
          </cell>
          <cell r="O18">
            <v>398.61541748046875</v>
          </cell>
          <cell r="P18">
            <v>0</v>
          </cell>
        </row>
        <row r="19">
          <cell r="F19">
            <v>0</v>
          </cell>
          <cell r="G19">
            <v>0</v>
          </cell>
          <cell r="K19">
            <v>0</v>
          </cell>
          <cell r="O19">
            <v>1709.6553955078125</v>
          </cell>
          <cell r="P19">
            <v>407</v>
          </cell>
        </row>
        <row r="20">
          <cell r="F20">
            <v>0</v>
          </cell>
          <cell r="G20">
            <v>0</v>
          </cell>
          <cell r="K20">
            <v>0</v>
          </cell>
          <cell r="O20">
            <v>1709.6553955078125</v>
          </cell>
          <cell r="P20">
            <v>407</v>
          </cell>
        </row>
        <row r="21">
          <cell r="F21">
            <v>0</v>
          </cell>
          <cell r="G21">
            <v>0</v>
          </cell>
          <cell r="K21">
            <v>0</v>
          </cell>
          <cell r="O21">
            <v>1709.6553955078125</v>
          </cell>
          <cell r="P21">
            <v>407</v>
          </cell>
        </row>
        <row r="22">
          <cell r="F22">
            <v>0</v>
          </cell>
          <cell r="G22">
            <v>1</v>
          </cell>
          <cell r="K22">
            <v>1</v>
          </cell>
          <cell r="O22">
            <v>1709.6553955078125</v>
          </cell>
          <cell r="P22">
            <v>407</v>
          </cell>
        </row>
        <row r="23">
          <cell r="F23">
            <v>0</v>
          </cell>
          <cell r="G23">
            <v>0</v>
          </cell>
          <cell r="K23">
            <v>0</v>
          </cell>
          <cell r="O23">
            <v>1709.6553955078125</v>
          </cell>
          <cell r="P23">
            <v>407</v>
          </cell>
        </row>
        <row r="24">
          <cell r="F24">
            <v>0</v>
          </cell>
          <cell r="G24">
            <v>0</v>
          </cell>
          <cell r="K24">
            <v>0</v>
          </cell>
          <cell r="O24">
            <v>1709.6553955078125</v>
          </cell>
          <cell r="P24">
            <v>407</v>
          </cell>
        </row>
        <row r="25">
          <cell r="F25">
            <v>0</v>
          </cell>
          <cell r="G25">
            <v>0</v>
          </cell>
          <cell r="K25">
            <v>0</v>
          </cell>
          <cell r="O25">
            <v>1709.6553955078125</v>
          </cell>
          <cell r="P25">
            <v>407</v>
          </cell>
        </row>
        <row r="26">
          <cell r="F26">
            <v>0</v>
          </cell>
          <cell r="G26">
            <v>0</v>
          </cell>
          <cell r="K26">
            <v>0</v>
          </cell>
          <cell r="O26">
            <v>1709.6553955078125</v>
          </cell>
          <cell r="P26">
            <v>407</v>
          </cell>
        </row>
        <row r="27">
          <cell r="F27">
            <v>0</v>
          </cell>
          <cell r="G27">
            <v>0</v>
          </cell>
          <cell r="K27">
            <v>0</v>
          </cell>
          <cell r="O27">
            <v>1701.6553955078125</v>
          </cell>
          <cell r="P27">
            <v>407</v>
          </cell>
        </row>
        <row r="28">
          <cell r="F28">
            <v>0</v>
          </cell>
          <cell r="G28">
            <v>0</v>
          </cell>
          <cell r="K28">
            <v>0</v>
          </cell>
          <cell r="O28">
            <v>1701.6553955078125</v>
          </cell>
          <cell r="P28">
            <v>407</v>
          </cell>
        </row>
        <row r="29">
          <cell r="F29">
            <v>0</v>
          </cell>
          <cell r="G29">
            <v>0</v>
          </cell>
          <cell r="K29">
            <v>0</v>
          </cell>
          <cell r="O29">
            <v>1705.6553955078125</v>
          </cell>
          <cell r="P29">
            <v>407</v>
          </cell>
        </row>
        <row r="30">
          <cell r="F30">
            <v>0</v>
          </cell>
          <cell r="G30">
            <v>0</v>
          </cell>
          <cell r="K30">
            <v>0</v>
          </cell>
          <cell r="O30">
            <v>1705.6553955078125</v>
          </cell>
          <cell r="P30">
            <v>407</v>
          </cell>
        </row>
        <row r="31">
          <cell r="F31">
            <v>0</v>
          </cell>
          <cell r="G31">
            <v>0</v>
          </cell>
          <cell r="K31">
            <v>0</v>
          </cell>
          <cell r="O31">
            <v>1705.6553955078125</v>
          </cell>
          <cell r="P31">
            <v>407</v>
          </cell>
        </row>
        <row r="32">
          <cell r="F32">
            <v>0</v>
          </cell>
          <cell r="G32">
            <v>0</v>
          </cell>
          <cell r="K32">
            <v>0</v>
          </cell>
          <cell r="O32">
            <v>1705.6553955078125</v>
          </cell>
          <cell r="P32">
            <v>407</v>
          </cell>
        </row>
        <row r="33">
          <cell r="F33">
            <v>0</v>
          </cell>
          <cell r="G33">
            <v>0</v>
          </cell>
          <cell r="K33">
            <v>0</v>
          </cell>
          <cell r="O33">
            <v>1705.6553955078125</v>
          </cell>
          <cell r="P33">
            <v>407</v>
          </cell>
        </row>
        <row r="34">
          <cell r="F34">
            <v>0</v>
          </cell>
          <cell r="G34">
            <v>0</v>
          </cell>
          <cell r="K34">
            <v>0</v>
          </cell>
          <cell r="O34">
            <v>1705.6553955078125</v>
          </cell>
          <cell r="P34">
            <v>407</v>
          </cell>
        </row>
        <row r="35">
          <cell r="F35">
            <v>0</v>
          </cell>
          <cell r="G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K37">
            <v>0</v>
          </cell>
        </row>
      </sheetData>
      <sheetData sheetId="15">
        <row r="2">
          <cell r="BI2">
            <v>1033</v>
          </cell>
        </row>
        <row r="3">
          <cell r="BI3">
            <v>1251</v>
          </cell>
        </row>
        <row r="4">
          <cell r="BI4">
            <v>1257</v>
          </cell>
        </row>
        <row r="5">
          <cell r="BI5">
            <v>1243</v>
          </cell>
        </row>
        <row r="6">
          <cell r="BI6">
            <v>1234</v>
          </cell>
        </row>
        <row r="7">
          <cell r="BI7">
            <v>1213</v>
          </cell>
        </row>
        <row r="8">
          <cell r="BI8">
            <v>1198</v>
          </cell>
        </row>
        <row r="9">
          <cell r="BI9">
            <v>1207</v>
          </cell>
        </row>
        <row r="10">
          <cell r="BI10">
            <v>1218</v>
          </cell>
        </row>
        <row r="11">
          <cell r="BI11">
            <v>1224</v>
          </cell>
        </row>
        <row r="12">
          <cell r="BI12">
            <v>1238</v>
          </cell>
        </row>
        <row r="13">
          <cell r="BI13">
            <v>1249</v>
          </cell>
        </row>
        <row r="14">
          <cell r="BI14">
            <v>1255</v>
          </cell>
        </row>
        <row r="15">
          <cell r="BI15">
            <v>1264</v>
          </cell>
        </row>
        <row r="16">
          <cell r="BI16">
            <v>1281</v>
          </cell>
        </row>
        <row r="17">
          <cell r="BI17">
            <v>1293</v>
          </cell>
        </row>
        <row r="18">
          <cell r="BI18">
            <v>1305</v>
          </cell>
        </row>
        <row r="19">
          <cell r="BI19">
            <v>1315</v>
          </cell>
        </row>
        <row r="20">
          <cell r="BI20">
            <v>1324</v>
          </cell>
        </row>
        <row r="21">
          <cell r="BI21">
            <v>1335</v>
          </cell>
        </row>
        <row r="22">
          <cell r="BI22">
            <v>1348</v>
          </cell>
        </row>
        <row r="23">
          <cell r="BI23">
            <v>1357</v>
          </cell>
        </row>
        <row r="24">
          <cell r="BI24">
            <v>1372</v>
          </cell>
        </row>
        <row r="25">
          <cell r="BI25">
            <v>1378</v>
          </cell>
        </row>
        <row r="26">
          <cell r="BI26">
            <v>1389</v>
          </cell>
        </row>
        <row r="27">
          <cell r="BI27">
            <v>1399</v>
          </cell>
        </row>
        <row r="28">
          <cell r="BI28">
            <v>1415</v>
          </cell>
        </row>
        <row r="29">
          <cell r="BI29">
            <v>1427</v>
          </cell>
        </row>
        <row r="30">
          <cell r="BI30">
            <v>1438</v>
          </cell>
        </row>
        <row r="31">
          <cell r="BI31">
            <v>1436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38.421875" style="151" customWidth="1"/>
    <col min="2" max="2" width="22.421875" style="151" customWidth="1"/>
    <col min="3" max="3" width="21.140625" style="151" customWidth="1"/>
    <col min="4" max="4" width="22.7109375" style="151" customWidth="1"/>
    <col min="5" max="6" width="23.421875" style="151" customWidth="1"/>
    <col min="7" max="16384" width="9.140625" style="151" customWidth="1"/>
  </cols>
  <sheetData>
    <row r="1" spans="1:9" ht="20.25">
      <c r="A1" s="406" t="s">
        <v>140</v>
      </c>
      <c r="B1" s="406"/>
      <c r="C1" s="406"/>
      <c r="D1" s="406"/>
      <c r="E1" s="406"/>
      <c r="F1" s="406"/>
      <c r="G1" s="356"/>
      <c r="H1" s="356"/>
      <c r="I1" s="356"/>
    </row>
    <row r="2" spans="1:9" ht="12.75">
      <c r="A2" s="407" t="s">
        <v>110</v>
      </c>
      <c r="B2" s="407"/>
      <c r="C2" s="407"/>
      <c r="D2" s="407"/>
      <c r="E2" s="407"/>
      <c r="F2" s="407"/>
      <c r="G2" s="356"/>
      <c r="H2" s="356"/>
      <c r="I2" s="356"/>
    </row>
    <row r="3" spans="1:9" ht="12.75">
      <c r="A3" s="407" t="s">
        <v>79</v>
      </c>
      <c r="B3" s="407"/>
      <c r="C3" s="407"/>
      <c r="D3" s="407"/>
      <c r="E3" s="407"/>
      <c r="F3" s="407"/>
      <c r="G3" s="356"/>
      <c r="H3" s="356"/>
      <c r="I3" s="356"/>
    </row>
    <row r="4" spans="1:9" ht="12.75">
      <c r="A4" s="408" t="s">
        <v>111</v>
      </c>
      <c r="B4" s="408"/>
      <c r="C4" s="408"/>
      <c r="D4" s="408"/>
      <c r="E4" s="408"/>
      <c r="F4" s="408"/>
      <c r="G4" s="356"/>
      <c r="H4" s="356"/>
      <c r="I4" s="356"/>
    </row>
    <row r="5" spans="1:9" ht="14.25" customHeight="1">
      <c r="A5" s="356"/>
      <c r="B5" s="358"/>
      <c r="C5" s="358"/>
      <c r="D5" s="358"/>
      <c r="E5" s="358"/>
      <c r="F5" s="358"/>
      <c r="G5" s="356"/>
      <c r="H5" s="356"/>
      <c r="I5" s="356"/>
    </row>
    <row r="6" spans="1:9" ht="12.75">
      <c r="A6" s="153"/>
      <c r="B6" s="154" t="s">
        <v>112</v>
      </c>
      <c r="C6" s="155" t="s">
        <v>113</v>
      </c>
      <c r="D6" s="155" t="s">
        <v>114</v>
      </c>
      <c r="E6" s="155" t="s">
        <v>147</v>
      </c>
      <c r="F6" s="155" t="s">
        <v>148</v>
      </c>
      <c r="G6" s="356"/>
      <c r="H6" s="356"/>
      <c r="I6" s="356"/>
    </row>
    <row r="7" spans="1:9" ht="12.75">
      <c r="A7" s="152"/>
      <c r="B7" s="156" t="s">
        <v>115</v>
      </c>
      <c r="C7" s="157" t="s">
        <v>116</v>
      </c>
      <c r="D7" s="157" t="s">
        <v>116</v>
      </c>
      <c r="E7" s="157" t="s">
        <v>116</v>
      </c>
      <c r="F7" s="157" t="s">
        <v>116</v>
      </c>
      <c r="G7" s="356"/>
      <c r="H7" s="356"/>
      <c r="I7" s="356"/>
    </row>
    <row r="8" spans="1:9" ht="12.75">
      <c r="A8" s="158" t="s">
        <v>117</v>
      </c>
      <c r="B8" s="156" t="s">
        <v>118</v>
      </c>
      <c r="C8" s="159" t="s">
        <v>119</v>
      </c>
      <c r="D8" s="159" t="s">
        <v>120</v>
      </c>
      <c r="E8" s="159" t="s">
        <v>121</v>
      </c>
      <c r="F8" s="159" t="s">
        <v>121</v>
      </c>
      <c r="G8" s="356"/>
      <c r="H8" s="356"/>
      <c r="I8" s="356"/>
    </row>
    <row r="9" spans="1:9" ht="12.75">
      <c r="A9" s="152"/>
      <c r="B9" s="157"/>
      <c r="C9" s="159" t="s">
        <v>122</v>
      </c>
      <c r="D9" s="159" t="s">
        <v>122</v>
      </c>
      <c r="E9" s="157" t="s">
        <v>149</v>
      </c>
      <c r="F9" s="157" t="s">
        <v>150</v>
      </c>
      <c r="G9" s="356"/>
      <c r="H9" s="356"/>
      <c r="I9" s="356"/>
    </row>
    <row r="10" spans="1:9" ht="12.75">
      <c r="A10" s="160" t="s">
        <v>123</v>
      </c>
      <c r="B10" s="161">
        <f>'[1]I&amp;M RP1 Retire'!Q92</f>
      </c>
      <c r="C10" s="162"/>
      <c r="D10" s="162"/>
      <c r="E10" s="162"/>
      <c r="F10" s="162"/>
      <c r="G10" s="356"/>
      <c r="H10" s="356"/>
      <c r="I10" s="356"/>
    </row>
    <row r="11" spans="1:9" ht="12.75">
      <c r="A11" s="160">
        <v>2014</v>
      </c>
      <c r="B11" s="161"/>
      <c r="C11" s="163"/>
      <c r="D11" s="163"/>
      <c r="E11" s="34" t="s">
        <v>85</v>
      </c>
      <c r="F11" s="34" t="s">
        <v>85</v>
      </c>
      <c r="G11" s="356"/>
      <c r="H11" s="356"/>
      <c r="I11" s="356"/>
    </row>
    <row r="12" spans="1:9" ht="12.75">
      <c r="A12" s="164">
        <v>2015</v>
      </c>
      <c r="B12" s="165" t="s">
        <v>99</v>
      </c>
      <c r="C12" s="165" t="s">
        <v>124</v>
      </c>
      <c r="D12" s="165" t="s">
        <v>125</v>
      </c>
      <c r="E12" s="34" t="s">
        <v>86</v>
      </c>
      <c r="F12" s="34" t="s">
        <v>86</v>
      </c>
      <c r="G12" s="356"/>
      <c r="H12" s="356"/>
      <c r="I12" s="356"/>
    </row>
    <row r="13" spans="1:9" ht="25.5">
      <c r="A13" s="164">
        <v>2016</v>
      </c>
      <c r="B13" s="166" t="s">
        <v>101</v>
      </c>
      <c r="C13" s="166" t="s">
        <v>102</v>
      </c>
      <c r="D13" s="167" t="s">
        <v>126</v>
      </c>
      <c r="E13" s="34" t="s">
        <v>88</v>
      </c>
      <c r="F13" s="34" t="s">
        <v>88</v>
      </c>
      <c r="G13" s="356"/>
      <c r="H13" s="356"/>
      <c r="I13" s="356"/>
    </row>
    <row r="14" spans="1:9" ht="12.75">
      <c r="A14" s="164">
        <v>2017</v>
      </c>
      <c r="B14" s="165"/>
      <c r="C14" s="165"/>
      <c r="D14" s="165"/>
      <c r="E14" s="34" t="s">
        <v>89</v>
      </c>
      <c r="F14" s="34" t="s">
        <v>89</v>
      </c>
      <c r="G14" s="356"/>
      <c r="H14" s="356"/>
      <c r="I14" s="356"/>
    </row>
    <row r="15" spans="1:9" ht="12.75">
      <c r="A15" s="164">
        <v>2018</v>
      </c>
      <c r="B15" s="165"/>
      <c r="C15" s="165"/>
      <c r="D15" s="165"/>
      <c r="E15" s="34" t="s">
        <v>90</v>
      </c>
      <c r="F15" s="34" t="s">
        <v>90</v>
      </c>
      <c r="G15" s="356"/>
      <c r="H15" s="356"/>
      <c r="I15" s="356"/>
    </row>
    <row r="16" spans="1:9" ht="12.75">
      <c r="A16" s="164">
        <v>2019</v>
      </c>
      <c r="B16" s="165"/>
      <c r="C16" s="165"/>
      <c r="D16" s="165"/>
      <c r="E16" s="34" t="s">
        <v>91</v>
      </c>
      <c r="F16" s="34" t="s">
        <v>91</v>
      </c>
      <c r="G16" s="356"/>
      <c r="H16" s="356"/>
      <c r="I16" s="356"/>
    </row>
    <row r="17" spans="1:9" ht="12.75">
      <c r="A17" s="164">
        <v>2020</v>
      </c>
      <c r="B17" s="165"/>
      <c r="C17" s="165"/>
      <c r="D17" s="165"/>
      <c r="E17" s="167" t="s">
        <v>102</v>
      </c>
      <c r="F17" s="34" t="s">
        <v>88</v>
      </c>
      <c r="G17" s="356"/>
      <c r="H17" s="356"/>
      <c r="I17" s="356"/>
    </row>
    <row r="18" spans="1:9" ht="12.75">
      <c r="A18" s="164">
        <v>2021</v>
      </c>
      <c r="B18" s="165"/>
      <c r="C18" s="165"/>
      <c r="D18" s="165"/>
      <c r="E18" s="34"/>
      <c r="F18" s="34" t="s">
        <v>92</v>
      </c>
      <c r="G18" s="356"/>
      <c r="H18" s="356"/>
      <c r="I18" s="356"/>
    </row>
    <row r="19" spans="1:9" ht="12.75">
      <c r="A19" s="164">
        <v>2022</v>
      </c>
      <c r="B19" s="165"/>
      <c r="C19" s="165"/>
      <c r="D19" s="165"/>
      <c r="E19" s="34"/>
      <c r="F19" s="34" t="s">
        <v>93</v>
      </c>
      <c r="G19" s="356"/>
      <c r="H19" s="356"/>
      <c r="I19" s="356"/>
    </row>
    <row r="20" spans="1:9" ht="12.75">
      <c r="A20" s="164">
        <v>2023</v>
      </c>
      <c r="B20" s="165"/>
      <c r="C20" s="165"/>
      <c r="D20" s="165"/>
      <c r="E20" s="34"/>
      <c r="F20" s="34" t="s">
        <v>94</v>
      </c>
      <c r="G20" s="356"/>
      <c r="H20" s="356"/>
      <c r="I20" s="356"/>
    </row>
    <row r="21" spans="1:9" ht="12.75">
      <c r="A21" s="164">
        <v>2024</v>
      </c>
      <c r="B21" s="165"/>
      <c r="C21" s="165"/>
      <c r="D21" s="165"/>
      <c r="E21" s="34"/>
      <c r="F21" s="34" t="s">
        <v>95</v>
      </c>
      <c r="G21" s="356"/>
      <c r="H21" s="356"/>
      <c r="I21" s="356"/>
    </row>
    <row r="22" spans="1:9" ht="25.5">
      <c r="A22" s="168">
        <v>2025</v>
      </c>
      <c r="B22" s="166" t="s">
        <v>75</v>
      </c>
      <c r="C22" s="166" t="s">
        <v>75</v>
      </c>
      <c r="D22" s="166" t="s">
        <v>75</v>
      </c>
      <c r="E22" s="169" t="s">
        <v>143</v>
      </c>
      <c r="F22" s="167" t="s">
        <v>151</v>
      </c>
      <c r="G22" s="356"/>
      <c r="H22" s="356"/>
      <c r="I22" s="356"/>
    </row>
    <row r="23" spans="1:9" ht="12.75">
      <c r="A23" s="164">
        <v>2026</v>
      </c>
      <c r="B23" s="169"/>
      <c r="C23" s="169"/>
      <c r="D23" s="170"/>
      <c r="E23" s="170"/>
      <c r="F23" s="170"/>
      <c r="G23" s="356"/>
      <c r="H23" s="356"/>
      <c r="I23" s="356"/>
    </row>
    <row r="24" spans="1:9" ht="12.75">
      <c r="A24" s="164" t="s">
        <v>127</v>
      </c>
      <c r="B24" s="161"/>
      <c r="C24" s="163"/>
      <c r="D24" s="170"/>
      <c r="E24" s="171"/>
      <c r="F24" s="171"/>
      <c r="G24" s="356"/>
      <c r="H24" s="356"/>
      <c r="I24" s="356"/>
    </row>
    <row r="25" spans="1:9" ht="12.75" hidden="1">
      <c r="A25" s="164">
        <v>2028</v>
      </c>
      <c r="B25" s="161"/>
      <c r="C25" s="163"/>
      <c r="D25" s="170"/>
      <c r="E25" s="171"/>
      <c r="F25" s="171"/>
      <c r="G25" s="356"/>
      <c r="H25" s="356"/>
      <c r="I25" s="356"/>
    </row>
    <row r="26" spans="1:9" ht="12.75" hidden="1">
      <c r="A26" s="164">
        <v>2029</v>
      </c>
      <c r="B26" s="161"/>
      <c r="C26" s="163"/>
      <c r="D26" s="163"/>
      <c r="E26" s="171"/>
      <c r="F26" s="171"/>
      <c r="G26" s="356"/>
      <c r="H26" s="356"/>
      <c r="I26" s="356"/>
    </row>
    <row r="27" spans="1:9" ht="12.75" hidden="1">
      <c r="A27" s="164">
        <v>2030</v>
      </c>
      <c r="B27" s="161"/>
      <c r="C27" s="163"/>
      <c r="D27" s="163"/>
      <c r="E27" s="171"/>
      <c r="F27" s="171"/>
      <c r="G27" s="356"/>
      <c r="H27" s="356"/>
      <c r="I27" s="356"/>
    </row>
    <row r="28" spans="1:9" ht="12.75" hidden="1">
      <c r="A28" s="164">
        <v>2031</v>
      </c>
      <c r="B28" s="161"/>
      <c r="C28" s="163"/>
      <c r="D28" s="163"/>
      <c r="E28" s="171"/>
      <c r="F28" s="171"/>
      <c r="G28" s="356"/>
      <c r="H28" s="356"/>
      <c r="I28" s="356"/>
    </row>
    <row r="29" spans="1:9" ht="12.75" hidden="1">
      <c r="A29" s="164">
        <v>2032</v>
      </c>
      <c r="B29" s="161"/>
      <c r="C29" s="163"/>
      <c r="D29" s="163"/>
      <c r="E29" s="171"/>
      <c r="F29" s="171"/>
      <c r="G29" s="356"/>
      <c r="H29" s="356"/>
      <c r="I29" s="356"/>
    </row>
    <row r="30" spans="1:9" ht="12.75" hidden="1">
      <c r="A30" s="164">
        <v>2033</v>
      </c>
      <c r="B30" s="161"/>
      <c r="C30" s="163"/>
      <c r="D30" s="163"/>
      <c r="E30" s="171"/>
      <c r="F30" s="171"/>
      <c r="G30" s="356"/>
      <c r="H30" s="356"/>
      <c r="I30" s="356"/>
    </row>
    <row r="31" spans="1:9" ht="12.75" hidden="1">
      <c r="A31" s="164">
        <v>2034</v>
      </c>
      <c r="B31" s="161"/>
      <c r="C31" s="163"/>
      <c r="D31" s="163"/>
      <c r="E31" s="171"/>
      <c r="F31" s="171"/>
      <c r="G31" s="356"/>
      <c r="H31" s="356"/>
      <c r="I31" s="356"/>
    </row>
    <row r="32" spans="1:9" ht="12.75" hidden="1">
      <c r="A32" s="164">
        <v>2035</v>
      </c>
      <c r="B32" s="161"/>
      <c r="C32" s="163"/>
      <c r="D32" s="163"/>
      <c r="E32" s="171"/>
      <c r="F32" s="171"/>
      <c r="G32" s="356"/>
      <c r="H32" s="356"/>
      <c r="I32" s="356"/>
    </row>
    <row r="33" spans="1:9" ht="12.75" hidden="1">
      <c r="A33" s="164">
        <v>2036</v>
      </c>
      <c r="B33" s="161"/>
      <c r="C33" s="163"/>
      <c r="D33" s="163"/>
      <c r="E33" s="171"/>
      <c r="F33" s="171"/>
      <c r="G33" s="356"/>
      <c r="H33" s="356"/>
      <c r="I33" s="356"/>
    </row>
    <row r="34" spans="1:9" ht="12.75" hidden="1">
      <c r="A34" s="164">
        <v>2037</v>
      </c>
      <c r="B34" s="161"/>
      <c r="C34" s="163"/>
      <c r="D34" s="163"/>
      <c r="E34" s="171"/>
      <c r="F34" s="171"/>
      <c r="G34" s="356"/>
      <c r="H34" s="356"/>
      <c r="I34" s="356"/>
    </row>
    <row r="35" spans="1:9" ht="12.75" hidden="1">
      <c r="A35" s="164">
        <v>2038</v>
      </c>
      <c r="B35" s="161"/>
      <c r="C35" s="163"/>
      <c r="D35" s="163"/>
      <c r="E35" s="171"/>
      <c r="F35" s="171"/>
      <c r="G35" s="356"/>
      <c r="H35" s="356"/>
      <c r="I35" s="356"/>
    </row>
    <row r="36" spans="1:9" ht="12.75" hidden="1">
      <c r="A36" s="164">
        <v>2039</v>
      </c>
      <c r="B36" s="161"/>
      <c r="C36" s="163"/>
      <c r="D36" s="163"/>
      <c r="E36" s="171"/>
      <c r="F36" s="171"/>
      <c r="G36" s="356"/>
      <c r="H36" s="356"/>
      <c r="I36" s="356"/>
    </row>
    <row r="37" spans="1:9" ht="12.75">
      <c r="A37" s="164">
        <v>2040</v>
      </c>
      <c r="B37" s="161"/>
      <c r="C37" s="163"/>
      <c r="D37" s="163"/>
      <c r="E37" s="171"/>
      <c r="F37" s="171"/>
      <c r="G37" s="356"/>
      <c r="H37" s="356"/>
      <c r="I37" s="356"/>
    </row>
    <row r="38" spans="1:9" ht="12.75">
      <c r="A38" s="164"/>
      <c r="G38" s="356"/>
      <c r="H38" s="356"/>
      <c r="I38" s="356"/>
    </row>
    <row r="39" spans="1:9" ht="12.75">
      <c r="A39" s="172" t="s">
        <v>128</v>
      </c>
      <c r="G39" s="356"/>
      <c r="H39" s="356"/>
      <c r="I39" s="356"/>
    </row>
    <row r="40" spans="1:9" ht="12.75">
      <c r="A40" s="173" t="s">
        <v>129</v>
      </c>
      <c r="G40" s="356"/>
      <c r="H40" s="356"/>
      <c r="I40" s="356"/>
    </row>
    <row r="41" spans="1:9" ht="12.75">
      <c r="A41" s="174" t="s">
        <v>130</v>
      </c>
      <c r="B41" s="161">
        <f>'FT_CSAPR High Retrofit'!M46</f>
        <v>7178617.134339017</v>
      </c>
      <c r="C41" s="163">
        <f>'FT_CSAPR High Brownfield'!M46</f>
        <v>7816447.4800556</v>
      </c>
      <c r="D41" s="163">
        <f>'FT_CSAPR High Repower'!M46</f>
        <v>7741799.679814128</v>
      </c>
      <c r="E41" s="345">
        <f>'FT_CSAPR High Market to 2020'!M46</f>
        <v>7477588.213433878</v>
      </c>
      <c r="F41" s="345">
        <f>'FT_CSAPR High Market to 2025'!M46</f>
        <v>7189328.142899306</v>
      </c>
      <c r="G41" s="356"/>
      <c r="H41" s="356"/>
      <c r="I41" s="356"/>
    </row>
    <row r="42" spans="1:9" ht="12.75">
      <c r="A42" s="175" t="s">
        <v>131</v>
      </c>
      <c r="B42" s="161">
        <f>'FT_CSAPR High Retrofit'!N46</f>
        <v>-111382.39915538696</v>
      </c>
      <c r="C42" s="163">
        <f>'FT_CSAPR High Brownfield'!N46</f>
        <v>89299.3176471326</v>
      </c>
      <c r="D42" s="163">
        <f>'FT_CSAPR High Repower'!N46</f>
        <v>-6332.314779833478</v>
      </c>
      <c r="E42" s="345">
        <f>'FT_CSAPR High Market to 2020'!N46</f>
        <v>-78460.33292796701</v>
      </c>
      <c r="F42" s="345">
        <f>'FT_CSAPR High Market to 2025'!N46</f>
        <v>-292308.99535385467</v>
      </c>
      <c r="G42" s="356"/>
      <c r="H42" s="356"/>
      <c r="I42" s="356"/>
    </row>
    <row r="43" spans="1:9" ht="12.75">
      <c r="A43" s="174" t="s">
        <v>132</v>
      </c>
      <c r="B43" s="176">
        <f>B41-B42</f>
        <v>7289999.533494404</v>
      </c>
      <c r="C43" s="176">
        <f>C41-C42</f>
        <v>7727148.162408467</v>
      </c>
      <c r="D43" s="176">
        <f>D41-D42</f>
        <v>7748131.994593962</v>
      </c>
      <c r="E43" s="176">
        <f>E41-E42</f>
        <v>7556048.546361845</v>
      </c>
      <c r="F43" s="176">
        <f>F41-F42</f>
        <v>7481637.13825316</v>
      </c>
      <c r="G43" s="356"/>
      <c r="H43" s="356"/>
      <c r="I43" s="356"/>
    </row>
    <row r="44" spans="1:9" ht="4.5" customHeight="1">
      <c r="A44" s="175"/>
      <c r="B44" s="177"/>
      <c r="C44" s="178"/>
      <c r="D44" s="178"/>
      <c r="E44" s="178"/>
      <c r="F44" s="178"/>
      <c r="G44" s="356"/>
      <c r="H44" s="356"/>
      <c r="I44" s="356"/>
    </row>
    <row r="45" spans="1:9" ht="12.75">
      <c r="A45" s="174"/>
      <c r="B45" s="179"/>
      <c r="C45" s="179"/>
      <c r="D45" s="179"/>
      <c r="E45" s="179"/>
      <c r="F45" s="179"/>
      <c r="G45" s="356"/>
      <c r="H45" s="356"/>
      <c r="I45" s="356"/>
    </row>
    <row r="46" spans="1:9" ht="12.75">
      <c r="A46" s="180" t="s">
        <v>133</v>
      </c>
      <c r="B46" s="181"/>
      <c r="C46" s="182"/>
      <c r="D46" s="182"/>
      <c r="E46" s="182"/>
      <c r="F46" s="182"/>
      <c r="G46" s="356"/>
      <c r="H46" s="356"/>
      <c r="I46" s="356"/>
    </row>
    <row r="47" spans="1:9" ht="12.75">
      <c r="A47" s="174" t="s">
        <v>130</v>
      </c>
      <c r="B47" s="181"/>
      <c r="C47" s="163">
        <f aca="true" t="shared" si="0" ref="C47:E49">C41-$B41</f>
        <v>637830.3457165835</v>
      </c>
      <c r="D47" s="163">
        <f t="shared" si="0"/>
        <v>563182.5454751113</v>
      </c>
      <c r="E47" s="163">
        <f t="shared" si="0"/>
        <v>298971.0790948607</v>
      </c>
      <c r="F47" s="163">
        <f>F41-$B41</f>
        <v>10711.008560288697</v>
      </c>
      <c r="G47" s="356"/>
      <c r="H47" s="356"/>
      <c r="I47" s="356"/>
    </row>
    <row r="48" spans="1:9" ht="12.75">
      <c r="A48" s="175" t="s">
        <v>134</v>
      </c>
      <c r="B48" s="181"/>
      <c r="C48" s="163">
        <f t="shared" si="0"/>
        <v>200681.71680251957</v>
      </c>
      <c r="D48" s="163">
        <f t="shared" si="0"/>
        <v>105050.08437555347</v>
      </c>
      <c r="E48" s="163">
        <f t="shared" si="0"/>
        <v>32922.06622741994</v>
      </c>
      <c r="F48" s="163">
        <f>F42-$B42</f>
        <v>-180926.5961984677</v>
      </c>
      <c r="G48" s="356"/>
      <c r="H48" s="356"/>
      <c r="I48" s="356"/>
    </row>
    <row r="49" spans="1:9" ht="12.75">
      <c r="A49" s="174" t="s">
        <v>132</v>
      </c>
      <c r="B49" s="181"/>
      <c r="C49" s="183">
        <f t="shared" si="0"/>
        <v>437148.6289140638</v>
      </c>
      <c r="D49" s="183">
        <f t="shared" si="0"/>
        <v>458132.4610995585</v>
      </c>
      <c r="E49" s="183">
        <f t="shared" si="0"/>
        <v>266049.0128674414</v>
      </c>
      <c r="F49" s="183">
        <f>F43-$B43</f>
        <v>191637.60475875624</v>
      </c>
      <c r="G49" s="356"/>
      <c r="H49" s="356"/>
      <c r="I49" s="356"/>
    </row>
    <row r="50" spans="1:9" ht="12.75">
      <c r="A50" s="184"/>
      <c r="B50" s="185"/>
      <c r="C50" s="186"/>
      <c r="D50" s="186"/>
      <c r="E50" s="186"/>
      <c r="F50" s="186"/>
      <c r="G50" s="356"/>
      <c r="H50" s="356"/>
      <c r="I50" s="356"/>
    </row>
    <row r="51" spans="1:9" ht="12.75">
      <c r="A51" s="187" t="s">
        <v>135</v>
      </c>
      <c r="B51" s="163"/>
      <c r="C51" s="163"/>
      <c r="D51" s="163"/>
      <c r="E51" s="163"/>
      <c r="F51" s="163"/>
      <c r="G51" s="356"/>
      <c r="H51" s="356"/>
      <c r="I51" s="356"/>
    </row>
    <row r="52" spans="1:9" ht="12.75">
      <c r="A52" s="188" t="s">
        <v>136</v>
      </c>
      <c r="B52" s="163"/>
      <c r="C52" s="163"/>
      <c r="D52" s="163"/>
      <c r="E52" s="163"/>
      <c r="F52" s="163"/>
      <c r="G52" s="356"/>
      <c r="H52" s="356"/>
      <c r="I52" s="356"/>
    </row>
    <row r="53" spans="1:9" ht="12.75">
      <c r="A53" s="188" t="s">
        <v>137</v>
      </c>
      <c r="B53" s="163"/>
      <c r="C53" s="163">
        <v>37200</v>
      </c>
      <c r="D53" s="163">
        <v>37200</v>
      </c>
      <c r="E53" s="163">
        <v>37200</v>
      </c>
      <c r="F53" s="163">
        <v>37200</v>
      </c>
      <c r="G53" s="356"/>
      <c r="H53" s="356"/>
      <c r="I53" s="356"/>
    </row>
    <row r="54" spans="1:9" ht="12.75">
      <c r="A54" s="174" t="s">
        <v>132</v>
      </c>
      <c r="B54" s="163"/>
      <c r="C54" s="183">
        <f>C49+C53</f>
        <v>474348.6289140638</v>
      </c>
      <c r="D54" s="183">
        <f>D49+D53</f>
        <v>495332.4610995585</v>
      </c>
      <c r="E54" s="183">
        <f>E49+E53</f>
        <v>303249.0128674414</v>
      </c>
      <c r="F54" s="183">
        <f>F49+F53</f>
        <v>228837.60475875624</v>
      </c>
      <c r="G54" s="356"/>
      <c r="H54" s="356"/>
      <c r="I54" s="356"/>
    </row>
    <row r="55" spans="1:23" ht="12.75">
      <c r="A55" s="354"/>
      <c r="B55" s="355"/>
      <c r="C55" s="355"/>
      <c r="D55" s="355"/>
      <c r="E55" s="355"/>
      <c r="F55" s="355"/>
      <c r="G55" s="356"/>
      <c r="H55" s="356"/>
      <c r="I55" s="356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</row>
    <row r="56" spans="1:23" ht="12.75">
      <c r="A56" s="346" t="s">
        <v>138</v>
      </c>
      <c r="B56" s="347"/>
      <c r="C56" s="348"/>
      <c r="D56" s="357"/>
      <c r="E56" s="357"/>
      <c r="F56" s="357"/>
      <c r="G56" s="356"/>
      <c r="H56" s="356"/>
      <c r="I56" s="356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</row>
    <row r="57" spans="1:23" ht="12.75">
      <c r="A57" s="349" t="s">
        <v>152</v>
      </c>
      <c r="B57" s="347"/>
      <c r="C57" s="348"/>
      <c r="D57" s="357"/>
      <c r="E57" s="357"/>
      <c r="F57" s="357"/>
      <c r="G57" s="356"/>
      <c r="H57" s="356"/>
      <c r="I57" s="356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</row>
    <row r="58" spans="1:23" ht="12.75">
      <c r="A58" s="349" t="s">
        <v>153</v>
      </c>
      <c r="B58" s="347"/>
      <c r="C58" s="348"/>
      <c r="D58" s="356"/>
      <c r="E58" s="357"/>
      <c r="F58" s="357"/>
      <c r="G58" s="356"/>
      <c r="H58" s="356"/>
      <c r="I58" s="356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</row>
    <row r="59" spans="1:23" ht="12.75">
      <c r="A59" s="349" t="s">
        <v>154</v>
      </c>
      <c r="B59" s="347"/>
      <c r="C59" s="348"/>
      <c r="D59" s="356"/>
      <c r="E59" s="356"/>
      <c r="F59" s="356"/>
      <c r="G59" s="356"/>
      <c r="H59" s="356"/>
      <c r="I59" s="356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</row>
    <row r="60" spans="1:23" ht="12.75">
      <c r="A60" s="349" t="s">
        <v>155</v>
      </c>
      <c r="B60" s="350"/>
      <c r="C60" s="350"/>
      <c r="D60" s="356"/>
      <c r="E60" s="356"/>
      <c r="F60" s="356"/>
      <c r="G60" s="356"/>
      <c r="H60" s="356"/>
      <c r="I60" s="356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</row>
    <row r="61" spans="1:23" ht="12.75">
      <c r="A61" s="349" t="s">
        <v>156</v>
      </c>
      <c r="B61" s="350"/>
      <c r="C61" s="350"/>
      <c r="D61" s="356"/>
      <c r="E61" s="356"/>
      <c r="F61" s="356"/>
      <c r="G61" s="356"/>
      <c r="H61" s="356"/>
      <c r="I61" s="356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2" spans="1:23" ht="12.75">
      <c r="A62" s="349" t="s">
        <v>157</v>
      </c>
      <c r="B62" s="350"/>
      <c r="C62" s="350"/>
      <c r="D62" s="356"/>
      <c r="E62" s="356"/>
      <c r="F62" s="356"/>
      <c r="G62" s="356"/>
      <c r="H62" s="356"/>
      <c r="I62" s="356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</row>
    <row r="63" spans="1:23" ht="12.75">
      <c r="A63" s="351" t="s">
        <v>158</v>
      </c>
      <c r="B63" s="350"/>
      <c r="C63" s="350"/>
      <c r="D63" s="356"/>
      <c r="E63" s="356"/>
      <c r="F63" s="356"/>
      <c r="G63" s="356"/>
      <c r="H63" s="356"/>
      <c r="I63" s="356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</row>
    <row r="64" spans="1:23" ht="12.75">
      <c r="A64" s="351" t="s">
        <v>159</v>
      </c>
      <c r="B64" s="350"/>
      <c r="C64" s="350"/>
      <c r="D64" s="356"/>
      <c r="E64" s="356"/>
      <c r="F64" s="356"/>
      <c r="G64" s="356"/>
      <c r="H64" s="356"/>
      <c r="I64" s="356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</row>
    <row r="65" spans="1:23" ht="12.75">
      <c r="A65" s="352" t="s">
        <v>160</v>
      </c>
      <c r="B65" s="350"/>
      <c r="C65" s="350"/>
      <c r="D65" s="356"/>
      <c r="E65" s="356"/>
      <c r="F65" s="356"/>
      <c r="G65" s="356"/>
      <c r="H65" s="356"/>
      <c r="I65" s="356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</row>
    <row r="66" spans="1:23" ht="12.75">
      <c r="A66" s="353" t="s">
        <v>161</v>
      </c>
      <c r="B66" s="350"/>
      <c r="C66" s="350"/>
      <c r="D66" s="356"/>
      <c r="E66" s="356"/>
      <c r="F66" s="356"/>
      <c r="G66" s="356"/>
      <c r="H66" s="356"/>
      <c r="I66" s="356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</row>
    <row r="67" spans="1:23" ht="12.75">
      <c r="A67" s="352" t="s">
        <v>162</v>
      </c>
      <c r="B67" s="350"/>
      <c r="C67" s="350"/>
      <c r="D67" s="356"/>
      <c r="E67" s="356"/>
      <c r="F67" s="356"/>
      <c r="G67" s="356"/>
      <c r="H67" s="356"/>
      <c r="I67" s="356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</row>
    <row r="68" spans="1:9" ht="12.75">
      <c r="A68" s="352" t="s">
        <v>139</v>
      </c>
      <c r="B68" s="350"/>
      <c r="C68" s="350"/>
      <c r="D68" s="356"/>
      <c r="E68" s="356"/>
      <c r="F68" s="356"/>
      <c r="G68" s="356"/>
      <c r="H68" s="356"/>
      <c r="I68" s="356"/>
    </row>
    <row r="69" spans="1:9" ht="12.75">
      <c r="A69" s="349"/>
      <c r="B69" s="350"/>
      <c r="C69" s="350"/>
      <c r="D69" s="356"/>
      <c r="E69" s="356"/>
      <c r="F69" s="356"/>
      <c r="G69" s="356"/>
      <c r="H69" s="356"/>
      <c r="I69" s="356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21.7109375" style="0" bestFit="1" customWidth="1"/>
    <col min="3" max="3" width="27.28125" style="0" bestFit="1" customWidth="1"/>
    <col min="4" max="4" width="19.28125" style="0" bestFit="1" customWidth="1"/>
    <col min="5" max="6" width="19.28125" style="0" customWidth="1"/>
  </cols>
  <sheetData>
    <row r="1" spans="2:9" ht="12.75">
      <c r="B1" s="409" t="s">
        <v>103</v>
      </c>
      <c r="C1" s="409"/>
      <c r="D1" s="409"/>
      <c r="E1" s="409"/>
      <c r="F1" s="409"/>
      <c r="G1" s="32"/>
      <c r="H1" s="32"/>
      <c r="I1" s="32"/>
    </row>
    <row r="2" spans="2:9" ht="12.75">
      <c r="B2" s="409" t="s">
        <v>79</v>
      </c>
      <c r="C2" s="409"/>
      <c r="D2" s="409"/>
      <c r="E2" s="409"/>
      <c r="F2" s="409"/>
      <c r="G2" s="32"/>
      <c r="H2" s="32"/>
      <c r="I2" s="32"/>
    </row>
    <row r="3" spans="2:9" ht="12.75">
      <c r="B3" s="409" t="s">
        <v>80</v>
      </c>
      <c r="C3" s="409"/>
      <c r="D3" s="409"/>
      <c r="E3" s="409"/>
      <c r="F3" s="409"/>
      <c r="G3" s="32"/>
      <c r="H3" s="32"/>
      <c r="I3" s="32"/>
    </row>
    <row r="4" spans="2:9" ht="12.75">
      <c r="B4" s="33"/>
      <c r="C4" s="33"/>
      <c r="D4" s="33"/>
      <c r="E4" s="33"/>
      <c r="F4" s="33"/>
      <c r="G4" s="32"/>
      <c r="H4" s="32"/>
      <c r="I4" s="32"/>
    </row>
    <row r="5" spans="2:6" ht="12.75">
      <c r="B5" s="8" t="s">
        <v>81</v>
      </c>
      <c r="C5" s="7" t="s">
        <v>82</v>
      </c>
      <c r="D5" s="35" t="s">
        <v>83</v>
      </c>
      <c r="E5" s="35" t="s">
        <v>141</v>
      </c>
      <c r="F5" s="35" t="s">
        <v>142</v>
      </c>
    </row>
    <row r="6" spans="1:12" ht="12.75">
      <c r="A6" s="2">
        <v>2011</v>
      </c>
      <c r="B6" s="4"/>
      <c r="C6" s="4"/>
      <c r="D6" s="4"/>
      <c r="E6" s="34" t="s">
        <v>84</v>
      </c>
      <c r="F6" s="34" t="s">
        <v>84</v>
      </c>
      <c r="G6" s="1"/>
      <c r="H6" s="19"/>
      <c r="I6" s="19"/>
      <c r="K6" s="19"/>
      <c r="L6" s="19"/>
    </row>
    <row r="7" spans="1:12" ht="12.75">
      <c r="A7" s="2">
        <v>2012</v>
      </c>
      <c r="B7" s="4"/>
      <c r="C7" s="4"/>
      <c r="D7" s="4"/>
      <c r="E7" s="34" t="s">
        <v>84</v>
      </c>
      <c r="F7" s="34" t="s">
        <v>84</v>
      </c>
      <c r="G7" s="1"/>
      <c r="H7" s="19"/>
      <c r="I7" s="19"/>
      <c r="K7" s="19"/>
      <c r="L7" s="19"/>
    </row>
    <row r="8" spans="1:12" ht="12.75">
      <c r="A8" s="2">
        <v>2013</v>
      </c>
      <c r="B8" s="4"/>
      <c r="C8" s="4"/>
      <c r="D8" s="4"/>
      <c r="E8" s="34" t="s">
        <v>84</v>
      </c>
      <c r="F8" s="34" t="s">
        <v>84</v>
      </c>
      <c r="G8" s="1"/>
      <c r="H8" s="19"/>
      <c r="I8" s="19"/>
      <c r="K8" s="19"/>
      <c r="L8" s="19"/>
    </row>
    <row r="9" spans="1:12" ht="12.75">
      <c r="A9" s="2">
        <v>2014</v>
      </c>
      <c r="B9" s="4"/>
      <c r="C9" s="4"/>
      <c r="D9" s="4"/>
      <c r="E9" s="34" t="s">
        <v>85</v>
      </c>
      <c r="F9" s="34" t="s">
        <v>85</v>
      </c>
      <c r="G9" s="1"/>
      <c r="H9" s="19"/>
      <c r="I9" s="19"/>
      <c r="K9" s="19"/>
      <c r="L9" s="19"/>
    </row>
    <row r="10" spans="1:12" ht="12.75">
      <c r="A10" s="2">
        <v>2015</v>
      </c>
      <c r="B10" s="4" t="s">
        <v>99</v>
      </c>
      <c r="C10" s="4"/>
      <c r="D10" s="4" t="s">
        <v>100</v>
      </c>
      <c r="E10" s="34" t="s">
        <v>86</v>
      </c>
      <c r="F10" s="34" t="s">
        <v>86</v>
      </c>
      <c r="G10" s="1"/>
      <c r="H10" s="19"/>
      <c r="I10" s="19"/>
      <c r="K10" s="19"/>
      <c r="L10" s="19"/>
    </row>
    <row r="11" spans="1:12" ht="25.5">
      <c r="A11" s="16">
        <v>2016</v>
      </c>
      <c r="B11" s="17" t="s">
        <v>101</v>
      </c>
      <c r="C11" s="17" t="s">
        <v>87</v>
      </c>
      <c r="D11" s="17" t="s">
        <v>102</v>
      </c>
      <c r="E11" s="34" t="s">
        <v>88</v>
      </c>
      <c r="F11" s="34" t="s">
        <v>88</v>
      </c>
      <c r="G11" s="1"/>
      <c r="H11" s="19"/>
      <c r="I11" s="19"/>
      <c r="K11" s="19"/>
      <c r="L11" s="19"/>
    </row>
    <row r="12" spans="1:12" ht="12.75">
      <c r="A12" s="2">
        <v>2017</v>
      </c>
      <c r="B12" s="4"/>
      <c r="C12" s="4"/>
      <c r="D12" s="4"/>
      <c r="E12" s="34" t="s">
        <v>89</v>
      </c>
      <c r="F12" s="34" t="s">
        <v>89</v>
      </c>
      <c r="G12" s="1"/>
      <c r="H12" s="19"/>
      <c r="I12" s="19"/>
      <c r="K12" s="19"/>
      <c r="L12" s="19"/>
    </row>
    <row r="13" spans="1:12" ht="12.75">
      <c r="A13" s="2">
        <v>2018</v>
      </c>
      <c r="B13" s="4"/>
      <c r="C13" s="4"/>
      <c r="D13" s="4"/>
      <c r="E13" s="34" t="s">
        <v>90</v>
      </c>
      <c r="F13" s="34" t="s">
        <v>90</v>
      </c>
      <c r="G13" s="1"/>
      <c r="H13" s="19"/>
      <c r="I13" s="19"/>
      <c r="K13" s="19"/>
      <c r="L13" s="19"/>
    </row>
    <row r="14" spans="1:12" ht="12.75">
      <c r="A14" s="2">
        <v>2019</v>
      </c>
      <c r="B14" s="4"/>
      <c r="C14" s="4"/>
      <c r="D14" s="4"/>
      <c r="E14" s="34" t="s">
        <v>91</v>
      </c>
      <c r="F14" s="34" t="s">
        <v>91</v>
      </c>
      <c r="G14" s="1"/>
      <c r="H14" s="19"/>
      <c r="I14" s="19"/>
      <c r="K14" s="19"/>
      <c r="L14" s="19"/>
    </row>
    <row r="15" spans="1:12" ht="12.75">
      <c r="A15" s="2">
        <v>2020</v>
      </c>
      <c r="B15" s="4"/>
      <c r="C15" s="4"/>
      <c r="D15" s="4"/>
      <c r="E15" s="167" t="s">
        <v>102</v>
      </c>
      <c r="F15" s="34" t="s">
        <v>88</v>
      </c>
      <c r="G15" s="1"/>
      <c r="H15" s="19"/>
      <c r="I15" s="19"/>
      <c r="K15" s="19"/>
      <c r="L15" s="19"/>
    </row>
    <row r="16" spans="1:12" ht="12.75">
      <c r="A16" s="2">
        <v>2021</v>
      </c>
      <c r="B16" s="4"/>
      <c r="C16" s="4"/>
      <c r="D16" s="4"/>
      <c r="E16" s="34"/>
      <c r="F16" s="34" t="s">
        <v>92</v>
      </c>
      <c r="G16" s="1"/>
      <c r="H16" s="19"/>
      <c r="I16" s="19"/>
      <c r="K16" s="19"/>
      <c r="L16" s="19"/>
    </row>
    <row r="17" spans="1:12" ht="12.75">
      <c r="A17" s="2">
        <v>2022</v>
      </c>
      <c r="B17" s="4"/>
      <c r="C17" s="4"/>
      <c r="D17" s="4"/>
      <c r="E17" s="34"/>
      <c r="F17" s="34" t="s">
        <v>93</v>
      </c>
      <c r="G17" s="1"/>
      <c r="H17" s="19"/>
      <c r="I17" s="19"/>
      <c r="K17" s="19"/>
      <c r="L17" s="19"/>
    </row>
    <row r="18" spans="1:12" ht="12.75">
      <c r="A18" s="2">
        <v>2023</v>
      </c>
      <c r="B18" s="4"/>
      <c r="C18" s="4"/>
      <c r="D18" s="4"/>
      <c r="E18" s="34"/>
      <c r="F18" s="34" t="s">
        <v>94</v>
      </c>
      <c r="G18" s="1"/>
      <c r="H18" s="19"/>
      <c r="I18" s="19"/>
      <c r="K18" s="19"/>
      <c r="L18" s="19"/>
    </row>
    <row r="19" spans="1:12" ht="12.75">
      <c r="A19" s="2">
        <v>2024</v>
      </c>
      <c r="B19" s="4"/>
      <c r="C19" s="4"/>
      <c r="D19" s="4"/>
      <c r="E19" s="34"/>
      <c r="F19" s="34" t="s">
        <v>95</v>
      </c>
      <c r="G19" s="1"/>
      <c r="H19" s="19"/>
      <c r="I19" s="19"/>
      <c r="K19" s="19"/>
      <c r="L19" s="19"/>
    </row>
    <row r="20" spans="1:12" ht="25.5">
      <c r="A20" s="2">
        <v>2025</v>
      </c>
      <c r="B20" s="18" t="s">
        <v>75</v>
      </c>
      <c r="C20" s="18" t="s">
        <v>75</v>
      </c>
      <c r="D20" s="18" t="s">
        <v>75</v>
      </c>
      <c r="E20" s="169" t="s">
        <v>143</v>
      </c>
      <c r="F20" s="167" t="s">
        <v>144</v>
      </c>
      <c r="G20" s="1"/>
      <c r="H20" s="19"/>
      <c r="I20" s="19"/>
      <c r="K20" s="19"/>
      <c r="L20" s="19"/>
    </row>
    <row r="21" spans="1:12" ht="12.75">
      <c r="A21" s="2">
        <v>2026</v>
      </c>
      <c r="B21" s="18"/>
      <c r="C21" s="12"/>
      <c r="D21" s="18"/>
      <c r="E21" s="169"/>
      <c r="F21" s="169"/>
      <c r="G21" s="1"/>
      <c r="H21" s="19"/>
      <c r="I21" s="19"/>
      <c r="K21" s="19"/>
      <c r="L21" s="19"/>
    </row>
    <row r="22" spans="1:12" ht="12.75">
      <c r="A22" s="2">
        <v>2027</v>
      </c>
      <c r="B22" s="18"/>
      <c r="C22" s="12"/>
      <c r="D22" s="18"/>
      <c r="E22" s="169"/>
      <c r="F22" s="169"/>
      <c r="G22" s="1"/>
      <c r="H22" s="19"/>
      <c r="I22" s="19"/>
      <c r="K22" s="19"/>
      <c r="L22" s="19"/>
    </row>
    <row r="23" spans="1:12" ht="12.75">
      <c r="A23" s="2">
        <v>2028</v>
      </c>
      <c r="B23" s="18"/>
      <c r="C23" s="12"/>
      <c r="D23" s="18"/>
      <c r="E23" s="169"/>
      <c r="F23" s="169"/>
      <c r="G23" s="1"/>
      <c r="H23" s="19"/>
      <c r="I23" s="19"/>
      <c r="K23" s="19"/>
      <c r="L23" s="19"/>
    </row>
    <row r="24" spans="1:12" ht="12.75">
      <c r="A24" s="2">
        <v>2029</v>
      </c>
      <c r="B24" s="18"/>
      <c r="C24" s="12"/>
      <c r="D24" s="18"/>
      <c r="E24" s="169"/>
      <c r="F24" s="169"/>
      <c r="G24" s="1"/>
      <c r="H24" s="19"/>
      <c r="I24" s="19"/>
      <c r="K24" s="19"/>
      <c r="L24" s="19"/>
    </row>
    <row r="25" spans="1:12" ht="12.75">
      <c r="A25" s="2">
        <v>2030</v>
      </c>
      <c r="B25" s="18"/>
      <c r="C25" s="12"/>
      <c r="D25" s="18"/>
      <c r="E25" s="169"/>
      <c r="F25" s="169"/>
      <c r="G25" s="1"/>
      <c r="H25" s="19"/>
      <c r="I25" s="19"/>
      <c r="K25" s="19"/>
      <c r="L25" s="19"/>
    </row>
    <row r="26" spans="1:12" ht="12.75">
      <c r="A26" s="2">
        <v>2031</v>
      </c>
      <c r="B26" s="18"/>
      <c r="C26" s="12"/>
      <c r="D26" s="18"/>
      <c r="E26" s="169"/>
      <c r="F26" s="169"/>
      <c r="G26" s="1"/>
      <c r="H26" s="19"/>
      <c r="I26" s="19"/>
      <c r="K26" s="19"/>
      <c r="L26" s="19"/>
    </row>
    <row r="27" spans="1:12" ht="12.75">
      <c r="A27" s="2">
        <v>2032</v>
      </c>
      <c r="B27" s="18"/>
      <c r="C27" s="12"/>
      <c r="D27" s="18"/>
      <c r="E27" s="169"/>
      <c r="F27" s="169"/>
      <c r="G27" s="1"/>
      <c r="H27" s="19"/>
      <c r="I27" s="19"/>
      <c r="K27" s="19"/>
      <c r="L27" s="19"/>
    </row>
    <row r="28" spans="1:12" ht="12.75">
      <c r="A28" s="2">
        <v>2033</v>
      </c>
      <c r="B28" s="18"/>
      <c r="C28" s="12"/>
      <c r="D28" s="18"/>
      <c r="E28" s="169"/>
      <c r="F28" s="169"/>
      <c r="G28" s="1"/>
      <c r="H28" s="19"/>
      <c r="I28" s="19"/>
      <c r="K28" s="19"/>
      <c r="L28" s="19"/>
    </row>
    <row r="29" spans="1:12" ht="12.75">
      <c r="A29" s="2">
        <v>2034</v>
      </c>
      <c r="B29" s="18"/>
      <c r="C29" s="12"/>
      <c r="D29" s="18"/>
      <c r="E29" s="169"/>
      <c r="F29" s="169"/>
      <c r="G29" s="1"/>
      <c r="H29" s="19"/>
      <c r="I29" s="19"/>
      <c r="K29" s="19"/>
      <c r="L29" s="19"/>
    </row>
    <row r="30" spans="1:12" ht="12.75">
      <c r="A30" s="2">
        <v>2035</v>
      </c>
      <c r="B30" s="18"/>
      <c r="C30" s="12"/>
      <c r="D30" s="18"/>
      <c r="E30" s="169"/>
      <c r="F30" s="169"/>
      <c r="G30" s="1"/>
      <c r="H30" s="19"/>
      <c r="I30" s="19"/>
      <c r="K30" s="19"/>
      <c r="L30" s="19"/>
    </row>
    <row r="31" spans="1:12" ht="12.75">
      <c r="A31" s="2">
        <v>2036</v>
      </c>
      <c r="B31" s="18"/>
      <c r="C31" s="18"/>
      <c r="D31" s="18"/>
      <c r="E31" s="169"/>
      <c r="F31" s="169"/>
      <c r="G31" s="1"/>
      <c r="H31" s="19"/>
      <c r="I31" s="19"/>
      <c r="K31" s="19"/>
      <c r="L31" s="19"/>
    </row>
    <row r="32" spans="1:12" ht="12.75">
      <c r="A32" s="2">
        <v>2037</v>
      </c>
      <c r="B32" s="18"/>
      <c r="C32" s="12"/>
      <c r="D32" s="18"/>
      <c r="E32" s="169"/>
      <c r="F32" s="169"/>
      <c r="G32" s="1"/>
      <c r="H32" s="19"/>
      <c r="I32" s="19"/>
      <c r="K32" s="19"/>
      <c r="L32" s="19"/>
    </row>
    <row r="33" spans="1:12" ht="12.75">
      <c r="A33" s="2">
        <v>2038</v>
      </c>
      <c r="B33" s="4"/>
      <c r="C33" s="12"/>
      <c r="D33" s="4"/>
      <c r="E33" s="165"/>
      <c r="F33" s="165"/>
      <c r="G33" s="1"/>
      <c r="H33" s="19"/>
      <c r="I33" s="19"/>
      <c r="K33" s="19"/>
      <c r="L33" s="19"/>
    </row>
    <row r="34" spans="1:12" ht="12.75">
      <c r="A34" s="2">
        <v>2039</v>
      </c>
      <c r="B34" s="4"/>
      <c r="C34" s="18"/>
      <c r="D34" s="4"/>
      <c r="E34" s="165"/>
      <c r="F34" s="165"/>
      <c r="G34" s="1"/>
      <c r="H34" s="19"/>
      <c r="I34" s="19"/>
      <c r="K34" s="19"/>
      <c r="L34" s="19"/>
    </row>
    <row r="35" spans="1:12" ht="12.75">
      <c r="A35" s="2">
        <v>2040</v>
      </c>
      <c r="B35" s="4"/>
      <c r="C35" s="12"/>
      <c r="D35" s="4"/>
      <c r="E35" s="165"/>
      <c r="F35" s="165"/>
      <c r="G35" s="1"/>
      <c r="H35" s="19"/>
      <c r="I35" s="19"/>
      <c r="K35" s="19"/>
      <c r="L35" s="19"/>
    </row>
    <row r="36" spans="1:6" ht="6" customHeight="1">
      <c r="A36" s="3"/>
      <c r="B36" s="4"/>
      <c r="C36" s="12"/>
      <c r="D36" s="4"/>
      <c r="E36" s="165"/>
      <c r="F36" s="165"/>
    </row>
    <row r="37" spans="1:6" ht="12.75">
      <c r="A37" s="2"/>
      <c r="B37" s="10" t="s">
        <v>81</v>
      </c>
      <c r="C37" s="11" t="s">
        <v>82</v>
      </c>
      <c r="D37" s="28" t="s">
        <v>83</v>
      </c>
      <c r="E37" s="28" t="s">
        <v>141</v>
      </c>
      <c r="F37" s="28" t="s">
        <v>142</v>
      </c>
    </row>
    <row r="38" spans="1:6" ht="6" customHeight="1">
      <c r="A38" s="22"/>
      <c r="B38" s="21"/>
      <c r="C38" s="20"/>
      <c r="D38" s="29"/>
      <c r="E38" s="29"/>
      <c r="F38" s="29"/>
    </row>
    <row r="39" spans="1:3" ht="12.75">
      <c r="A39" s="5" t="s">
        <v>97</v>
      </c>
      <c r="C39" s="13"/>
    </row>
    <row r="40" ht="12.75">
      <c r="A40" s="5" t="s">
        <v>104</v>
      </c>
    </row>
    <row r="41" spans="1:6" ht="12.75">
      <c r="A41" s="9" t="s">
        <v>24</v>
      </c>
      <c r="B41" s="19">
        <f>'FT_CSAPR High Retrofit'!M46</f>
        <v>7178617.134339017</v>
      </c>
      <c r="C41" s="19">
        <f>'FT_CSAPR High Repower'!M46</f>
        <v>7741799.679814128</v>
      </c>
      <c r="D41" s="19">
        <f>'FT_CSAPR High Brownfield'!M46</f>
        <v>7816447.4800556</v>
      </c>
      <c r="E41" s="19">
        <f>'FT_CSAPR High Market to 2020'!M46</f>
        <v>7477588.213433878</v>
      </c>
      <c r="F41" s="19">
        <f>'FT_CSAPR High Market to 2025'!M46</f>
        <v>7189328.142899306</v>
      </c>
    </row>
    <row r="42" spans="1:6" ht="12.75">
      <c r="A42" s="15" t="s">
        <v>96</v>
      </c>
      <c r="B42" s="6">
        <f>'FT_CSAPR High Retrofit'!N46</f>
        <v>-111382.39915538696</v>
      </c>
      <c r="C42" s="6">
        <f>'FT_CSAPR High Repower'!N46</f>
        <v>-6332.314779833478</v>
      </c>
      <c r="D42" s="6">
        <f>'FT_CSAPR High Brownfield'!N46</f>
        <v>89299.3176471326</v>
      </c>
      <c r="E42" s="6">
        <f>'FT_CSAPR High Market to 2020'!N46</f>
        <v>-78460.33292796701</v>
      </c>
      <c r="F42" s="6">
        <f>'FT_CSAPR High Market to 2025'!N46</f>
        <v>-292308.99535385467</v>
      </c>
    </row>
    <row r="43" spans="1:6" ht="12.75">
      <c r="A43" s="15" t="s">
        <v>12</v>
      </c>
      <c r="B43" s="14">
        <f>B41-B42</f>
        <v>7289999.533494404</v>
      </c>
      <c r="C43" s="14">
        <f>C41-C42</f>
        <v>7748131.994593962</v>
      </c>
      <c r="D43" s="14">
        <f>D41-D42</f>
        <v>7727148.162408467</v>
      </c>
      <c r="E43" s="14">
        <f>E41-E42</f>
        <v>7556048.546361845</v>
      </c>
      <c r="F43" s="14">
        <f>F41-F42</f>
        <v>7481637.13825316</v>
      </c>
    </row>
    <row r="44" spans="1:6" ht="12.75">
      <c r="A44" s="24" t="s">
        <v>98</v>
      </c>
      <c r="B44" s="23"/>
      <c r="C44" s="23">
        <f>C43-$B43</f>
        <v>458132.4610995585</v>
      </c>
      <c r="D44" s="23">
        <f>D43-$B43</f>
        <v>437148.6289140638</v>
      </c>
      <c r="E44" s="23">
        <f>E43-$B43</f>
        <v>266049.0128674414</v>
      </c>
      <c r="F44" s="23">
        <f>F43-$B43</f>
        <v>191637.60475875624</v>
      </c>
    </row>
    <row r="45" spans="1:6" ht="12.75">
      <c r="A45" s="27"/>
      <c r="B45" s="26"/>
      <c r="C45" s="25"/>
      <c r="D45" s="30"/>
      <c r="E45" s="30"/>
      <c r="F45" s="30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2.57421875" style="0" customWidth="1"/>
    <col min="3" max="3" width="13.57421875" style="0" customWidth="1"/>
    <col min="4" max="4" width="14.2812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4" max="14" width="9.421875" style="0" bestFit="1" customWidth="1"/>
    <col min="15" max="15" width="11.28125" style="0" bestFit="1" customWidth="1"/>
    <col min="16" max="16" width="11.5742187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5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85"/>
      <c r="V2" s="36"/>
      <c r="W2" s="36"/>
      <c r="X2" s="36"/>
      <c r="Y2" s="36"/>
      <c r="Z2" s="36"/>
      <c r="AA2" s="36"/>
      <c r="AB2" s="36"/>
    </row>
    <row r="3" spans="2:28" ht="15.75">
      <c r="B3" s="84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4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4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192631.4375</v>
      </c>
      <c r="E12" s="48">
        <v>-12788.06982421875</v>
      </c>
      <c r="F12" s="48">
        <v>40914.2783203125</v>
      </c>
      <c r="G12" s="48">
        <v>164505.22900390625</v>
      </c>
      <c r="H12" s="48">
        <v>0</v>
      </c>
      <c r="I12" s="48">
        <v>0</v>
      </c>
      <c r="J12" s="48">
        <v>0</v>
      </c>
      <c r="K12" s="48">
        <v>164505.22900390625</v>
      </c>
      <c r="L12" s="48">
        <v>7417.8134765625</v>
      </c>
      <c r="M12" s="48">
        <v>171923.04248046875</v>
      </c>
      <c r="N12" s="48">
        <v>0</v>
      </c>
      <c r="O12" s="48">
        <v>171923.04248046875</v>
      </c>
      <c r="P12" s="56">
        <v>171923.04248046875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9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256683.390625</v>
      </c>
      <c r="E13" s="48">
        <v>-21745.853759765625</v>
      </c>
      <c r="F13" s="48">
        <v>102194.63208007812</v>
      </c>
      <c r="G13" s="48">
        <v>176234.6123046875</v>
      </c>
      <c r="H13" s="48">
        <v>0</v>
      </c>
      <c r="I13" s="48">
        <v>0</v>
      </c>
      <c r="J13" s="48">
        <v>0</v>
      </c>
      <c r="K13" s="48">
        <v>176234.6123046875</v>
      </c>
      <c r="L13" s="48">
        <v>113059.734375</v>
      </c>
      <c r="M13" s="48">
        <v>289294.3466796875</v>
      </c>
      <c r="N13" s="48">
        <v>0</v>
      </c>
      <c r="O13" s="48">
        <v>289294.3466796875</v>
      </c>
      <c r="P13" s="56">
        <v>438210.18044041673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238028.9375</v>
      </c>
      <c r="E14" s="48">
        <v>-31186.637939453125</v>
      </c>
      <c r="F14" s="48">
        <v>54442.87890625</v>
      </c>
      <c r="G14" s="48">
        <v>214772.69653320312</v>
      </c>
      <c r="H14" s="48">
        <v>0</v>
      </c>
      <c r="I14" s="48">
        <v>0</v>
      </c>
      <c r="J14" s="48">
        <v>0</v>
      </c>
      <c r="K14" s="48">
        <v>214772.69653320312</v>
      </c>
      <c r="L14" s="48">
        <v>76727.796875</v>
      </c>
      <c r="M14" s="48">
        <v>291500.4934082031</v>
      </c>
      <c r="N14" s="48">
        <v>0</v>
      </c>
      <c r="O14" s="48">
        <v>291500.4934082031</v>
      </c>
      <c r="P14" s="56">
        <v>685189.0396689437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342568.15625</v>
      </c>
      <c r="E15" s="48">
        <v>-39474.790771484375</v>
      </c>
      <c r="F15" s="48">
        <v>92283.51513671875</v>
      </c>
      <c r="G15" s="48">
        <v>289759.4318847656</v>
      </c>
      <c r="H15" s="48">
        <v>607</v>
      </c>
      <c r="I15" s="48">
        <v>0</v>
      </c>
      <c r="J15" s="48">
        <v>607</v>
      </c>
      <c r="K15" s="48">
        <v>290366.4318847656</v>
      </c>
      <c r="L15" s="48">
        <v>128873.2265625</v>
      </c>
      <c r="M15" s="48">
        <v>419239.6584472656</v>
      </c>
      <c r="N15" s="48">
        <v>1379.289048860117</v>
      </c>
      <c r="O15" s="48">
        <v>417860.3693984055</v>
      </c>
      <c r="P15" s="56">
        <v>1011072.1952808667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318242.3125</v>
      </c>
      <c r="E16" s="48">
        <v>-52896.36291503906</v>
      </c>
      <c r="F16" s="48">
        <v>52988.7978515625</v>
      </c>
      <c r="G16" s="48">
        <v>318149.87756347656</v>
      </c>
      <c r="H16" s="48">
        <v>607</v>
      </c>
      <c r="I16" s="48">
        <v>0</v>
      </c>
      <c r="J16" s="48">
        <v>607</v>
      </c>
      <c r="K16" s="48">
        <v>318756.87756347656</v>
      </c>
      <c r="L16" s="48">
        <v>42898.19921875</v>
      </c>
      <c r="M16" s="48">
        <v>361655.07678222656</v>
      </c>
      <c r="N16" s="48">
        <v>-17666.503963085477</v>
      </c>
      <c r="O16" s="48">
        <v>379321.58074531204</v>
      </c>
      <c r="P16" s="56">
        <v>1283372.748690697</v>
      </c>
      <c r="Q16" s="48">
        <v>607</v>
      </c>
      <c r="R16" s="65">
        <v>2015</v>
      </c>
      <c r="S16" s="48">
        <v>-225.48334987640396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194594.28125</v>
      </c>
      <c r="E17" s="48">
        <v>-49024.8583984375</v>
      </c>
      <c r="F17" s="48">
        <v>-95770.7265625</v>
      </c>
      <c r="G17" s="48">
        <v>339389.8662109375</v>
      </c>
      <c r="H17" s="48">
        <v>147762</v>
      </c>
      <c r="I17" s="48">
        <v>76639.005859375</v>
      </c>
      <c r="J17" s="48">
        <v>224401.005859375</v>
      </c>
      <c r="K17" s="48">
        <v>563790.8720703125</v>
      </c>
      <c r="L17" s="48">
        <v>2828.646728515625</v>
      </c>
      <c r="M17" s="48">
        <v>566619.5187988281</v>
      </c>
      <c r="N17" s="48">
        <v>-96220.52163677955</v>
      </c>
      <c r="O17" s="48">
        <v>662840.0404356077</v>
      </c>
      <c r="P17" s="56">
        <v>1721358.468054939</v>
      </c>
      <c r="Q17" s="48">
        <v>147762</v>
      </c>
      <c r="R17" s="65">
        <v>2016</v>
      </c>
      <c r="S17" s="48">
        <v>-937.6603928184511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274215.3125</v>
      </c>
      <c r="E18" s="48">
        <v>-55865.19494628906</v>
      </c>
      <c r="F18" s="48">
        <v>35276.607421875</v>
      </c>
      <c r="G18" s="48">
        <v>294803.90002441406</v>
      </c>
      <c r="H18" s="48">
        <v>147762</v>
      </c>
      <c r="I18" s="48">
        <v>137810.3232421875</v>
      </c>
      <c r="J18" s="48">
        <v>285572.3232421875</v>
      </c>
      <c r="K18" s="48">
        <v>580376.2232666016</v>
      </c>
      <c r="L18" s="48">
        <v>2104.83056640625</v>
      </c>
      <c r="M18" s="48">
        <v>582481.0538330078</v>
      </c>
      <c r="N18" s="48">
        <v>-12922.50017650807</v>
      </c>
      <c r="O18" s="48">
        <v>595403.5540095159</v>
      </c>
      <c r="P18" s="56">
        <v>2083495.4526544565</v>
      </c>
      <c r="Q18" s="48">
        <v>147762</v>
      </c>
      <c r="R18" s="65">
        <v>2017</v>
      </c>
      <c r="S18" s="48">
        <v>-177.83363986969016</v>
      </c>
      <c r="T18" s="52">
        <v>1397.4274999999996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295141.1875</v>
      </c>
      <c r="E19" s="48">
        <v>-57272.104248046875</v>
      </c>
      <c r="F19" s="48">
        <v>62114.2021484375</v>
      </c>
      <c r="G19" s="48">
        <v>290299.0895996094</v>
      </c>
      <c r="H19" s="48">
        <v>147762</v>
      </c>
      <c r="I19" s="48">
        <v>149491.388671875</v>
      </c>
      <c r="J19" s="48">
        <v>297253.388671875</v>
      </c>
      <c r="K19" s="48">
        <v>587552.4782714844</v>
      </c>
      <c r="L19" s="48">
        <v>1004.1117553710938</v>
      </c>
      <c r="M19" s="48">
        <v>588556.5900268555</v>
      </c>
      <c r="N19" s="48">
        <v>-11445.856447121818</v>
      </c>
      <c r="O19" s="48">
        <v>600002.4464739773</v>
      </c>
      <c r="P19" s="56">
        <v>2419406.8369317316</v>
      </c>
      <c r="Q19" s="48">
        <v>147762</v>
      </c>
      <c r="R19" s="65">
        <v>2018</v>
      </c>
      <c r="S19" s="48">
        <v>-188.93530687332168</v>
      </c>
      <c r="T19" s="52">
        <v>1165.0158333333331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280553.125</v>
      </c>
      <c r="E20" s="48">
        <v>-59426.90283203125</v>
      </c>
      <c r="F20" s="48">
        <v>27836.607421875</v>
      </c>
      <c r="G20" s="48">
        <v>312143.42041015625</v>
      </c>
      <c r="H20" s="48">
        <v>147762</v>
      </c>
      <c r="I20" s="48">
        <v>139760.2353515625</v>
      </c>
      <c r="J20" s="48">
        <v>287522.2353515625</v>
      </c>
      <c r="K20" s="48">
        <v>599665.6557617188</v>
      </c>
      <c r="L20" s="48">
        <v>357.5224914550781</v>
      </c>
      <c r="M20" s="48">
        <v>600023.1782531738</v>
      </c>
      <c r="N20" s="48">
        <v>-15183.597119683825</v>
      </c>
      <c r="O20" s="48">
        <v>615206.7753728577</v>
      </c>
      <c r="P20" s="56">
        <v>2736438.8032256938</v>
      </c>
      <c r="Q20" s="48">
        <v>147762</v>
      </c>
      <c r="R20" s="65">
        <v>2019</v>
      </c>
      <c r="S20" s="48">
        <v>-197.31561580657967</v>
      </c>
      <c r="T20" s="52">
        <v>1479.8233333333333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307706.9375</v>
      </c>
      <c r="E21" s="48">
        <v>-61167.775146484375</v>
      </c>
      <c r="F21" s="48">
        <v>61289.451171875</v>
      </c>
      <c r="G21" s="48">
        <v>307585.2614746094</v>
      </c>
      <c r="H21" s="48">
        <v>155093</v>
      </c>
      <c r="I21" s="48">
        <v>140559.8017578125</v>
      </c>
      <c r="J21" s="48">
        <v>295652.8017578125</v>
      </c>
      <c r="K21" s="48">
        <v>603238.0632324219</v>
      </c>
      <c r="L21" s="48">
        <v>0</v>
      </c>
      <c r="M21" s="48">
        <v>603238.0632324219</v>
      </c>
      <c r="N21" s="48">
        <v>-18999.357979183045</v>
      </c>
      <c r="O21" s="48">
        <v>622237.421211605</v>
      </c>
      <c r="P21" s="56">
        <v>3031592.5587230036</v>
      </c>
      <c r="Q21" s="48">
        <v>155093</v>
      </c>
      <c r="R21" s="65">
        <v>2020</v>
      </c>
      <c r="S21" s="48">
        <v>-205.6108921813966</v>
      </c>
      <c r="T21" s="52">
        <v>1777.0083333333328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313301.25</v>
      </c>
      <c r="E22" s="48">
        <v>-76158.03515625</v>
      </c>
      <c r="F22" s="48">
        <v>67604.6025390625</v>
      </c>
      <c r="G22" s="48">
        <v>321854.6826171875</v>
      </c>
      <c r="H22" s="48">
        <v>155093</v>
      </c>
      <c r="I22" s="48">
        <v>144002.671875</v>
      </c>
      <c r="J22" s="48">
        <v>299095.671875</v>
      </c>
      <c r="K22" s="48">
        <v>620950.3544921875</v>
      </c>
      <c r="L22" s="48">
        <v>0</v>
      </c>
      <c r="M22" s="48">
        <v>620950.3544921875</v>
      </c>
      <c r="N22" s="48">
        <v>-22022.541281187056</v>
      </c>
      <c r="O22" s="48">
        <v>642972.8957733746</v>
      </c>
      <c r="P22" s="56">
        <v>3312326.6122234566</v>
      </c>
      <c r="Q22" s="48">
        <v>155093</v>
      </c>
      <c r="R22" s="65">
        <v>2021</v>
      </c>
      <c r="S22" s="48">
        <v>-206.0314784622194</v>
      </c>
      <c r="T22" s="52">
        <v>2055.561666666667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303195.6875</v>
      </c>
      <c r="E23" s="48">
        <v>-76545.2705078125</v>
      </c>
      <c r="F23" s="48">
        <v>53577.251953125</v>
      </c>
      <c r="G23" s="48">
        <v>326163.7060546875</v>
      </c>
      <c r="H23" s="48">
        <v>155093</v>
      </c>
      <c r="I23" s="48">
        <v>144218.548828125</v>
      </c>
      <c r="J23" s="48">
        <v>299311.548828125</v>
      </c>
      <c r="K23" s="48">
        <v>625475.2548828125</v>
      </c>
      <c r="L23" s="48">
        <v>108822.5078125</v>
      </c>
      <c r="M23" s="48">
        <v>734297.7626953125</v>
      </c>
      <c r="N23" s="48">
        <v>-26227.03378171825</v>
      </c>
      <c r="O23" s="48">
        <v>760524.7964770307</v>
      </c>
      <c r="P23" s="56">
        <v>3617977.774961152</v>
      </c>
      <c r="Q23" s="48">
        <v>155093</v>
      </c>
      <c r="R23" s="65">
        <v>2022</v>
      </c>
      <c r="S23" s="48">
        <v>-217.9154495048524</v>
      </c>
      <c r="T23" s="52">
        <v>2314.503333333333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272159.03125</v>
      </c>
      <c r="E24" s="48">
        <v>-74952.13696289062</v>
      </c>
      <c r="F24" s="48">
        <v>-25203.95703125</v>
      </c>
      <c r="G24" s="48">
        <v>372315.1252441406</v>
      </c>
      <c r="H24" s="48">
        <v>155093</v>
      </c>
      <c r="I24" s="48">
        <v>140675.9541015625</v>
      </c>
      <c r="J24" s="48">
        <v>295768.9541015625</v>
      </c>
      <c r="K24" s="48">
        <v>668084.0793457031</v>
      </c>
      <c r="L24" s="48">
        <v>96690.328125</v>
      </c>
      <c r="M24" s="48">
        <v>764774.4074707031</v>
      </c>
      <c r="N24" s="48">
        <v>-29786.98902842401</v>
      </c>
      <c r="O24" s="48">
        <v>794561.3964991271</v>
      </c>
      <c r="P24" s="56">
        <v>3911912.149340713</v>
      </c>
      <c r="Q24" s="48">
        <v>155093</v>
      </c>
      <c r="R24" s="65">
        <v>2023</v>
      </c>
      <c r="S24" s="48">
        <v>-224.39761552810683</v>
      </c>
      <c r="T24" s="52">
        <v>2552.730833333333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304802.90625</v>
      </c>
      <c r="E25" s="48">
        <v>-80724.90307617188</v>
      </c>
      <c r="F25" s="48">
        <v>26803.521484375</v>
      </c>
      <c r="G25" s="48">
        <v>358724.2878417969</v>
      </c>
      <c r="H25" s="48">
        <v>155093</v>
      </c>
      <c r="I25" s="48">
        <v>150520.4453125</v>
      </c>
      <c r="J25" s="48">
        <v>305613.4453125</v>
      </c>
      <c r="K25" s="48">
        <v>664337.7331542969</v>
      </c>
      <c r="L25" s="48">
        <v>107426.859375</v>
      </c>
      <c r="M25" s="48">
        <v>771764.5925292969</v>
      </c>
      <c r="N25" s="48">
        <v>-33402.54505632664</v>
      </c>
      <c r="O25" s="48">
        <v>805167.1375856235</v>
      </c>
      <c r="P25" s="56">
        <v>4186081.6877911314</v>
      </c>
      <c r="Q25" s="48">
        <v>155093</v>
      </c>
      <c r="R25" s="65">
        <v>2024</v>
      </c>
      <c r="S25" s="48">
        <v>-234.12086456298834</v>
      </c>
      <c r="T25" s="52">
        <v>2743.6966666666667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403691.40625</v>
      </c>
      <c r="E26" s="48">
        <v>-61625.13427734375</v>
      </c>
      <c r="F26" s="48">
        <v>159335.865234375</v>
      </c>
      <c r="G26" s="48">
        <v>305980.67529296875</v>
      </c>
      <c r="H26" s="48">
        <v>257945</v>
      </c>
      <c r="I26" s="48">
        <v>167523.98046875</v>
      </c>
      <c r="J26" s="48">
        <v>425468.98046875</v>
      </c>
      <c r="K26" s="48">
        <v>731449.6557617188</v>
      </c>
      <c r="L26" s="48">
        <v>117234.8046875</v>
      </c>
      <c r="M26" s="48">
        <v>848684.4604492188</v>
      </c>
      <c r="N26" s="48">
        <v>22795.882169382254</v>
      </c>
      <c r="O26" s="48">
        <v>825888.5782798365</v>
      </c>
      <c r="P26" s="56">
        <v>4444941.637772131</v>
      </c>
      <c r="Q26" s="48">
        <v>257945</v>
      </c>
      <c r="R26" s="65">
        <v>2025</v>
      </c>
      <c r="S26" s="48">
        <v>154.55303743362424</v>
      </c>
      <c r="T26" s="52">
        <v>2836.4525000000012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422977.78125</v>
      </c>
      <c r="E27" s="48">
        <v>-62899.152099609375</v>
      </c>
      <c r="F27" s="48">
        <v>181312.814453125</v>
      </c>
      <c r="G27" s="48">
        <v>304564.1188964844</v>
      </c>
      <c r="H27" s="48">
        <v>257945</v>
      </c>
      <c r="I27" s="48">
        <v>176945.578125</v>
      </c>
      <c r="J27" s="48">
        <v>434890.578125</v>
      </c>
      <c r="K27" s="48">
        <v>739454.6970214844</v>
      </c>
      <c r="L27" s="48">
        <v>123080.8359375</v>
      </c>
      <c r="M27" s="48">
        <v>862535.5329589844</v>
      </c>
      <c r="N27" s="48">
        <v>21196.8821444569</v>
      </c>
      <c r="O27" s="48">
        <v>841338.6508145275</v>
      </c>
      <c r="P27" s="56">
        <v>4687672.213881127</v>
      </c>
      <c r="Q27" s="48">
        <v>257945</v>
      </c>
      <c r="R27" s="65">
        <v>2026</v>
      </c>
      <c r="S27" s="48">
        <v>141.5887053871154</v>
      </c>
      <c r="T27" s="52">
        <v>2878.9891666666663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423309.3125</v>
      </c>
      <c r="E28" s="48">
        <v>-64446.091796875</v>
      </c>
      <c r="F28" s="48">
        <v>160026.45703125</v>
      </c>
      <c r="G28" s="48">
        <v>327728.947265625</v>
      </c>
      <c r="H28" s="48">
        <v>257945</v>
      </c>
      <c r="I28" s="48">
        <v>175538.58203125</v>
      </c>
      <c r="J28" s="48">
        <v>433483.58203125</v>
      </c>
      <c r="K28" s="48">
        <v>761212.529296875</v>
      </c>
      <c r="L28" s="48">
        <v>120592.6796875</v>
      </c>
      <c r="M28" s="48">
        <v>881805.208984375</v>
      </c>
      <c r="N28" s="48">
        <v>19544.822101156922</v>
      </c>
      <c r="O28" s="48">
        <v>862260.3868832181</v>
      </c>
      <c r="P28" s="56">
        <v>4916654.730235591</v>
      </c>
      <c r="Q28" s="48">
        <v>257945</v>
      </c>
      <c r="R28" s="65">
        <v>2027</v>
      </c>
      <c r="S28" s="48">
        <v>128.62437334060655</v>
      </c>
      <c r="T28" s="52">
        <v>2922.1675000000005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443871</v>
      </c>
      <c r="E29" s="48">
        <v>-64971.83251953125</v>
      </c>
      <c r="F29" s="48">
        <v>184728.033203125</v>
      </c>
      <c r="G29" s="48">
        <v>324114.79931640625</v>
      </c>
      <c r="H29" s="48">
        <v>257945</v>
      </c>
      <c r="I29" s="48">
        <v>185489.59375</v>
      </c>
      <c r="J29" s="48">
        <v>443434.59375</v>
      </c>
      <c r="K29" s="48">
        <v>767549.3930664062</v>
      </c>
      <c r="L29" s="48">
        <v>126585.5234375</v>
      </c>
      <c r="M29" s="48">
        <v>894134.9165039062</v>
      </c>
      <c r="N29" s="48">
        <v>18171.762598969264</v>
      </c>
      <c r="O29" s="48">
        <v>875963.153904937</v>
      </c>
      <c r="P29" s="56">
        <v>5130776.079151994</v>
      </c>
      <c r="Q29" s="48">
        <v>257945</v>
      </c>
      <c r="R29" s="65">
        <v>2028</v>
      </c>
      <c r="S29" s="48">
        <v>117.82076330184918</v>
      </c>
      <c r="T29" s="52">
        <v>2966.0050000000006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449576.0625</v>
      </c>
      <c r="E30" s="48">
        <v>-66405.19018554688</v>
      </c>
      <c r="F30" s="48">
        <v>171546.7255859375</v>
      </c>
      <c r="G30" s="48">
        <v>344434.5270996094</v>
      </c>
      <c r="H30" s="48">
        <v>257945</v>
      </c>
      <c r="I30" s="48">
        <v>189248.6787109375</v>
      </c>
      <c r="J30" s="48">
        <v>447193.6787109375</v>
      </c>
      <c r="K30" s="48">
        <v>791628.2058105469</v>
      </c>
      <c r="L30" s="48">
        <v>125848.578125</v>
      </c>
      <c r="M30" s="48">
        <v>917476.7839355469</v>
      </c>
      <c r="N30" s="48">
        <v>16922.308416046606</v>
      </c>
      <c r="O30" s="48">
        <v>900554.4755195003</v>
      </c>
      <c r="P30" s="56">
        <v>5333401.702564415</v>
      </c>
      <c r="Q30" s="48">
        <v>257945</v>
      </c>
      <c r="R30" s="65">
        <v>2029</v>
      </c>
      <c r="S30" s="48">
        <v>108.09751426696766</v>
      </c>
      <c r="T30" s="52">
        <v>3010.5133333333324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447903.03125</v>
      </c>
      <c r="E31" s="48">
        <v>-65589.45922851562</v>
      </c>
      <c r="F31" s="48">
        <v>142886.78515625</v>
      </c>
      <c r="G31" s="48">
        <v>370605.7053222656</v>
      </c>
      <c r="H31" s="48">
        <v>257945</v>
      </c>
      <c r="I31" s="48">
        <v>185694.392578125</v>
      </c>
      <c r="J31" s="48">
        <v>443639.392578125</v>
      </c>
      <c r="K31" s="48">
        <v>814245.0979003906</v>
      </c>
      <c r="L31" s="48">
        <v>121896.7734375</v>
      </c>
      <c r="M31" s="48">
        <v>936141.8713378906</v>
      </c>
      <c r="N31" s="48">
        <v>15278.900846128121</v>
      </c>
      <c r="O31" s="48">
        <v>920862.9704917625</v>
      </c>
      <c r="P31" s="56">
        <v>5524118.799692468</v>
      </c>
      <c r="Q31" s="48">
        <v>257945</v>
      </c>
      <c r="R31" s="65">
        <v>2030</v>
      </c>
      <c r="S31" s="48">
        <v>96.21354322433467</v>
      </c>
      <c r="T31" s="52">
        <v>3053.8841666666667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472356.5625</v>
      </c>
      <c r="E32" s="48">
        <v>-68741.28979492188</v>
      </c>
      <c r="F32" s="48">
        <v>179168.279296875</v>
      </c>
      <c r="G32" s="48">
        <v>361929.5729980469</v>
      </c>
      <c r="H32" s="48">
        <v>146766</v>
      </c>
      <c r="I32" s="48">
        <v>150153</v>
      </c>
      <c r="J32" s="48">
        <v>296919</v>
      </c>
      <c r="K32" s="48">
        <v>658848.5729980469</v>
      </c>
      <c r="L32" s="48">
        <v>129868.8671875</v>
      </c>
      <c r="M32" s="48">
        <v>788717.4401855469</v>
      </c>
      <c r="N32" s="48">
        <v>13236.559585242147</v>
      </c>
      <c r="O32" s="48">
        <v>775480.8806003047</v>
      </c>
      <c r="P32" s="56">
        <v>5671953.353912143</v>
      </c>
      <c r="Q32" s="48">
        <v>146766</v>
      </c>
      <c r="R32" s="65">
        <v>2031</v>
      </c>
      <c r="S32" s="48">
        <v>82.16885017394998</v>
      </c>
      <c r="T32" s="52">
        <v>3097.8798200807496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499944.09375</v>
      </c>
      <c r="E33" s="48">
        <v>-68994.11791992188</v>
      </c>
      <c r="F33" s="48">
        <v>212421.27734375</v>
      </c>
      <c r="G33" s="48">
        <v>356516.9343261719</v>
      </c>
      <c r="H33" s="48">
        <v>146766</v>
      </c>
      <c r="I33" s="48">
        <v>151607.3125</v>
      </c>
      <c r="J33" s="48">
        <v>298373.3125</v>
      </c>
      <c r="K33" s="48">
        <v>654890.2468261719</v>
      </c>
      <c r="L33" s="48">
        <v>137411.84375</v>
      </c>
      <c r="M33" s="48">
        <v>792302.0905761719</v>
      </c>
      <c r="N33" s="48">
        <v>11838.370698066301</v>
      </c>
      <c r="O33" s="48">
        <v>780463.7198781056</v>
      </c>
      <c r="P33" s="56">
        <v>5808905.178881377</v>
      </c>
      <c r="Q33" s="48">
        <v>146766</v>
      </c>
      <c r="R33" s="65">
        <v>2032</v>
      </c>
      <c r="S33" s="48">
        <v>72.44560113906846</v>
      </c>
      <c r="T33" s="52">
        <v>3142.509295019715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512365.71875</v>
      </c>
      <c r="E34" s="48">
        <v>-70199.525390625</v>
      </c>
      <c r="F34" s="48">
        <v>214491.28125</v>
      </c>
      <c r="G34" s="48">
        <v>368073.962890625</v>
      </c>
      <c r="H34" s="48">
        <v>146766</v>
      </c>
      <c r="I34" s="48">
        <v>151586.53515625</v>
      </c>
      <c r="J34" s="48">
        <v>298352.53515625</v>
      </c>
      <c r="K34" s="48">
        <v>666426.498046875</v>
      </c>
      <c r="L34" s="48">
        <v>139235.109375</v>
      </c>
      <c r="M34" s="48">
        <v>805661.607421875</v>
      </c>
      <c r="N34" s="48">
        <v>7996.517541164833</v>
      </c>
      <c r="O34" s="48">
        <v>797665.0898807101</v>
      </c>
      <c r="P34" s="56">
        <v>5937743.759837298</v>
      </c>
      <c r="Q34" s="48">
        <v>146766</v>
      </c>
      <c r="R34" s="65">
        <v>2033</v>
      </c>
      <c r="S34" s="48">
        <v>48.24018608093252</v>
      </c>
      <c r="T34" s="52">
        <v>3187.7817226066227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500983.3125</v>
      </c>
      <c r="E35" s="48">
        <v>-70803.16674804688</v>
      </c>
      <c r="F35" s="48">
        <v>156995.02734375</v>
      </c>
      <c r="G35" s="48">
        <v>414791.4519042969</v>
      </c>
      <c r="H35" s="48">
        <v>146766</v>
      </c>
      <c r="I35" s="48">
        <v>146772.822265625</v>
      </c>
      <c r="J35" s="48">
        <v>293538.822265625</v>
      </c>
      <c r="K35" s="48">
        <v>708330.2741699219</v>
      </c>
      <c r="L35" s="48">
        <v>130802.1484375</v>
      </c>
      <c r="M35" s="48">
        <v>839132.4226074219</v>
      </c>
      <c r="N35" s="48">
        <v>7021.72511412724</v>
      </c>
      <c r="O35" s="48">
        <v>832110.6974932946</v>
      </c>
      <c r="P35" s="56">
        <v>6061457.146451717</v>
      </c>
      <c r="Q35" s="48">
        <v>146766</v>
      </c>
      <c r="R35" s="65">
        <v>2034</v>
      </c>
      <c r="S35" s="48">
        <v>41.758020057678095</v>
      </c>
      <c r="T35" s="52">
        <v>3233.706365511671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528154.6875</v>
      </c>
      <c r="E36" s="48">
        <v>-74873.17602539062</v>
      </c>
      <c r="F36" s="48">
        <v>189797.0439453125</v>
      </c>
      <c r="G36" s="48">
        <v>413230.8195800781</v>
      </c>
      <c r="H36" s="48">
        <v>146766</v>
      </c>
      <c r="I36" s="48">
        <v>159659.99609375</v>
      </c>
      <c r="J36" s="48">
        <v>306425.99609375</v>
      </c>
      <c r="K36" s="48">
        <v>719656.8156738281</v>
      </c>
      <c r="L36" s="48">
        <v>137829.4375</v>
      </c>
      <c r="M36" s="48">
        <v>857486.2531738281</v>
      </c>
      <c r="N36" s="48">
        <v>5778.0732353967505</v>
      </c>
      <c r="O36" s="48">
        <v>851708.1799384314</v>
      </c>
      <c r="P36" s="56">
        <v>6178013.687786375</v>
      </c>
      <c r="Q36" s="48">
        <v>146766</v>
      </c>
      <c r="R36" s="65">
        <v>2035</v>
      </c>
      <c r="S36" s="48">
        <v>33.8740490150451</v>
      </c>
      <c r="T36" s="52">
        <v>3280.2926198473265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540884.8125</v>
      </c>
      <c r="E37" s="48">
        <v>-76245.32666015625</v>
      </c>
      <c r="F37" s="48">
        <v>199891.1640625</v>
      </c>
      <c r="G37" s="48">
        <v>417238.97509765625</v>
      </c>
      <c r="H37" s="48">
        <v>146766</v>
      </c>
      <c r="I37" s="48">
        <v>162670.310546875</v>
      </c>
      <c r="J37" s="48">
        <v>309436.310546875</v>
      </c>
      <c r="K37" s="48">
        <v>726675.2856445312</v>
      </c>
      <c r="L37" s="48">
        <v>141181.15625</v>
      </c>
      <c r="M37" s="48">
        <v>867856.4418945312</v>
      </c>
      <c r="N37" s="48">
        <v>3991.9380597115446</v>
      </c>
      <c r="O37" s="48">
        <v>863864.5038348197</v>
      </c>
      <c r="P37" s="56">
        <v>6286831.929881535</v>
      </c>
      <c r="Q37" s="48">
        <v>146766</v>
      </c>
      <c r="R37" s="65">
        <v>2036</v>
      </c>
      <c r="S37" s="48">
        <v>23.070438976287733</v>
      </c>
      <c r="T37" s="52">
        <v>3327.5500170907526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569449.4375</v>
      </c>
      <c r="E38" s="48">
        <v>-76311.04809570312</v>
      </c>
      <c r="F38" s="48">
        <v>229485.2685546875</v>
      </c>
      <c r="G38" s="48">
        <v>416275.2170410156</v>
      </c>
      <c r="H38" s="48">
        <v>146766</v>
      </c>
      <c r="I38" s="48">
        <v>165417.458984375</v>
      </c>
      <c r="J38" s="48">
        <v>312183.458984375</v>
      </c>
      <c r="K38" s="48">
        <v>728458.6760253906</v>
      </c>
      <c r="L38" s="48">
        <v>147802.6875</v>
      </c>
      <c r="M38" s="48">
        <v>876261.3635253906</v>
      </c>
      <c r="N38" s="48">
        <v>1015.3552010531073</v>
      </c>
      <c r="O38" s="48">
        <v>875246.0083243375</v>
      </c>
      <c r="P38" s="56">
        <v>6388315.668585395</v>
      </c>
      <c r="Q38" s="48">
        <v>146766</v>
      </c>
      <c r="R38" s="65">
        <v>2037</v>
      </c>
      <c r="S38" s="48">
        <v>5.784662914275941</v>
      </c>
      <c r="T38" s="52">
        <v>3375.4882260339373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572519.8125</v>
      </c>
      <c r="E39" s="48">
        <v>-78990.9541015625</v>
      </c>
      <c r="F39" s="48">
        <v>213520.5458984375</v>
      </c>
      <c r="G39" s="48">
        <v>437990.220703125</v>
      </c>
      <c r="H39" s="48">
        <v>146766</v>
      </c>
      <c r="I39" s="48">
        <v>168207.41796875</v>
      </c>
      <c r="J39" s="48">
        <v>314973.41796875</v>
      </c>
      <c r="K39" s="48">
        <v>752963.638671875</v>
      </c>
      <c r="L39" s="48">
        <v>146863.28125</v>
      </c>
      <c r="M39" s="48">
        <v>899826.919921875</v>
      </c>
      <c r="N39" s="48">
        <v>-1278.3694312077694</v>
      </c>
      <c r="O39" s="48">
        <v>901105.2893530828</v>
      </c>
      <c r="P39" s="56">
        <v>6484488.433433981</v>
      </c>
      <c r="Q39" s="48">
        <v>146766</v>
      </c>
      <c r="R39" s="65">
        <v>2038</v>
      </c>
      <c r="S39" s="48">
        <v>-7.1796691322329025</v>
      </c>
      <c r="T39" s="52">
        <v>3424.1170547619113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598882.375</v>
      </c>
      <c r="E40" s="48">
        <v>-79605.97241210938</v>
      </c>
      <c r="F40" s="48">
        <v>237191.740234375</v>
      </c>
      <c r="G40" s="48">
        <v>441296.6071777344</v>
      </c>
      <c r="H40" s="48">
        <v>146766</v>
      </c>
      <c r="I40" s="48">
        <v>171989.15625</v>
      </c>
      <c r="J40" s="48">
        <v>318755.15625</v>
      </c>
      <c r="K40" s="48">
        <v>760051.7634277344</v>
      </c>
      <c r="L40" s="48">
        <v>152311.328125</v>
      </c>
      <c r="M40" s="48">
        <v>912363.0915527344</v>
      </c>
      <c r="N40" s="48">
        <v>-3443.259733688554</v>
      </c>
      <c r="O40" s="48">
        <v>915806.3512864229</v>
      </c>
      <c r="P40" s="56">
        <v>6574456.928696399</v>
      </c>
      <c r="Q40" s="48">
        <v>146766</v>
      </c>
      <c r="R40" s="65">
        <v>2039</v>
      </c>
      <c r="S40" s="48">
        <v>-19.063640174865895</v>
      </c>
      <c r="T40" s="52">
        <v>3473.44645265947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605615.25</v>
      </c>
      <c r="E41" s="48">
        <v>-82101.33447265625</v>
      </c>
      <c r="F41" s="48">
        <v>223815.36328125</v>
      </c>
      <c r="G41" s="48">
        <v>463901.22119140625</v>
      </c>
      <c r="H41" s="48">
        <v>146766</v>
      </c>
      <c r="I41" s="48">
        <v>352652.529296875</v>
      </c>
      <c r="J41" s="48">
        <v>499418.529296875</v>
      </c>
      <c r="K41" s="48">
        <v>963319.7504882812</v>
      </c>
      <c r="L41" s="48">
        <v>151596.484375</v>
      </c>
      <c r="M41" s="48">
        <v>1114916.2348632812</v>
      </c>
      <c r="N41" s="48">
        <v>-3096.974617506622</v>
      </c>
      <c r="O41" s="48">
        <v>1118013.2094807879</v>
      </c>
      <c r="P41" s="56">
        <v>6675555.259149865</v>
      </c>
      <c r="Q41" s="48">
        <v>146766</v>
      </c>
      <c r="R41" s="65">
        <v>2040</v>
      </c>
      <c r="S41" s="48">
        <v>-16.90291816711442</v>
      </c>
      <c r="T41" s="52">
        <v>3523.4865124468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3719995.512766111</v>
      </c>
      <c r="E44" s="48">
        <v>-603725.4659490216</v>
      </c>
      <c r="F44" s="48">
        <v>909937.3764444094</v>
      </c>
      <c r="G44" s="48">
        <v>3413783.6022707233</v>
      </c>
      <c r="H44" s="48">
        <v>1257569.5895797294</v>
      </c>
      <c r="I44" s="48">
        <v>1087324.0300448113</v>
      </c>
      <c r="J44" s="48">
        <v>2344893.6196245407</v>
      </c>
      <c r="K44" s="48">
        <v>5758677.221895264</v>
      </c>
      <c r="L44" s="48">
        <v>805495.6380992191</v>
      </c>
      <c r="M44" s="48">
        <v>6564172.859994483</v>
      </c>
      <c r="N44" s="48">
        <v>-111382.39915538696</v>
      </c>
      <c r="O44" s="48">
        <v>6675555.25914987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614444.2743445333</v>
      </c>
      <c r="K45" s="51"/>
      <c r="L45" s="51"/>
      <c r="M45" s="51">
        <v>614444.2743445333</v>
      </c>
      <c r="N45" s="48">
        <v>0</v>
      </c>
      <c r="O45" s="51">
        <v>614444.2743445333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2959337.893969074</v>
      </c>
      <c r="K46" s="48"/>
      <c r="L46" s="48"/>
      <c r="M46" s="48">
        <v>7178617.134339017</v>
      </c>
      <c r="N46" s="48">
        <v>-111382.39915538696</v>
      </c>
      <c r="O46" s="48">
        <v>7289999.533494404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90"/>
      <c r="N47" s="88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5" t="s">
        <v>1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86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5" t="s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86"/>
    </row>
    <row r="50" spans="1:21" ht="12.75">
      <c r="A50" s="36"/>
      <c r="B50" s="36"/>
      <c r="C50" s="145" t="s">
        <v>105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86"/>
    </row>
    <row r="51" spans="1:21" ht="12.75">
      <c r="A51" s="36"/>
      <c r="B51" s="143"/>
      <c r="C51" s="359"/>
      <c r="D51" s="131"/>
      <c r="E51" s="116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10" t="s">
        <v>49</v>
      </c>
      <c r="C52" s="117" t="s">
        <v>50</v>
      </c>
      <c r="D52" s="110" t="s">
        <v>51</v>
      </c>
      <c r="E52" s="117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132" t="s">
        <v>53</v>
      </c>
      <c r="D53" s="132" t="s">
        <v>53</v>
      </c>
      <c r="E53" s="132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3" t="s">
        <v>164</v>
      </c>
      <c r="C54" s="93" t="s">
        <v>164</v>
      </c>
      <c r="D54" s="93" t="s">
        <v>164</v>
      </c>
      <c r="E54" s="133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4">
        <v>7386.70751953125</v>
      </c>
      <c r="D55" s="72">
        <v>6170.87158203125</v>
      </c>
      <c r="E55" s="78">
        <v>0.2905798554420471</v>
      </c>
      <c r="I55" s="36"/>
      <c r="J55" s="43"/>
      <c r="K55" s="118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8344.6416015625</v>
      </c>
      <c r="C56" s="134">
        <v>8182.638671875</v>
      </c>
      <c r="D56" s="72">
        <v>6801.556640625</v>
      </c>
      <c r="E56" s="78">
        <v>0.3586258590221405</v>
      </c>
      <c r="I56" s="36"/>
      <c r="J56" s="43"/>
      <c r="K56" s="118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7682.318359375</v>
      </c>
      <c r="C57" s="134">
        <v>7076.33544921875</v>
      </c>
      <c r="D57" s="72">
        <v>6243.3095703125</v>
      </c>
      <c r="E57" s="78">
        <v>0.3054051101207733</v>
      </c>
      <c r="I57" s="36"/>
      <c r="J57" s="43"/>
      <c r="K57" s="118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9403.373046875</v>
      </c>
      <c r="C58" s="134">
        <v>7762.54150390625</v>
      </c>
      <c r="D58" s="72">
        <v>5623.453125</v>
      </c>
      <c r="E58" s="78">
        <v>0.31934747099876404</v>
      </c>
      <c r="I58" s="36"/>
      <c r="J58" s="43"/>
      <c r="K58" s="118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4">
        <v>7372.71240234375</v>
      </c>
      <c r="D59" s="72">
        <v>3885.19140625</v>
      </c>
      <c r="E59" s="78">
        <v>0.27683988213539124</v>
      </c>
      <c r="I59" s="36"/>
      <c r="J59" s="43"/>
      <c r="K59" s="118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4">
        <v>5154.98779296875</v>
      </c>
      <c r="D60" s="72">
        <v>2091.581787109375</v>
      </c>
      <c r="E60" s="78">
        <v>0.1534382849931717</v>
      </c>
      <c r="I60" s="36"/>
      <c r="J60" s="43"/>
      <c r="K60" s="118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4">
        <v>7031.64599609375</v>
      </c>
      <c r="D61" s="72">
        <v>2762.474365234375</v>
      </c>
      <c r="E61" s="78">
        <v>0.2679416537284851</v>
      </c>
      <c r="I61" s="36"/>
      <c r="J61" s="43"/>
      <c r="K61" s="118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4">
        <v>7456.49267578125</v>
      </c>
      <c r="D62" s="72">
        <v>2794.19384765625</v>
      </c>
      <c r="E62" s="78">
        <v>0.2790987193584442</v>
      </c>
      <c r="I62" s="36"/>
      <c r="J62" s="43"/>
      <c r="K62" s="118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4">
        <v>6959.80859375</v>
      </c>
      <c r="D63" s="72">
        <v>2438.516845703125</v>
      </c>
      <c r="E63" s="78">
        <v>0.26186421513557434</v>
      </c>
      <c r="I63" s="36"/>
      <c r="J63" s="43"/>
      <c r="K63" s="118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4">
        <v>7486.10693359375</v>
      </c>
      <c r="D64" s="72">
        <v>1750.008544921875</v>
      </c>
      <c r="E64" s="78">
        <v>0.26894617080688477</v>
      </c>
      <c r="I64" s="36"/>
      <c r="J64" s="43"/>
      <c r="K64" s="118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4">
        <v>7468.07763671875</v>
      </c>
      <c r="D65" s="72">
        <v>1745.900390625</v>
      </c>
      <c r="E65" s="78">
        <v>0.2683899700641632</v>
      </c>
      <c r="I65" s="36"/>
      <c r="J65" s="43"/>
      <c r="K65" s="118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4">
        <v>7216.8232421875</v>
      </c>
      <c r="D66" s="72">
        <v>1684.5362548828125</v>
      </c>
      <c r="E66" s="78">
        <v>0.2541942000389099</v>
      </c>
      <c r="I66" s="36"/>
      <c r="J66" s="43"/>
      <c r="K66" s="118"/>
      <c r="L66" s="73"/>
      <c r="M66" s="73"/>
      <c r="N66" s="69"/>
    </row>
    <row r="67" spans="1:14" ht="12.75">
      <c r="A67" s="38">
        <v>2023</v>
      </c>
      <c r="B67" s="80">
        <v>4268.751953125</v>
      </c>
      <c r="C67" s="134">
        <v>6328.72802734375</v>
      </c>
      <c r="D67" s="72">
        <v>1476.8548583984375</v>
      </c>
      <c r="E67" s="78">
        <v>0.22206544876098633</v>
      </c>
      <c r="I67" s="36"/>
      <c r="J67" s="43"/>
      <c r="K67" s="118"/>
      <c r="L67" s="73"/>
      <c r="M67" s="73"/>
      <c r="N67" s="69"/>
    </row>
    <row r="68" spans="1:14" ht="12.75">
      <c r="A68" s="38">
        <v>2024</v>
      </c>
      <c r="B68" s="80">
        <v>3654.5869140625</v>
      </c>
      <c r="C68" s="134">
        <v>6941.51220703125</v>
      </c>
      <c r="D68" s="72">
        <v>1625.505859375</v>
      </c>
      <c r="E68" s="78">
        <v>0.25313347578048706</v>
      </c>
      <c r="I68" s="36"/>
      <c r="J68" s="43"/>
      <c r="K68" s="118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4">
        <v>7479.094909667969</v>
      </c>
      <c r="D69" s="72">
        <v>1670.516845703125</v>
      </c>
      <c r="E69" s="78">
        <v>0.23950064182281494</v>
      </c>
      <c r="I69" s="36"/>
      <c r="J69" s="43"/>
      <c r="K69" s="118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4">
        <v>7748.728912353516</v>
      </c>
      <c r="D70" s="72">
        <v>1745.655517578125</v>
      </c>
      <c r="E70" s="78">
        <v>0.2654729187488556</v>
      </c>
      <c r="I70" s="36"/>
      <c r="J70" s="43"/>
      <c r="K70" s="118"/>
      <c r="L70" s="73"/>
      <c r="M70" s="73"/>
      <c r="N70" s="69"/>
    </row>
    <row r="71" spans="1:14" ht="12.75">
      <c r="A71" s="38">
        <v>2027</v>
      </c>
      <c r="B71" s="80">
        <v>4557.63671875</v>
      </c>
      <c r="C71" s="134">
        <v>7498.145935058594</v>
      </c>
      <c r="D71" s="72">
        <v>1673.4136962890625</v>
      </c>
      <c r="E71" s="78">
        <v>0.23995666205883026</v>
      </c>
      <c r="I71" s="36"/>
      <c r="J71" s="43"/>
      <c r="K71" s="118"/>
      <c r="L71" s="73"/>
      <c r="M71" s="73"/>
      <c r="N71" s="69"/>
    </row>
    <row r="72" spans="1:14" ht="12.75">
      <c r="A72" s="38">
        <v>2028</v>
      </c>
      <c r="B72" s="80">
        <v>3884.1416015625</v>
      </c>
      <c r="C72" s="134">
        <v>7769.795349121094</v>
      </c>
      <c r="D72" s="72">
        <v>1750.340576171875</v>
      </c>
      <c r="E72" s="78">
        <v>0.2669299840927124</v>
      </c>
      <c r="I72" s="36"/>
      <c r="J72" s="43"/>
      <c r="K72" s="118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4">
        <v>7626.721740722656</v>
      </c>
      <c r="D73" s="72">
        <v>1720.090576171875</v>
      </c>
      <c r="E73" s="78">
        <v>0.26656293869018555</v>
      </c>
      <c r="I73" s="36"/>
      <c r="J73" s="43"/>
      <c r="K73" s="118"/>
      <c r="L73" s="73"/>
      <c r="M73" s="73"/>
      <c r="N73" s="69"/>
    </row>
    <row r="74" spans="1:14" ht="12.75">
      <c r="A74" s="38">
        <v>2030</v>
      </c>
      <c r="B74" s="80">
        <v>4332.064453125</v>
      </c>
      <c r="C74" s="134">
        <v>7289.605712890625</v>
      </c>
      <c r="D74" s="72">
        <v>1620.5054931640625</v>
      </c>
      <c r="E74" s="78">
        <v>0.2311730682849884</v>
      </c>
      <c r="I74" s="36"/>
      <c r="J74" s="43"/>
      <c r="K74" s="118"/>
      <c r="L74" s="73"/>
      <c r="M74" s="73"/>
      <c r="N74" s="69"/>
    </row>
    <row r="75" spans="1:14" ht="12.75">
      <c r="A75" s="43">
        <v>2031</v>
      </c>
      <c r="B75" s="80">
        <v>3536.2177734375</v>
      </c>
      <c r="C75" s="134">
        <v>7666.4022216796875</v>
      </c>
      <c r="D75" s="72">
        <v>1727.718505859375</v>
      </c>
      <c r="E75" s="78">
        <v>0.2679203450679779</v>
      </c>
      <c r="I75" s="36"/>
      <c r="J75" s="43"/>
      <c r="K75" s="118"/>
      <c r="L75" s="73"/>
      <c r="M75" s="73"/>
      <c r="N75" s="69"/>
    </row>
    <row r="76" spans="1:14" ht="12.75">
      <c r="A76" s="43">
        <v>2032</v>
      </c>
      <c r="B76" s="80">
        <v>4571.8798828125</v>
      </c>
      <c r="C76" s="134">
        <v>8008.147705078125</v>
      </c>
      <c r="D76" s="72">
        <v>1801.577880859375</v>
      </c>
      <c r="E76" s="78">
        <v>0.2697617709636688</v>
      </c>
      <c r="I76" s="36"/>
      <c r="J76" s="43"/>
      <c r="K76" s="118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4">
        <v>8009.8427734375</v>
      </c>
      <c r="D77" s="72">
        <v>1800.904296875</v>
      </c>
      <c r="E77" s="78">
        <v>0.2697741389274597</v>
      </c>
      <c r="I77" s="36"/>
      <c r="J77" s="43"/>
      <c r="K77" s="118"/>
      <c r="L77" s="73"/>
      <c r="M77" s="73"/>
      <c r="N77" s="69"/>
    </row>
    <row r="78" spans="1:14" ht="12.75">
      <c r="A78" s="43">
        <v>2034</v>
      </c>
      <c r="B78" s="80">
        <v>4557.8193359375</v>
      </c>
      <c r="C78" s="134">
        <v>7428.1422119140625</v>
      </c>
      <c r="D78" s="72">
        <v>1649.308837890625</v>
      </c>
      <c r="E78" s="78">
        <v>0.23352894186973572</v>
      </c>
      <c r="I78" s="36"/>
      <c r="J78" s="43"/>
      <c r="K78" s="118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4">
        <v>7725.865417480469</v>
      </c>
      <c r="D79" s="72">
        <v>1739.3709716796875</v>
      </c>
      <c r="E79" s="78">
        <v>0.27114880084991455</v>
      </c>
      <c r="I79" s="36"/>
      <c r="J79" s="43"/>
      <c r="K79" s="118"/>
      <c r="L79" s="73"/>
      <c r="M79" s="73"/>
      <c r="N79" s="69"/>
    </row>
    <row r="80" spans="1:14" ht="12.75">
      <c r="A80" s="43">
        <v>2036</v>
      </c>
      <c r="B80" s="80">
        <v>3658.2998046875</v>
      </c>
      <c r="C80" s="134">
        <v>7812.1475830078125</v>
      </c>
      <c r="D80" s="72">
        <v>1758.6658935546875</v>
      </c>
      <c r="E80" s="78">
        <v>0.2724199593067169</v>
      </c>
      <c r="I80" s="36"/>
      <c r="J80" s="43"/>
      <c r="K80" s="118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4">
        <v>8073.118591308594</v>
      </c>
      <c r="D81" s="72">
        <v>1812.9432373046875</v>
      </c>
      <c r="E81" s="78">
        <v>0.2721792161464691</v>
      </c>
      <c r="I81" s="36"/>
      <c r="J81" s="43"/>
      <c r="K81" s="118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4">
        <v>7918.43603515625</v>
      </c>
      <c r="D82" s="72">
        <v>1780.515869140625</v>
      </c>
      <c r="E82" s="78">
        <v>0.27286380529403687</v>
      </c>
      <c r="I82" s="36"/>
      <c r="J82" s="43"/>
      <c r="K82" s="118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4">
        <v>8106.840026855469</v>
      </c>
      <c r="D83" s="72">
        <v>1820.1785888671875</v>
      </c>
      <c r="E83" s="78">
        <v>0.2737902104854584</v>
      </c>
      <c r="I83" s="36"/>
      <c r="J83" s="43"/>
      <c r="K83" s="118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1">
        <v>3886.351318359375</v>
      </c>
      <c r="C84" s="135">
        <v>7964.5084228515625</v>
      </c>
      <c r="D84" s="92">
        <v>1788.932861328125</v>
      </c>
      <c r="E84" s="79">
        <v>0.2747875452041626</v>
      </c>
      <c r="I84" s="36"/>
      <c r="J84" s="43"/>
      <c r="K84" s="118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5"/>
      <c r="D85" s="102"/>
      <c r="E85" s="74"/>
      <c r="F85" s="73"/>
      <c r="G85" s="103"/>
      <c r="H85" s="103"/>
      <c r="I85" s="73"/>
      <c r="J85" s="74"/>
      <c r="K85" s="43"/>
      <c r="L85" s="104"/>
      <c r="M85" s="75"/>
      <c r="N85" s="94"/>
      <c r="O85" s="74"/>
      <c r="P85" s="73"/>
      <c r="Q85" s="103"/>
      <c r="R85" s="105"/>
      <c r="S85" s="43"/>
      <c r="T85" s="118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6" t="s">
        <v>55</v>
      </c>
      <c r="C87" s="147"/>
      <c r="D87" s="147"/>
      <c r="E87" s="147"/>
      <c r="F87" s="147"/>
      <c r="G87" s="147"/>
      <c r="H87" s="148"/>
      <c r="I87" s="360" t="s">
        <v>56</v>
      </c>
      <c r="J87" s="57"/>
      <c r="K87" s="126" t="s">
        <v>57</v>
      </c>
      <c r="L87" s="97"/>
      <c r="M87" s="97"/>
      <c r="N87" s="97"/>
      <c r="O87" s="127"/>
      <c r="P87" s="128"/>
      <c r="U87" s="58"/>
      <c r="V87" s="69"/>
    </row>
    <row r="88" spans="1:22" ht="12.75">
      <c r="A88" s="36"/>
      <c r="B88" s="111"/>
      <c r="C88" s="123"/>
      <c r="D88" s="124"/>
      <c r="E88" s="125" t="s">
        <v>58</v>
      </c>
      <c r="F88" s="124"/>
      <c r="G88" s="124" t="s">
        <v>59</v>
      </c>
      <c r="H88" s="125" t="s">
        <v>58</v>
      </c>
      <c r="I88" s="361" t="s">
        <v>60</v>
      </c>
      <c r="J88" s="57"/>
      <c r="K88" s="129"/>
      <c r="L88" s="120"/>
      <c r="M88" s="59"/>
      <c r="N88" s="58" t="s">
        <v>61</v>
      </c>
      <c r="O88" s="120"/>
      <c r="P88" s="130"/>
      <c r="U88" s="120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2">
        <v>0.923</v>
      </c>
      <c r="J89" s="57"/>
      <c r="K89" s="98"/>
      <c r="L89" s="99" t="s">
        <v>62</v>
      </c>
      <c r="M89" s="99" t="s">
        <v>63</v>
      </c>
      <c r="N89" s="99" t="s">
        <v>64</v>
      </c>
      <c r="O89" s="99" t="s">
        <v>12</v>
      </c>
      <c r="P89" s="140" t="s">
        <v>65</v>
      </c>
      <c r="U89" s="69"/>
      <c r="V89" s="69"/>
    </row>
    <row r="90" spans="1:22" ht="12.75">
      <c r="A90" s="36"/>
      <c r="B90" s="112" t="s">
        <v>66</v>
      </c>
      <c r="C90" s="87" t="s">
        <v>67</v>
      </c>
      <c r="D90" s="87" t="s">
        <v>68</v>
      </c>
      <c r="E90" s="87" t="s">
        <v>20</v>
      </c>
      <c r="F90" s="87" t="s">
        <v>67</v>
      </c>
      <c r="G90" s="87" t="s">
        <v>68</v>
      </c>
      <c r="H90" s="87" t="s">
        <v>20</v>
      </c>
      <c r="I90" s="362" t="s">
        <v>69</v>
      </c>
      <c r="J90" s="57"/>
      <c r="K90" s="100" t="s">
        <v>70</v>
      </c>
      <c r="L90" s="101" t="s">
        <v>64</v>
      </c>
      <c r="M90" s="101" t="s">
        <v>71</v>
      </c>
      <c r="N90" s="101" t="s">
        <v>72</v>
      </c>
      <c r="O90" s="101" t="s">
        <v>64</v>
      </c>
      <c r="P90" s="96" t="s">
        <v>73</v>
      </c>
      <c r="U90" s="69"/>
      <c r="V90" s="69"/>
    </row>
    <row r="91" spans="1:22" ht="12.75">
      <c r="A91" s="36"/>
      <c r="B91" s="113"/>
      <c r="C91" s="42"/>
      <c r="D91" s="42"/>
      <c r="E91" s="42"/>
      <c r="F91" s="42"/>
      <c r="G91" s="42"/>
      <c r="H91" s="42"/>
      <c r="I91" s="363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4">
        <v>7432.1748046875</v>
      </c>
      <c r="C92" s="106">
        <v>57.64887619018555</v>
      </c>
      <c r="D92" s="106">
        <v>114.59170532226562</v>
      </c>
      <c r="E92" s="103">
        <v>56.94282913208008</v>
      </c>
      <c r="F92" s="103">
        <v>369.3059997558594</v>
      </c>
      <c r="G92" s="106">
        <v>1246.9443359375</v>
      </c>
      <c r="H92" s="103">
        <v>877.6383361816406</v>
      </c>
      <c r="I92" s="364">
        <v>6859.897344726563</v>
      </c>
      <c r="J92" s="38">
        <v>2011</v>
      </c>
      <c r="K92" s="137">
        <v>1033</v>
      </c>
      <c r="L92" s="136">
        <v>1115.2464599609375</v>
      </c>
      <c r="M92" s="150" t="s">
        <v>74</v>
      </c>
      <c r="N92" s="136">
        <v>0</v>
      </c>
      <c r="O92" s="136">
        <v>1115.2464599609375</v>
      </c>
      <c r="P92" s="141">
        <v>0.07961903190797437</v>
      </c>
      <c r="U92" s="69"/>
      <c r="V92" s="69"/>
    </row>
    <row r="93" spans="1:22" ht="12.75">
      <c r="A93" s="38">
        <v>2012</v>
      </c>
      <c r="B93" s="114">
        <v>7475.93212890625</v>
      </c>
      <c r="C93" s="106">
        <v>138.4857635498047</v>
      </c>
      <c r="D93" s="106">
        <v>116.77310943603516</v>
      </c>
      <c r="E93" s="103">
        <v>-21.71265411376953</v>
      </c>
      <c r="F93" s="103">
        <v>127.86019897460938</v>
      </c>
      <c r="G93" s="106">
        <v>2034.18212890625</v>
      </c>
      <c r="H93" s="103">
        <v>1906.3219299316406</v>
      </c>
      <c r="I93" s="364">
        <v>6900.2853549804695</v>
      </c>
      <c r="J93" s="38">
        <v>2012</v>
      </c>
      <c r="K93" s="137">
        <v>1251</v>
      </c>
      <c r="L93" s="136">
        <v>1315.577392578125</v>
      </c>
      <c r="M93" s="150" t="s">
        <v>74</v>
      </c>
      <c r="N93" s="136">
        <v>0</v>
      </c>
      <c r="O93" s="136">
        <v>1315.577392578125</v>
      </c>
      <c r="P93" s="141">
        <v>0.05162061756844527</v>
      </c>
      <c r="U93" s="69"/>
      <c r="V93" s="69"/>
    </row>
    <row r="94" spans="1:22" ht="12.75">
      <c r="A94" s="38">
        <v>2013</v>
      </c>
      <c r="B94" s="114">
        <v>7456.80419921875</v>
      </c>
      <c r="C94" s="106">
        <v>138.34532165527344</v>
      </c>
      <c r="D94" s="106">
        <v>36.142662048339844</v>
      </c>
      <c r="E94" s="103">
        <v>-102.2026596069336</v>
      </c>
      <c r="F94" s="103">
        <v>612.9901123046875</v>
      </c>
      <c r="G94" s="106">
        <v>1336.679931640625</v>
      </c>
      <c r="H94" s="103">
        <v>723.6898193359375</v>
      </c>
      <c r="I94" s="364">
        <v>6882.630275878907</v>
      </c>
      <c r="J94" s="38">
        <v>2013</v>
      </c>
      <c r="K94" s="137">
        <v>1257</v>
      </c>
      <c r="L94" s="136">
        <v>1317.287353515625</v>
      </c>
      <c r="M94" s="150" t="s">
        <v>74</v>
      </c>
      <c r="N94" s="136">
        <v>0</v>
      </c>
      <c r="O94" s="136">
        <v>1317.287353515625</v>
      </c>
      <c r="P94" s="141">
        <v>0.04796129953510353</v>
      </c>
      <c r="U94" s="69"/>
      <c r="V94" s="69"/>
    </row>
    <row r="95" spans="1:22" ht="12.75">
      <c r="A95" s="38">
        <v>2014</v>
      </c>
      <c r="B95" s="114">
        <v>7469.078125</v>
      </c>
      <c r="C95" s="106">
        <v>138.68670654296875</v>
      </c>
      <c r="D95" s="106">
        <v>16.607419967651367</v>
      </c>
      <c r="E95" s="103">
        <v>-122.07928657531738</v>
      </c>
      <c r="F95" s="103">
        <v>166.18824768066406</v>
      </c>
      <c r="G95" s="106">
        <v>1604.3067626953125</v>
      </c>
      <c r="H95" s="103">
        <v>1438.1185150146484</v>
      </c>
      <c r="I95" s="364">
        <v>6893.9591093750005</v>
      </c>
      <c r="J95" s="38">
        <v>2014</v>
      </c>
      <c r="K95" s="137">
        <v>1243</v>
      </c>
      <c r="L95" s="136">
        <v>1387.44287109375</v>
      </c>
      <c r="M95" s="150" t="s">
        <v>74</v>
      </c>
      <c r="N95" s="136">
        <v>0</v>
      </c>
      <c r="O95" s="136">
        <v>1387.44287109375</v>
      </c>
      <c r="P95" s="141">
        <v>0.11620504512771523</v>
      </c>
      <c r="U95" s="69"/>
      <c r="V95" s="69"/>
    </row>
    <row r="96" spans="1:22" ht="12.75">
      <c r="A96" s="38">
        <v>2015</v>
      </c>
      <c r="B96" s="114">
        <v>7478.859375</v>
      </c>
      <c r="C96" s="106">
        <v>138.914306640625</v>
      </c>
      <c r="D96" s="106">
        <v>22.56797981262207</v>
      </c>
      <c r="E96" s="103">
        <v>-116.34632682800293</v>
      </c>
      <c r="F96" s="103">
        <v>259.654541015625</v>
      </c>
      <c r="G96" s="106">
        <v>1251.7640380859375</v>
      </c>
      <c r="H96" s="103">
        <v>992.1094970703125</v>
      </c>
      <c r="I96" s="364">
        <v>6902.987203125001</v>
      </c>
      <c r="J96" s="38">
        <v>2015</v>
      </c>
      <c r="K96" s="137">
        <v>1234</v>
      </c>
      <c r="L96" s="136">
        <v>1107.68212890625</v>
      </c>
      <c r="M96" s="150" t="s">
        <v>74</v>
      </c>
      <c r="N96" s="136">
        <v>0</v>
      </c>
      <c r="O96" s="136">
        <v>1107.68212890625</v>
      </c>
      <c r="P96" s="141">
        <v>-0.10236456328504862</v>
      </c>
      <c r="U96" s="69"/>
      <c r="V96" s="69"/>
    </row>
    <row r="97" spans="1:22" ht="12.75">
      <c r="A97" s="38">
        <v>2016</v>
      </c>
      <c r="B97" s="114">
        <v>7487.8515625</v>
      </c>
      <c r="C97" s="106">
        <v>139.39614868164062</v>
      </c>
      <c r="D97" s="106">
        <v>19.49726104736328</v>
      </c>
      <c r="E97" s="103">
        <v>-119.89888763427734</v>
      </c>
      <c r="F97" s="103">
        <v>2367.969970703125</v>
      </c>
      <c r="G97" s="106">
        <v>760.440673828125</v>
      </c>
      <c r="H97" s="103">
        <v>-1607.529296875</v>
      </c>
      <c r="I97" s="364">
        <v>6911.2869921875</v>
      </c>
      <c r="J97" s="38">
        <v>2016</v>
      </c>
      <c r="K97" s="137">
        <v>1213</v>
      </c>
      <c r="L97" s="136">
        <v>372.8175048828125</v>
      </c>
      <c r="M97" s="150" t="s">
        <v>163</v>
      </c>
      <c r="N97" s="136">
        <v>0</v>
      </c>
      <c r="O97" s="136">
        <v>372.8175048828125</v>
      </c>
      <c r="P97" s="141">
        <v>-0.6926483883900969</v>
      </c>
      <c r="U97" s="69"/>
      <c r="V97" s="69"/>
    </row>
    <row r="98" spans="1:22" ht="12.75">
      <c r="A98" s="38">
        <v>2017</v>
      </c>
      <c r="B98" s="114">
        <v>7504.7587890625</v>
      </c>
      <c r="C98" s="106">
        <v>138.914306640625</v>
      </c>
      <c r="D98" s="106">
        <v>28.110326766967773</v>
      </c>
      <c r="E98" s="103">
        <v>-110.80397987365723</v>
      </c>
      <c r="F98" s="103">
        <v>289.10540771484375</v>
      </c>
      <c r="G98" s="106">
        <v>888.1283569335938</v>
      </c>
      <c r="H98" s="103">
        <v>599.02294921875</v>
      </c>
      <c r="I98" s="364">
        <v>6926.892362304688</v>
      </c>
      <c r="J98" s="38">
        <v>2017</v>
      </c>
      <c r="K98" s="137">
        <v>1198</v>
      </c>
      <c r="L98" s="136">
        <v>1116.4388427734375</v>
      </c>
      <c r="M98" s="150" t="s">
        <v>74</v>
      </c>
      <c r="N98" s="136">
        <v>0</v>
      </c>
      <c r="O98" s="136">
        <v>1116.4388427734375</v>
      </c>
      <c r="P98" s="141">
        <v>-0.06808109952133767</v>
      </c>
      <c r="U98" s="69"/>
      <c r="V98" s="69"/>
    </row>
    <row r="99" spans="1:22" ht="12.75">
      <c r="A99" s="38">
        <v>2018</v>
      </c>
      <c r="B99" s="114">
        <v>7535.73681640625</v>
      </c>
      <c r="C99" s="106">
        <v>138.914306640625</v>
      </c>
      <c r="D99" s="106">
        <v>36.915977478027344</v>
      </c>
      <c r="E99" s="103">
        <v>-101.99832916259766</v>
      </c>
      <c r="F99" s="103">
        <v>140.69561767578125</v>
      </c>
      <c r="G99" s="106">
        <v>1182.6881103515625</v>
      </c>
      <c r="H99" s="103">
        <v>1041.9924926757812</v>
      </c>
      <c r="I99" s="364">
        <v>6955.485081542969</v>
      </c>
      <c r="J99" s="38">
        <v>2018</v>
      </c>
      <c r="K99" s="137">
        <v>1207</v>
      </c>
      <c r="L99" s="136">
        <v>1115.0604248046875</v>
      </c>
      <c r="M99" s="150" t="s">
        <v>74</v>
      </c>
      <c r="N99" s="136">
        <v>0</v>
      </c>
      <c r="O99" s="136">
        <v>1115.0604248046875</v>
      </c>
      <c r="P99" s="141">
        <v>-0.07617197613530446</v>
      </c>
      <c r="U99" s="69"/>
      <c r="V99" s="69"/>
    </row>
    <row r="100" spans="1:22" ht="12.75">
      <c r="A100" s="38">
        <v>2019</v>
      </c>
      <c r="B100" s="114">
        <v>7570.50390625</v>
      </c>
      <c r="C100" s="106">
        <v>138.914306640625</v>
      </c>
      <c r="D100" s="106">
        <v>36.0742301940918</v>
      </c>
      <c r="E100" s="103">
        <v>-102.8400764465332</v>
      </c>
      <c r="F100" s="103">
        <v>324.6774597167969</v>
      </c>
      <c r="G100" s="106">
        <v>790.2435302734375</v>
      </c>
      <c r="H100" s="103">
        <v>465.5660705566406</v>
      </c>
      <c r="I100" s="364">
        <v>6987.575105468751</v>
      </c>
      <c r="J100" s="38">
        <v>2019</v>
      </c>
      <c r="K100" s="137">
        <v>1218</v>
      </c>
      <c r="L100" s="136">
        <v>1118.5640869140625</v>
      </c>
      <c r="M100" s="150" t="s">
        <v>74</v>
      </c>
      <c r="N100" s="136">
        <v>0</v>
      </c>
      <c r="O100" s="136">
        <v>1118.5640869140625</v>
      </c>
      <c r="P100" s="141">
        <v>-0.08163868069452995</v>
      </c>
      <c r="U100" s="69"/>
      <c r="V100" s="69"/>
    </row>
    <row r="101" spans="1:22" ht="12.75">
      <c r="A101" s="38">
        <v>2020</v>
      </c>
      <c r="B101" s="114">
        <v>7604.333984375</v>
      </c>
      <c r="C101" s="106">
        <v>139.39614868164062</v>
      </c>
      <c r="D101" s="106">
        <v>33.800296783447266</v>
      </c>
      <c r="E101" s="103">
        <v>-105.59585189819336</v>
      </c>
      <c r="F101" s="103">
        <v>163.2045135498047</v>
      </c>
      <c r="G101" s="106">
        <v>1182.087158203125</v>
      </c>
      <c r="H101" s="103">
        <v>1018.8826446533203</v>
      </c>
      <c r="I101" s="364">
        <v>7018.800267578125</v>
      </c>
      <c r="J101" s="38">
        <v>2020</v>
      </c>
      <c r="K101" s="137">
        <v>1224</v>
      </c>
      <c r="L101" s="136">
        <v>1116.7509765625</v>
      </c>
      <c r="M101" s="150" t="s">
        <v>74</v>
      </c>
      <c r="N101" s="136">
        <v>0</v>
      </c>
      <c r="O101" s="136">
        <v>1116.7509765625</v>
      </c>
      <c r="P101" s="141">
        <v>-0.08762175117442805</v>
      </c>
      <c r="U101" s="69"/>
      <c r="V101" s="69"/>
    </row>
    <row r="102" spans="1:22" ht="12.75">
      <c r="A102" s="38">
        <v>2021</v>
      </c>
      <c r="B102" s="114">
        <v>7647.51611328125</v>
      </c>
      <c r="C102" s="106">
        <v>287.8343200683594</v>
      </c>
      <c r="D102" s="106">
        <v>33.736427307128906</v>
      </c>
      <c r="E102" s="103">
        <v>-254.09789276123047</v>
      </c>
      <c r="F102" s="103">
        <v>146.0130157470703</v>
      </c>
      <c r="G102" s="106">
        <v>1244.6640625</v>
      </c>
      <c r="H102" s="103">
        <v>1098.6510467529297</v>
      </c>
      <c r="I102" s="364">
        <v>7058.657372558594</v>
      </c>
      <c r="J102" s="38">
        <v>2021</v>
      </c>
      <c r="K102" s="137">
        <v>1238</v>
      </c>
      <c r="L102" s="136">
        <v>1131.4554443359375</v>
      </c>
      <c r="M102" s="150" t="s">
        <v>74</v>
      </c>
      <c r="N102" s="136">
        <v>0</v>
      </c>
      <c r="O102" s="136">
        <v>1131.4554443359375</v>
      </c>
      <c r="P102" s="141">
        <v>-0.08606183817775648</v>
      </c>
      <c r="U102" s="69"/>
      <c r="V102" s="69"/>
    </row>
    <row r="103" spans="1:22" ht="12.75">
      <c r="A103" s="38">
        <v>2022</v>
      </c>
      <c r="B103" s="114">
        <v>7694.7744140625</v>
      </c>
      <c r="C103" s="106">
        <v>287.8343200683594</v>
      </c>
      <c r="D103" s="106">
        <v>33.736427307128906</v>
      </c>
      <c r="E103" s="103">
        <v>-254.09789276123047</v>
      </c>
      <c r="F103" s="103">
        <v>337.2547912597656</v>
      </c>
      <c r="G103" s="106">
        <v>1081.624267578125</v>
      </c>
      <c r="H103" s="103">
        <v>744.3694763183594</v>
      </c>
      <c r="I103" s="364">
        <v>7102.276784179688</v>
      </c>
      <c r="J103" s="38">
        <v>2022</v>
      </c>
      <c r="K103" s="137">
        <v>1249</v>
      </c>
      <c r="L103" s="136">
        <v>1131.4554443359375</v>
      </c>
      <c r="M103" s="150" t="s">
        <v>74</v>
      </c>
      <c r="N103" s="136">
        <v>0</v>
      </c>
      <c r="O103" s="136">
        <v>1131.4554443359375</v>
      </c>
      <c r="P103" s="141">
        <v>-0.09411093327787234</v>
      </c>
      <c r="U103" s="69"/>
      <c r="V103" s="69"/>
    </row>
    <row r="104" spans="1:22" ht="12.75">
      <c r="A104" s="38">
        <v>2023</v>
      </c>
      <c r="B104" s="114">
        <v>7744.13525390625</v>
      </c>
      <c r="C104" s="106">
        <v>287.8343200683594</v>
      </c>
      <c r="D104" s="106">
        <v>33.736427307128906</v>
      </c>
      <c r="E104" s="103">
        <v>-254.09789276123047</v>
      </c>
      <c r="F104" s="103">
        <v>795.8932495117188</v>
      </c>
      <c r="G104" s="106">
        <v>482.06805419921875</v>
      </c>
      <c r="H104" s="103">
        <v>-313.8251953125</v>
      </c>
      <c r="I104" s="364">
        <v>7147.836839355469</v>
      </c>
      <c r="J104" s="38">
        <v>2023</v>
      </c>
      <c r="K104" s="137">
        <v>1255</v>
      </c>
      <c r="L104" s="136">
        <v>1131.4554443359375</v>
      </c>
      <c r="M104" s="150" t="s">
        <v>74</v>
      </c>
      <c r="N104" s="136">
        <v>0</v>
      </c>
      <c r="O104" s="136">
        <v>1131.4554443359375</v>
      </c>
      <c r="P104" s="141">
        <v>-0.09844187702315732</v>
      </c>
      <c r="U104" s="69"/>
      <c r="V104" s="69"/>
    </row>
    <row r="105" spans="1:22" ht="12.75">
      <c r="A105" s="38">
        <v>2024</v>
      </c>
      <c r="B105" s="114">
        <v>7797.94482421875</v>
      </c>
      <c r="C105" s="106">
        <v>288.8314514160156</v>
      </c>
      <c r="D105" s="106">
        <v>33.800296783447266</v>
      </c>
      <c r="E105" s="103">
        <v>-255.03115463256836</v>
      </c>
      <c r="F105" s="103">
        <v>359.8712158203125</v>
      </c>
      <c r="G105" s="106">
        <v>721.6988525390625</v>
      </c>
      <c r="H105" s="103">
        <v>361.82763671875</v>
      </c>
      <c r="I105" s="364">
        <v>7197.503072753907</v>
      </c>
      <c r="J105" s="38">
        <v>2024</v>
      </c>
      <c r="K105" s="137">
        <v>1264</v>
      </c>
      <c r="L105" s="136">
        <v>1131.4554443359375</v>
      </c>
      <c r="M105" s="150" t="s">
        <v>74</v>
      </c>
      <c r="N105" s="136">
        <v>0</v>
      </c>
      <c r="O105" s="136">
        <v>1131.4554443359375</v>
      </c>
      <c r="P105" s="141">
        <v>-0.1048611991013153</v>
      </c>
      <c r="U105" s="69"/>
      <c r="V105" s="69"/>
    </row>
    <row r="106" spans="1:22" ht="25.5">
      <c r="A106" s="38">
        <v>2025</v>
      </c>
      <c r="B106" s="114">
        <v>7846.40234375</v>
      </c>
      <c r="C106" s="106">
        <v>287.8343200683594</v>
      </c>
      <c r="D106" s="106">
        <v>33.736427307128906</v>
      </c>
      <c r="E106" s="103">
        <v>-254.09789276123047</v>
      </c>
      <c r="F106" s="103">
        <v>172.07322692871094</v>
      </c>
      <c r="G106" s="106">
        <v>1841.4595947265625</v>
      </c>
      <c r="H106" s="103">
        <v>1669.3863677978516</v>
      </c>
      <c r="I106" s="364">
        <v>7242.229363281251</v>
      </c>
      <c r="J106" s="38">
        <v>2025</v>
      </c>
      <c r="K106" s="137">
        <v>1281</v>
      </c>
      <c r="L106" s="136">
        <v>1131.4954833984375</v>
      </c>
      <c r="M106" s="150" t="s">
        <v>75</v>
      </c>
      <c r="N106" s="136">
        <v>407</v>
      </c>
      <c r="O106" s="136">
        <v>1538.4954833984375</v>
      </c>
      <c r="P106" s="141">
        <v>0.20101130632196518</v>
      </c>
      <c r="U106" s="69"/>
      <c r="V106" s="69"/>
    </row>
    <row r="107" spans="1:22" ht="12.75">
      <c r="A107" s="38">
        <v>2026</v>
      </c>
      <c r="B107" s="114">
        <v>7896.4873046875</v>
      </c>
      <c r="C107" s="106">
        <v>287.8343200683594</v>
      </c>
      <c r="D107" s="106">
        <v>33.736427307128906</v>
      </c>
      <c r="E107" s="103">
        <v>-254.09789276123047</v>
      </c>
      <c r="F107" s="103">
        <v>123.27751922607422</v>
      </c>
      <c r="G107" s="106">
        <v>2025.846923828125</v>
      </c>
      <c r="H107" s="103">
        <v>1902.5694046020508</v>
      </c>
      <c r="I107" s="364">
        <v>7288.457782226563</v>
      </c>
      <c r="J107" s="38">
        <v>2026</v>
      </c>
      <c r="K107" s="137">
        <v>1293</v>
      </c>
      <c r="L107" s="136">
        <v>1131.4954833984375</v>
      </c>
      <c r="M107" s="150" t="s">
        <v>74</v>
      </c>
      <c r="N107" s="136">
        <v>407</v>
      </c>
      <c r="O107" s="136">
        <v>1538.4954833984375</v>
      </c>
      <c r="P107" s="141">
        <v>0.18986502969716734</v>
      </c>
      <c r="U107" s="69"/>
      <c r="V107" s="69"/>
    </row>
    <row r="108" spans="1:22" ht="12.75">
      <c r="A108" s="38">
        <v>2027</v>
      </c>
      <c r="B108" s="114">
        <v>7946.763671875</v>
      </c>
      <c r="C108" s="106">
        <v>287.8343200683594</v>
      </c>
      <c r="D108" s="106">
        <v>33.736427307128906</v>
      </c>
      <c r="E108" s="103">
        <v>-254.09789276123047</v>
      </c>
      <c r="F108" s="103">
        <v>276.8135681152344</v>
      </c>
      <c r="G108" s="106">
        <v>1902.631103515625</v>
      </c>
      <c r="H108" s="103">
        <v>1625.8175354003906</v>
      </c>
      <c r="I108" s="364">
        <v>7334.862869140626</v>
      </c>
      <c r="J108" s="38">
        <v>2027</v>
      </c>
      <c r="K108" s="137">
        <v>1305</v>
      </c>
      <c r="L108" s="136">
        <v>1131.4954833984375</v>
      </c>
      <c r="M108" s="150" t="s">
        <v>74</v>
      </c>
      <c r="N108" s="136">
        <v>407</v>
      </c>
      <c r="O108" s="136">
        <v>1538.4954833984375</v>
      </c>
      <c r="P108" s="141">
        <v>0.1789237420677683</v>
      </c>
      <c r="U108" s="69"/>
      <c r="V108" s="69"/>
    </row>
    <row r="109" spans="1:22" ht="12.75">
      <c r="A109" s="38">
        <v>2028</v>
      </c>
      <c r="B109" s="114">
        <v>7998.6689453125</v>
      </c>
      <c r="C109" s="106">
        <v>288.8314514160156</v>
      </c>
      <c r="D109" s="106">
        <v>33.800296783447266</v>
      </c>
      <c r="E109" s="103">
        <v>-255.03115463256836</v>
      </c>
      <c r="F109" s="103">
        <v>143.60765075683594</v>
      </c>
      <c r="G109" s="106">
        <v>1983.918701171875</v>
      </c>
      <c r="H109" s="103">
        <v>1840.311050415039</v>
      </c>
      <c r="I109" s="364">
        <v>7382.771436523438</v>
      </c>
      <c r="J109" s="38">
        <v>2028</v>
      </c>
      <c r="K109" s="137">
        <v>1315</v>
      </c>
      <c r="L109" s="136">
        <v>1131.4954833984375</v>
      </c>
      <c r="M109" s="150" t="s">
        <v>74</v>
      </c>
      <c r="N109" s="136">
        <v>407</v>
      </c>
      <c r="O109" s="136">
        <v>1538.4954833984375</v>
      </c>
      <c r="P109" s="141">
        <v>0.16995854250831743</v>
      </c>
      <c r="U109" s="69"/>
      <c r="V109" s="69"/>
    </row>
    <row r="110" spans="1:22" ht="12.75">
      <c r="A110" s="38">
        <v>2029</v>
      </c>
      <c r="B110" s="114">
        <v>8044.17578125</v>
      </c>
      <c r="C110" s="106">
        <v>287.8343200683594</v>
      </c>
      <c r="D110" s="106">
        <v>33.736427307128906</v>
      </c>
      <c r="E110" s="103">
        <v>-254.09789276123047</v>
      </c>
      <c r="F110" s="103">
        <v>159.26022338867188</v>
      </c>
      <c r="G110" s="106">
        <v>1792.7137451171875</v>
      </c>
      <c r="H110" s="103">
        <v>1633.4535217285156</v>
      </c>
      <c r="I110" s="364">
        <v>7424.774246093751</v>
      </c>
      <c r="J110" s="38">
        <v>2029</v>
      </c>
      <c r="K110" s="137">
        <v>1324</v>
      </c>
      <c r="L110" s="136">
        <v>1131.4954833984375</v>
      </c>
      <c r="M110" s="150" t="s">
        <v>74</v>
      </c>
      <c r="N110" s="136">
        <v>407</v>
      </c>
      <c r="O110" s="136">
        <v>1538.4954833984375</v>
      </c>
      <c r="P110" s="141">
        <v>0.1620056521136235</v>
      </c>
      <c r="U110" s="69"/>
      <c r="V110" s="69"/>
    </row>
    <row r="111" spans="1:22" ht="12.75">
      <c r="A111" s="38">
        <v>2030</v>
      </c>
      <c r="B111" s="114">
        <v>8092.8369140625</v>
      </c>
      <c r="C111" s="106">
        <v>287.8343200683594</v>
      </c>
      <c r="D111" s="106">
        <v>33.736427307128906</v>
      </c>
      <c r="E111" s="103">
        <v>-254.09789276123047</v>
      </c>
      <c r="F111" s="103">
        <v>491.58197021484375</v>
      </c>
      <c r="G111" s="106">
        <v>1779.200439453125</v>
      </c>
      <c r="H111" s="103">
        <v>1287.6184692382812</v>
      </c>
      <c r="I111" s="364">
        <v>7469.688471679688</v>
      </c>
      <c r="J111" s="38">
        <v>2030</v>
      </c>
      <c r="K111" s="137">
        <v>1335</v>
      </c>
      <c r="L111" s="136">
        <v>1131.4954833984375</v>
      </c>
      <c r="M111" s="150" t="s">
        <v>74</v>
      </c>
      <c r="N111" s="136">
        <v>407</v>
      </c>
      <c r="O111" s="136">
        <v>1538.4954833984375</v>
      </c>
      <c r="P111" s="141">
        <v>0.15243107370669473</v>
      </c>
      <c r="U111" s="69"/>
      <c r="V111" s="69"/>
    </row>
    <row r="112" spans="1:22" ht="12.75">
      <c r="A112" s="38">
        <v>2031</v>
      </c>
      <c r="B112" s="114">
        <v>8142.90771484375</v>
      </c>
      <c r="C112" s="106">
        <v>287.8343200683594</v>
      </c>
      <c r="D112" s="106">
        <v>33.736427307128906</v>
      </c>
      <c r="E112" s="103">
        <v>-254.09789276123047</v>
      </c>
      <c r="F112" s="103">
        <v>149.18824768066406</v>
      </c>
      <c r="G112" s="106">
        <v>1763.32177734375</v>
      </c>
      <c r="H112" s="103">
        <v>1614.133529663086</v>
      </c>
      <c r="I112" s="364">
        <v>7515.903820800781</v>
      </c>
      <c r="J112" s="38">
        <v>2031</v>
      </c>
      <c r="K112" s="137">
        <v>1348</v>
      </c>
      <c r="L112" s="136">
        <v>1131.4954833984375</v>
      </c>
      <c r="M112" s="150" t="s">
        <v>74</v>
      </c>
      <c r="N112" s="136">
        <v>407</v>
      </c>
      <c r="O112" s="136">
        <v>1538.4954833984375</v>
      </c>
      <c r="P112" s="141">
        <v>0.14131712418281706</v>
      </c>
      <c r="U112" s="69"/>
      <c r="V112" s="69"/>
    </row>
    <row r="113" spans="1:22" ht="12.75">
      <c r="A113" s="38">
        <v>2032</v>
      </c>
      <c r="B113" s="114">
        <v>8194.7734375</v>
      </c>
      <c r="C113" s="106">
        <v>288.8314514160156</v>
      </c>
      <c r="D113" s="106">
        <v>33.800296783447266</v>
      </c>
      <c r="E113" s="103">
        <v>-255.03115463256836</v>
      </c>
      <c r="F113" s="103">
        <v>81.849609375</v>
      </c>
      <c r="G113" s="106">
        <v>2005.1502685546875</v>
      </c>
      <c r="H113" s="103">
        <v>1923.3006591796875</v>
      </c>
      <c r="I113" s="364">
        <v>7563.775882812501</v>
      </c>
      <c r="J113" s="38">
        <v>2032</v>
      </c>
      <c r="K113" s="137">
        <v>1357</v>
      </c>
      <c r="L113" s="136">
        <v>1131.4954833984375</v>
      </c>
      <c r="M113" s="150" t="s">
        <v>74</v>
      </c>
      <c r="N113" s="136">
        <v>407</v>
      </c>
      <c r="O113" s="136">
        <v>1538.4954833984375</v>
      </c>
      <c r="P113" s="141">
        <v>0.13374759277703574</v>
      </c>
      <c r="U113" s="69"/>
      <c r="V113" s="69"/>
    </row>
    <row r="114" spans="1:22" ht="12.75">
      <c r="A114" s="38">
        <v>2033</v>
      </c>
      <c r="B114" s="114">
        <v>8240.8916015625</v>
      </c>
      <c r="C114" s="106">
        <v>287.8343200683594</v>
      </c>
      <c r="D114" s="106">
        <v>33.736427307128906</v>
      </c>
      <c r="E114" s="103">
        <v>-254.09789276123047</v>
      </c>
      <c r="F114" s="103">
        <v>112.28475952148438</v>
      </c>
      <c r="G114" s="106">
        <v>2010.321533203125</v>
      </c>
      <c r="H114" s="103">
        <v>1898.0367736816406</v>
      </c>
      <c r="I114" s="364">
        <v>7606.342948242188</v>
      </c>
      <c r="J114" s="38">
        <v>2033</v>
      </c>
      <c r="K114" s="137">
        <v>1372</v>
      </c>
      <c r="L114" s="136">
        <v>1123.4954833984375</v>
      </c>
      <c r="M114" s="150" t="s">
        <v>74</v>
      </c>
      <c r="N114" s="136">
        <v>407</v>
      </c>
      <c r="O114" s="136">
        <v>1530.4954833984375</v>
      </c>
      <c r="P114" s="141">
        <v>0.11552148935746165</v>
      </c>
      <c r="U114" s="69"/>
      <c r="V114" s="69"/>
    </row>
    <row r="115" spans="1:22" ht="12.75">
      <c r="A115" s="38">
        <v>2034</v>
      </c>
      <c r="B115" s="114">
        <v>8288.927734375</v>
      </c>
      <c r="C115" s="106">
        <v>287.8343200683594</v>
      </c>
      <c r="D115" s="106">
        <v>33.736427307128906</v>
      </c>
      <c r="E115" s="103">
        <v>-254.09789276123047</v>
      </c>
      <c r="F115" s="103">
        <v>392.8712463378906</v>
      </c>
      <c r="G115" s="106">
        <v>1675.81884765625</v>
      </c>
      <c r="H115" s="103">
        <v>1282.9476013183594</v>
      </c>
      <c r="I115" s="364">
        <v>7650.680298828125</v>
      </c>
      <c r="J115" s="38">
        <v>2034</v>
      </c>
      <c r="K115" s="137">
        <v>1378</v>
      </c>
      <c r="L115" s="136">
        <v>1123.4954833984375</v>
      </c>
      <c r="M115" s="150" t="s">
        <v>74</v>
      </c>
      <c r="N115" s="136">
        <v>407</v>
      </c>
      <c r="O115" s="136">
        <v>1530.4954833984375</v>
      </c>
      <c r="P115" s="141">
        <v>0.11066435660263974</v>
      </c>
      <c r="U115" s="69"/>
      <c r="V115" s="69"/>
    </row>
    <row r="116" spans="1:22" ht="12.75">
      <c r="A116" s="38">
        <v>2035</v>
      </c>
      <c r="B116" s="114">
        <v>8338.626953125</v>
      </c>
      <c r="C116" s="106">
        <v>287.8343200683594</v>
      </c>
      <c r="D116" s="106">
        <v>33.736427307128906</v>
      </c>
      <c r="E116" s="103">
        <v>-254.09789276123047</v>
      </c>
      <c r="F116" s="103">
        <v>128.21853637695312</v>
      </c>
      <c r="G116" s="106">
        <v>1665.5450439453125</v>
      </c>
      <c r="H116" s="103">
        <v>1537.3265075683594</v>
      </c>
      <c r="I116" s="364">
        <v>7696.552677734376</v>
      </c>
      <c r="J116" s="38">
        <v>2035</v>
      </c>
      <c r="K116" s="137">
        <v>1389</v>
      </c>
      <c r="L116" s="136">
        <v>1127.4954833984375</v>
      </c>
      <c r="M116" s="150" t="s">
        <v>74</v>
      </c>
      <c r="N116" s="136">
        <v>407</v>
      </c>
      <c r="O116" s="136">
        <v>1534.4954833984375</v>
      </c>
      <c r="P116" s="141">
        <v>0.10474836817742084</v>
      </c>
      <c r="U116" s="69"/>
      <c r="V116" s="69"/>
    </row>
    <row r="117" spans="1:22" ht="12.75">
      <c r="A117" s="38">
        <v>2036</v>
      </c>
      <c r="B117" s="114">
        <v>8389.048828125</v>
      </c>
      <c r="C117" s="106">
        <v>288.8314514160156</v>
      </c>
      <c r="D117" s="106">
        <v>33.800296783447266</v>
      </c>
      <c r="E117" s="103">
        <v>-255.03115463256836</v>
      </c>
      <c r="F117" s="103">
        <v>125.21725463867188</v>
      </c>
      <c r="G117" s="106">
        <v>1710.39208984375</v>
      </c>
      <c r="H117" s="103">
        <v>1585.1748352050781</v>
      </c>
      <c r="I117" s="364">
        <v>7743.092068359375</v>
      </c>
      <c r="J117" s="38">
        <v>2036</v>
      </c>
      <c r="K117" s="137">
        <v>1399</v>
      </c>
      <c r="L117" s="136">
        <v>1127.4954833984375</v>
      </c>
      <c r="M117" s="150" t="s">
        <v>74</v>
      </c>
      <c r="N117" s="136">
        <v>407</v>
      </c>
      <c r="O117" s="136">
        <v>1534.4954833984375</v>
      </c>
      <c r="P117" s="141">
        <v>0.09685166790452993</v>
      </c>
      <c r="U117" s="69"/>
      <c r="V117" s="69"/>
    </row>
    <row r="118" spans="1:22" ht="12.75">
      <c r="A118" s="38">
        <v>2037</v>
      </c>
      <c r="B118" s="114">
        <v>8438.71875</v>
      </c>
      <c r="C118" s="106">
        <v>287.8343200683594</v>
      </c>
      <c r="D118" s="106">
        <v>33.736427307128906</v>
      </c>
      <c r="E118" s="103">
        <v>-254.09789276123047</v>
      </c>
      <c r="F118" s="103">
        <v>107.89322662353516</v>
      </c>
      <c r="G118" s="106">
        <v>1931.669677734375</v>
      </c>
      <c r="H118" s="103">
        <v>1823.7764511108398</v>
      </c>
      <c r="I118" s="364">
        <v>7788.93740625</v>
      </c>
      <c r="J118" s="38">
        <v>2037</v>
      </c>
      <c r="K118" s="137">
        <v>1415</v>
      </c>
      <c r="L118" s="136">
        <v>1127.4954833984375</v>
      </c>
      <c r="M118" s="150" t="s">
        <v>74</v>
      </c>
      <c r="N118" s="136">
        <v>407</v>
      </c>
      <c r="O118" s="136">
        <v>1534.4954833984375</v>
      </c>
      <c r="P118" s="141">
        <v>0.08444910487522095</v>
      </c>
      <c r="U118" s="69"/>
      <c r="V118" s="69"/>
    </row>
    <row r="119" spans="1:22" ht="12.75">
      <c r="A119" s="38">
        <v>2038</v>
      </c>
      <c r="B119" s="114">
        <v>8488.3994140625</v>
      </c>
      <c r="C119" s="106">
        <v>287.8343200683594</v>
      </c>
      <c r="D119" s="106">
        <v>33.736427307128906</v>
      </c>
      <c r="E119" s="103">
        <v>-254.09789276123047</v>
      </c>
      <c r="F119" s="103">
        <v>102.58973693847656</v>
      </c>
      <c r="G119" s="106">
        <v>1721.4444580078125</v>
      </c>
      <c r="H119" s="103">
        <v>1618.854721069336</v>
      </c>
      <c r="I119" s="364">
        <v>7834.792659179688</v>
      </c>
      <c r="J119" s="38">
        <v>2038</v>
      </c>
      <c r="K119" s="137">
        <v>1427</v>
      </c>
      <c r="L119" s="136">
        <v>1127.4954833984375</v>
      </c>
      <c r="M119" s="150" t="s">
        <v>74</v>
      </c>
      <c r="N119" s="136">
        <v>407</v>
      </c>
      <c r="O119" s="136">
        <v>1534.4954833984375</v>
      </c>
      <c r="P119" s="141">
        <v>0.07532970105006132</v>
      </c>
      <c r="U119" s="69"/>
      <c r="V119" s="69"/>
    </row>
    <row r="120" spans="1:22" ht="12.75">
      <c r="A120" s="38">
        <v>2039</v>
      </c>
      <c r="B120" s="114">
        <v>8538.33984375</v>
      </c>
      <c r="C120" s="106">
        <v>287.8343200683594</v>
      </c>
      <c r="D120" s="106">
        <v>33.736427307128906</v>
      </c>
      <c r="E120" s="103">
        <v>-254.09789276123047</v>
      </c>
      <c r="F120" s="103">
        <v>83.82606506347656</v>
      </c>
      <c r="G120" s="106">
        <v>1865.708740234375</v>
      </c>
      <c r="H120" s="103">
        <v>1781.8826751708984</v>
      </c>
      <c r="I120" s="364">
        <v>7880.88767578125</v>
      </c>
      <c r="J120" s="38">
        <v>2039</v>
      </c>
      <c r="K120" s="137">
        <v>1438</v>
      </c>
      <c r="L120" s="136">
        <v>1127.4954833984375</v>
      </c>
      <c r="M120" s="150" t="s">
        <v>74</v>
      </c>
      <c r="N120" s="136">
        <v>407</v>
      </c>
      <c r="O120" s="136">
        <v>1534.4954833984375</v>
      </c>
      <c r="P120" s="141">
        <v>0.06710395229376731</v>
      </c>
      <c r="U120" s="69"/>
      <c r="V120" s="69"/>
    </row>
    <row r="121" spans="1:22" ht="12.75">
      <c r="A121" s="38">
        <v>2040</v>
      </c>
      <c r="B121" s="115">
        <v>8588.5849609375</v>
      </c>
      <c r="C121" s="107">
        <v>288.8314514160156</v>
      </c>
      <c r="D121" s="107">
        <v>33.800296783447266</v>
      </c>
      <c r="E121" s="108">
        <v>-255.03115463256836</v>
      </c>
      <c r="F121" s="108">
        <v>127.65403747558594</v>
      </c>
      <c r="G121" s="107">
        <v>1739.1751708984375</v>
      </c>
      <c r="H121" s="95">
        <v>1611.5211334228516</v>
      </c>
      <c r="I121" s="365">
        <v>7927.263918945313</v>
      </c>
      <c r="J121" s="38">
        <v>2040</v>
      </c>
      <c r="K121" s="138">
        <v>1436</v>
      </c>
      <c r="L121" s="139">
        <v>1127.4954833984375</v>
      </c>
      <c r="M121" s="149" t="s">
        <v>74</v>
      </c>
      <c r="N121" s="139">
        <v>407</v>
      </c>
      <c r="O121" s="139">
        <v>1534.4954833984375</v>
      </c>
      <c r="P121" s="142">
        <v>0.06859016949751906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9"/>
      <c r="J122" s="43"/>
      <c r="K122" s="38"/>
      <c r="L122" s="68"/>
      <c r="M122" s="122"/>
      <c r="N122" s="68"/>
      <c r="O122" s="68"/>
      <c r="P122" s="69"/>
      <c r="U122" s="121"/>
      <c r="V122" s="69"/>
    </row>
    <row r="123" spans="1:2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5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2.8515625" style="0" customWidth="1"/>
    <col min="3" max="3" width="12.421875" style="0" customWidth="1"/>
    <col min="4" max="4" width="12.0039062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5" max="15" width="11.140625" style="0" bestFit="1" customWidth="1"/>
    <col min="16" max="16" width="11.5742187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5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85"/>
      <c r="V2" s="36"/>
      <c r="W2" s="36"/>
      <c r="X2" s="36"/>
      <c r="Y2" s="36"/>
      <c r="Z2" s="36"/>
      <c r="AA2" s="36"/>
      <c r="AB2" s="36"/>
    </row>
    <row r="3" spans="2:28" ht="15.75">
      <c r="B3" s="84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4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4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192631.4375</v>
      </c>
      <c r="E12" s="48">
        <v>-12788.0693359375</v>
      </c>
      <c r="F12" s="48">
        <v>40914.30078125</v>
      </c>
      <c r="G12" s="48">
        <v>164505.2060546875</v>
      </c>
      <c r="H12" s="48">
        <v>0</v>
      </c>
      <c r="I12" s="48">
        <v>-0.0009765625</v>
      </c>
      <c r="J12" s="48">
        <v>-0.0009765625</v>
      </c>
      <c r="K12" s="48">
        <v>164505.205078125</v>
      </c>
      <c r="L12" s="48">
        <v>7417.81298828125</v>
      </c>
      <c r="M12" s="48">
        <v>171923.01806640625</v>
      </c>
      <c r="N12" s="48">
        <v>0</v>
      </c>
      <c r="O12" s="48">
        <v>171923.01806640625</v>
      </c>
      <c r="P12" s="56">
        <v>171923.01806640625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9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256683.4375</v>
      </c>
      <c r="E13" s="48">
        <v>-21745.854248046875</v>
      </c>
      <c r="F13" s="48">
        <v>102194.68090820312</v>
      </c>
      <c r="G13" s="48">
        <v>176234.61083984375</v>
      </c>
      <c r="H13" s="48">
        <v>0</v>
      </c>
      <c r="I13" s="48">
        <v>0.001953125</v>
      </c>
      <c r="J13" s="48">
        <v>0.001953125</v>
      </c>
      <c r="K13" s="48">
        <v>176234.61279296875</v>
      </c>
      <c r="L13" s="48">
        <v>113059.75</v>
      </c>
      <c r="M13" s="48">
        <v>289294.36279296875</v>
      </c>
      <c r="N13" s="48">
        <v>0</v>
      </c>
      <c r="O13" s="48">
        <v>289294.36279296875</v>
      </c>
      <c r="P13" s="56">
        <v>438210.1708581669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238028.9375</v>
      </c>
      <c r="E14" s="48">
        <v>-31186.637939453125</v>
      </c>
      <c r="F14" s="48">
        <v>54442.875</v>
      </c>
      <c r="G14" s="48">
        <v>214772.70043945312</v>
      </c>
      <c r="H14" s="48">
        <v>0</v>
      </c>
      <c r="I14" s="48">
        <v>0</v>
      </c>
      <c r="J14" s="48">
        <v>0</v>
      </c>
      <c r="K14" s="48">
        <v>214772.70043945312</v>
      </c>
      <c r="L14" s="48">
        <v>76727.796875</v>
      </c>
      <c r="M14" s="48">
        <v>291500.4973144531</v>
      </c>
      <c r="N14" s="48">
        <v>0</v>
      </c>
      <c r="O14" s="48">
        <v>291500.4973144531</v>
      </c>
      <c r="P14" s="56">
        <v>685189.0333963321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342568.15625</v>
      </c>
      <c r="E15" s="48">
        <v>-39474.790283203125</v>
      </c>
      <c r="F15" s="48">
        <v>92283.50634765625</v>
      </c>
      <c r="G15" s="48">
        <v>289759.4401855469</v>
      </c>
      <c r="H15" s="48">
        <v>607</v>
      </c>
      <c r="I15" s="48">
        <v>0</v>
      </c>
      <c r="J15" s="48">
        <v>607</v>
      </c>
      <c r="K15" s="48">
        <v>290366.4401855469</v>
      </c>
      <c r="L15" s="48">
        <v>128873.2265625</v>
      </c>
      <c r="M15" s="48">
        <v>419239.6667480469</v>
      </c>
      <c r="N15" s="48">
        <v>1379.289048860117</v>
      </c>
      <c r="O15" s="48">
        <v>417860.37769918673</v>
      </c>
      <c r="P15" s="56">
        <v>1011072.1954819122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354726.78125</v>
      </c>
      <c r="E16" s="48">
        <v>-46477.99475097656</v>
      </c>
      <c r="F16" s="48">
        <v>109211.34130859375</v>
      </c>
      <c r="G16" s="48">
        <v>291993.4346923828</v>
      </c>
      <c r="H16" s="48">
        <v>607</v>
      </c>
      <c r="I16" s="48">
        <v>45517.49609375</v>
      </c>
      <c r="J16" s="48">
        <v>46124.49609375</v>
      </c>
      <c r="K16" s="48">
        <v>338117.9307861328</v>
      </c>
      <c r="L16" s="48">
        <v>50361.2265625</v>
      </c>
      <c r="M16" s="48">
        <v>388479.1573486328</v>
      </c>
      <c r="N16" s="48">
        <v>2450.5675275883464</v>
      </c>
      <c r="O16" s="48">
        <v>386028.5898210445</v>
      </c>
      <c r="P16" s="56">
        <v>1288187.4559259645</v>
      </c>
      <c r="Q16" s="48">
        <v>607</v>
      </c>
      <c r="R16" s="65">
        <v>2015</v>
      </c>
      <c r="S16" s="48">
        <v>31.277392311096037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305710.59375</v>
      </c>
      <c r="E17" s="48">
        <v>-49148.791015625</v>
      </c>
      <c r="F17" s="48">
        <v>-10080.85546875</v>
      </c>
      <c r="G17" s="48">
        <v>364940.240234375</v>
      </c>
      <c r="H17" s="48">
        <v>216791</v>
      </c>
      <c r="I17" s="48">
        <v>33320.240234375</v>
      </c>
      <c r="J17" s="48">
        <v>250111.240234375</v>
      </c>
      <c r="K17" s="48">
        <v>615051.48046875</v>
      </c>
      <c r="L17" s="48">
        <v>2118.87548828125</v>
      </c>
      <c r="M17" s="48">
        <v>617170.3559570312</v>
      </c>
      <c r="N17" s="48">
        <v>-16178.741636779543</v>
      </c>
      <c r="O17" s="48">
        <v>633349.0975938108</v>
      </c>
      <c r="P17" s="56">
        <v>1706686.404685936</v>
      </c>
      <c r="Q17" s="48">
        <v>216791</v>
      </c>
      <c r="R17" s="65">
        <v>2016</v>
      </c>
      <c r="S17" s="48">
        <v>-157.6603928184511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302456.15625</v>
      </c>
      <c r="E18" s="48">
        <v>-46763.20275878906</v>
      </c>
      <c r="F18" s="48">
        <v>-28556.103515625</v>
      </c>
      <c r="G18" s="48">
        <v>377775.46252441406</v>
      </c>
      <c r="H18" s="48">
        <v>216791</v>
      </c>
      <c r="I18" s="48">
        <v>42208.7255859375</v>
      </c>
      <c r="J18" s="48">
        <v>258999.7255859375</v>
      </c>
      <c r="K18" s="48">
        <v>636775.1881103516</v>
      </c>
      <c r="L18" s="48">
        <v>1364.5582275390625</v>
      </c>
      <c r="M18" s="48">
        <v>638139.7463378906</v>
      </c>
      <c r="N18" s="48">
        <v>-10354.469221627702</v>
      </c>
      <c r="O18" s="48">
        <v>648494.2155595183</v>
      </c>
      <c r="P18" s="56">
        <v>2101114.2480729776</v>
      </c>
      <c r="Q18" s="48">
        <v>216791</v>
      </c>
      <c r="R18" s="65">
        <v>2017</v>
      </c>
      <c r="S18" s="48">
        <v>-142.49355197906516</v>
      </c>
      <c r="T18" s="52">
        <v>1397.4274999999996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316293.3125</v>
      </c>
      <c r="E19" s="48">
        <v>-47022.053466796875</v>
      </c>
      <c r="F19" s="48">
        <v>-17813.744140625</v>
      </c>
      <c r="G19" s="48">
        <v>381129.1101074219</v>
      </c>
      <c r="H19" s="48">
        <v>216791</v>
      </c>
      <c r="I19" s="48">
        <v>43044.986328125</v>
      </c>
      <c r="J19" s="48">
        <v>259835.986328125</v>
      </c>
      <c r="K19" s="48">
        <v>640965.0964355469</v>
      </c>
      <c r="L19" s="48">
        <v>635.0344848632812</v>
      </c>
      <c r="M19" s="48">
        <v>641600.1309204102</v>
      </c>
      <c r="N19" s="48">
        <v>-9066.239931759677</v>
      </c>
      <c r="O19" s="48">
        <v>650666.3708521698</v>
      </c>
      <c r="P19" s="56">
        <v>2465389.83164779</v>
      </c>
      <c r="Q19" s="48">
        <v>216791</v>
      </c>
      <c r="R19" s="65">
        <v>2018</v>
      </c>
      <c r="S19" s="48">
        <v>-149.65527757644668</v>
      </c>
      <c r="T19" s="52">
        <v>1165.0158333333331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314985.53125</v>
      </c>
      <c r="E20" s="48">
        <v>-46560.26416015625</v>
      </c>
      <c r="F20" s="48">
        <v>-35545.376953125</v>
      </c>
      <c r="G20" s="48">
        <v>397091.17236328125</v>
      </c>
      <c r="H20" s="48">
        <v>216791</v>
      </c>
      <c r="I20" s="48">
        <v>44065.7197265625</v>
      </c>
      <c r="J20" s="48">
        <v>260856.7197265625</v>
      </c>
      <c r="K20" s="48">
        <v>657947.8920898438</v>
      </c>
      <c r="L20" s="48">
        <v>223.1556854248047</v>
      </c>
      <c r="M20" s="48">
        <v>658171.0477752686</v>
      </c>
      <c r="N20" s="48">
        <v>-11857.78522183552</v>
      </c>
      <c r="O20" s="48">
        <v>670028.832997104</v>
      </c>
      <c r="P20" s="56">
        <v>2810673.022441616</v>
      </c>
      <c r="Q20" s="48">
        <v>216791</v>
      </c>
      <c r="R20" s="65">
        <v>2019</v>
      </c>
      <c r="S20" s="48">
        <v>-154.09564510345467</v>
      </c>
      <c r="T20" s="52">
        <v>1479.8233333333333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331662.28125</v>
      </c>
      <c r="E21" s="48">
        <v>-48086.450927734375</v>
      </c>
      <c r="F21" s="48">
        <v>-16143.5078125</v>
      </c>
      <c r="G21" s="48">
        <v>395892.2399902344</v>
      </c>
      <c r="H21" s="48">
        <v>224122</v>
      </c>
      <c r="I21" s="48">
        <v>45136.3408203125</v>
      </c>
      <c r="J21" s="48">
        <v>269258.3408203125</v>
      </c>
      <c r="K21" s="48">
        <v>665150.5808105469</v>
      </c>
      <c r="L21" s="48">
        <v>0</v>
      </c>
      <c r="M21" s="48">
        <v>665150.5808105469</v>
      </c>
      <c r="N21" s="48">
        <v>-14641.573024666444</v>
      </c>
      <c r="O21" s="48">
        <v>679792.1538352133</v>
      </c>
      <c r="P21" s="56">
        <v>3133127.4430892533</v>
      </c>
      <c r="Q21" s="48">
        <v>224122</v>
      </c>
      <c r="R21" s="65">
        <v>2020</v>
      </c>
      <c r="S21" s="48">
        <v>-158.4509800720216</v>
      </c>
      <c r="T21" s="52">
        <v>1777.0083333333328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339738.375</v>
      </c>
      <c r="E22" s="48">
        <v>-62541.529296875</v>
      </c>
      <c r="F22" s="48">
        <v>-13704.84375</v>
      </c>
      <c r="G22" s="48">
        <v>415984.748046875</v>
      </c>
      <c r="H22" s="48">
        <v>224122</v>
      </c>
      <c r="I22" s="48">
        <v>46032.77734375</v>
      </c>
      <c r="J22" s="48">
        <v>270154.77734375</v>
      </c>
      <c r="K22" s="48">
        <v>686139.525390625</v>
      </c>
      <c r="L22" s="48">
        <v>0</v>
      </c>
      <c r="M22" s="48">
        <v>686139.525390625</v>
      </c>
      <c r="N22" s="48">
        <v>-16981.655689346237</v>
      </c>
      <c r="O22" s="48">
        <v>703121.1810799713</v>
      </c>
      <c r="P22" s="56">
        <v>3440123.368678284</v>
      </c>
      <c r="Q22" s="48">
        <v>224122</v>
      </c>
      <c r="R22" s="65">
        <v>2021</v>
      </c>
      <c r="S22" s="48">
        <v>-158.8715663528444</v>
      </c>
      <c r="T22" s="52">
        <v>2055.561666666667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355581.53125</v>
      </c>
      <c r="E23" s="48">
        <v>-63889.1337890625</v>
      </c>
      <c r="F23" s="48">
        <v>-14071.490234375</v>
      </c>
      <c r="G23" s="48">
        <v>433542.1552734375</v>
      </c>
      <c r="H23" s="48">
        <v>224122</v>
      </c>
      <c r="I23" s="48">
        <v>47302.814453125</v>
      </c>
      <c r="J23" s="48">
        <v>271424.814453125</v>
      </c>
      <c r="K23" s="48">
        <v>704966.9697265625</v>
      </c>
      <c r="L23" s="48">
        <v>65409.1796875</v>
      </c>
      <c r="M23" s="48">
        <v>770376.1494140625</v>
      </c>
      <c r="N23" s="48">
        <v>-20551.141545321767</v>
      </c>
      <c r="O23" s="48">
        <v>790927.2909593843</v>
      </c>
      <c r="P23" s="56">
        <v>3757993.1439210596</v>
      </c>
      <c r="Q23" s="48">
        <v>224122</v>
      </c>
      <c r="R23" s="65">
        <v>2022</v>
      </c>
      <c r="S23" s="48">
        <v>-170.7555373954774</v>
      </c>
      <c r="T23" s="52">
        <v>2314.503333333333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354333.5625</v>
      </c>
      <c r="E24" s="48">
        <v>-63717.486572265625</v>
      </c>
      <c r="F24" s="48">
        <v>-43872.84375</v>
      </c>
      <c r="G24" s="48">
        <v>461923.8928222656</v>
      </c>
      <c r="H24" s="48">
        <v>224122</v>
      </c>
      <c r="I24" s="48">
        <v>48419.8056640625</v>
      </c>
      <c r="J24" s="48">
        <v>272541.8056640625</v>
      </c>
      <c r="K24" s="48">
        <v>734465.6984863281</v>
      </c>
      <c r="L24" s="48">
        <v>61343.6796875</v>
      </c>
      <c r="M24" s="48">
        <v>795809.3781738281</v>
      </c>
      <c r="N24" s="48">
        <v>-23526.887818001644</v>
      </c>
      <c r="O24" s="48">
        <v>819336.2659918298</v>
      </c>
      <c r="P24" s="56">
        <v>4061092.5567693384</v>
      </c>
      <c r="Q24" s="48">
        <v>224122</v>
      </c>
      <c r="R24" s="65">
        <v>2023</v>
      </c>
      <c r="S24" s="48">
        <v>-177.23770341873183</v>
      </c>
      <c r="T24" s="52">
        <v>2552.730833333333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365100.75</v>
      </c>
      <c r="E25" s="48">
        <v>-64311.801513671875</v>
      </c>
      <c r="F25" s="48">
        <v>-44100.580078125</v>
      </c>
      <c r="G25" s="48">
        <v>473513.1315917969</v>
      </c>
      <c r="H25" s="48">
        <v>224122</v>
      </c>
      <c r="I25" s="48">
        <v>49516.9140625</v>
      </c>
      <c r="J25" s="48">
        <v>273638.9140625</v>
      </c>
      <c r="K25" s="48">
        <v>747152.0456542969</v>
      </c>
      <c r="L25" s="48">
        <v>63127.3671875</v>
      </c>
      <c r="M25" s="48">
        <v>810279.4128417969</v>
      </c>
      <c r="N25" s="48">
        <v>-26674.135386277812</v>
      </c>
      <c r="O25" s="48">
        <v>836953.5482280747</v>
      </c>
      <c r="P25" s="56">
        <v>4346085.767881024</v>
      </c>
      <c r="Q25" s="48">
        <v>224122</v>
      </c>
      <c r="R25" s="65">
        <v>2024</v>
      </c>
      <c r="S25" s="48">
        <v>-186.96095245361334</v>
      </c>
      <c r="T25" s="52">
        <v>2743.6966666666667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467074.59375</v>
      </c>
      <c r="E26" s="48">
        <v>-58638.77978515625</v>
      </c>
      <c r="F26" s="48">
        <v>109834.79296875</v>
      </c>
      <c r="G26" s="48">
        <v>415878.58056640625</v>
      </c>
      <c r="H26" s="48">
        <v>326974</v>
      </c>
      <c r="I26" s="48">
        <v>67337.44921875</v>
      </c>
      <c r="J26" s="48">
        <v>394311.44921875</v>
      </c>
      <c r="K26" s="48">
        <v>810190.0297851562</v>
      </c>
      <c r="L26" s="48">
        <v>75152.2890625</v>
      </c>
      <c r="M26" s="48">
        <v>885342.3188476562</v>
      </c>
      <c r="N26" s="48">
        <v>29751.758400707942</v>
      </c>
      <c r="O26" s="48">
        <v>855590.5604469483</v>
      </c>
      <c r="P26" s="56">
        <v>4614255.271015221</v>
      </c>
      <c r="Q26" s="48">
        <v>326974</v>
      </c>
      <c r="R26" s="65">
        <v>2025</v>
      </c>
      <c r="S26" s="48">
        <v>201.71294954299924</v>
      </c>
      <c r="T26" s="52">
        <v>2836.4525000000012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487052.9375</v>
      </c>
      <c r="E27" s="48">
        <v>-59959.769775390625</v>
      </c>
      <c r="F27" s="48">
        <v>112379.107421875</v>
      </c>
      <c r="G27" s="48">
        <v>434633.5998535156</v>
      </c>
      <c r="H27" s="48">
        <v>326974</v>
      </c>
      <c r="I27" s="48">
        <v>70116.02734375</v>
      </c>
      <c r="J27" s="48">
        <v>397090.02734375</v>
      </c>
      <c r="K27" s="48">
        <v>831723.6271972656</v>
      </c>
      <c r="L27" s="48">
        <v>75274.2578125</v>
      </c>
      <c r="M27" s="48">
        <v>906997.8850097656</v>
      </c>
      <c r="N27" s="48">
        <v>28257.071699776723</v>
      </c>
      <c r="O27" s="48">
        <v>878740.8133099889</v>
      </c>
      <c r="P27" s="56">
        <v>4867776.5655126525</v>
      </c>
      <c r="Q27" s="48">
        <v>326974</v>
      </c>
      <c r="R27" s="65">
        <v>2026</v>
      </c>
      <c r="S27" s="48">
        <v>188.7486174964904</v>
      </c>
      <c r="T27" s="52">
        <v>2878.9891666666663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498990.34375</v>
      </c>
      <c r="E28" s="48">
        <v>-60463.564453125</v>
      </c>
      <c r="F28" s="48">
        <v>118506.056640625</v>
      </c>
      <c r="G28" s="48">
        <v>440947.8515625</v>
      </c>
      <c r="H28" s="48">
        <v>326974</v>
      </c>
      <c r="I28" s="48">
        <v>71396.265625</v>
      </c>
      <c r="J28" s="48">
        <v>398370.265625</v>
      </c>
      <c r="K28" s="48">
        <v>839318.1171875</v>
      </c>
      <c r="L28" s="48">
        <v>78281.1640625</v>
      </c>
      <c r="M28" s="48">
        <v>917599.28125</v>
      </c>
      <c r="N28" s="48">
        <v>26710.89854953827</v>
      </c>
      <c r="O28" s="48">
        <v>890888.3827004618</v>
      </c>
      <c r="P28" s="56">
        <v>5104361.553951115</v>
      </c>
      <c r="Q28" s="48">
        <v>326974</v>
      </c>
      <c r="R28" s="65">
        <v>2027</v>
      </c>
      <c r="S28" s="48">
        <v>175.78428544998155</v>
      </c>
      <c r="T28" s="52">
        <v>2922.1675000000005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517559.96875</v>
      </c>
      <c r="E29" s="48">
        <v>-61826.58203125</v>
      </c>
      <c r="F29" s="48">
        <v>114278.904296875</v>
      </c>
      <c r="G29" s="48">
        <v>465107.646484375</v>
      </c>
      <c r="H29" s="48">
        <v>326974</v>
      </c>
      <c r="I29" s="48">
        <v>73863.2265625</v>
      </c>
      <c r="J29" s="48">
        <v>400837.2265625</v>
      </c>
      <c r="K29" s="48">
        <v>865944.873046875</v>
      </c>
      <c r="L29" s="48">
        <v>77505.0234375</v>
      </c>
      <c r="M29" s="48">
        <v>943449.896484375</v>
      </c>
      <c r="N29" s="48">
        <v>25445.34242499954</v>
      </c>
      <c r="O29" s="48">
        <v>918004.5540593754</v>
      </c>
      <c r="P29" s="56">
        <v>5328759.546663862</v>
      </c>
      <c r="Q29" s="48">
        <v>326974</v>
      </c>
      <c r="R29" s="65">
        <v>2028</v>
      </c>
      <c r="S29" s="48">
        <v>164.98067541122418</v>
      </c>
      <c r="T29" s="52">
        <v>2966.0050000000006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533477.5</v>
      </c>
      <c r="E30" s="48">
        <v>-63502.168701171875</v>
      </c>
      <c r="F30" s="48">
        <v>104315.59765625</v>
      </c>
      <c r="G30" s="48">
        <v>492664.0710449219</v>
      </c>
      <c r="H30" s="48">
        <v>326974</v>
      </c>
      <c r="I30" s="48">
        <v>75831.3271484375</v>
      </c>
      <c r="J30" s="48">
        <v>402805.3271484375</v>
      </c>
      <c r="K30" s="48">
        <v>895469.3981933594</v>
      </c>
      <c r="L30" s="48">
        <v>76657.6171875</v>
      </c>
      <c r="M30" s="48">
        <v>972127.0153808594</v>
      </c>
      <c r="N30" s="48">
        <v>24305.036714659884</v>
      </c>
      <c r="O30" s="48">
        <v>947821.9786661995</v>
      </c>
      <c r="P30" s="56">
        <v>5542020.403760201</v>
      </c>
      <c r="Q30" s="48">
        <v>326974</v>
      </c>
      <c r="R30" s="65">
        <v>2029</v>
      </c>
      <c r="S30" s="48">
        <v>155.25742637634266</v>
      </c>
      <c r="T30" s="52">
        <v>3010.5133333333324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545511.5625</v>
      </c>
      <c r="E31" s="48">
        <v>-63527.551025390625</v>
      </c>
      <c r="F31" s="48">
        <v>110021.6484375</v>
      </c>
      <c r="G31" s="48">
        <v>499017.4650878906</v>
      </c>
      <c r="H31" s="48">
        <v>326974</v>
      </c>
      <c r="I31" s="48">
        <v>76682.357421875</v>
      </c>
      <c r="J31" s="48">
        <v>403656.357421875</v>
      </c>
      <c r="K31" s="48">
        <v>902673.8225097656</v>
      </c>
      <c r="L31" s="48">
        <v>80251.796875</v>
      </c>
      <c r="M31" s="48">
        <v>982925.6193847656</v>
      </c>
      <c r="N31" s="48">
        <v>22767.98810852314</v>
      </c>
      <c r="O31" s="48">
        <v>960157.6312762424</v>
      </c>
      <c r="P31" s="56">
        <v>5740875.697208002</v>
      </c>
      <c r="Q31" s="48">
        <v>326974</v>
      </c>
      <c r="R31" s="65">
        <v>2030</v>
      </c>
      <c r="S31" s="48">
        <v>143.37345533370967</v>
      </c>
      <c r="T31" s="52">
        <v>3053.8841666666667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564020.875</v>
      </c>
      <c r="E32" s="48">
        <v>-65251.952880859375</v>
      </c>
      <c r="F32" s="48">
        <v>98056.609375</v>
      </c>
      <c r="G32" s="48">
        <v>531216.2185058594</v>
      </c>
      <c r="H32" s="48">
        <v>326974</v>
      </c>
      <c r="I32" s="48">
        <v>79363.71484375</v>
      </c>
      <c r="J32" s="48">
        <v>406337.71484375</v>
      </c>
      <c r="K32" s="48">
        <v>937553.9333496094</v>
      </c>
      <c r="L32" s="48">
        <v>78492.640625</v>
      </c>
      <c r="M32" s="48">
        <v>1016046.5739746094</v>
      </c>
      <c r="N32" s="48">
        <v>20833.538067343707</v>
      </c>
      <c r="O32" s="48">
        <v>995213.0359072656</v>
      </c>
      <c r="P32" s="56">
        <v>5930599.105221709</v>
      </c>
      <c r="Q32" s="48">
        <v>326974</v>
      </c>
      <c r="R32" s="65">
        <v>2031</v>
      </c>
      <c r="S32" s="48">
        <v>129.32876228332498</v>
      </c>
      <c r="T32" s="52">
        <v>3097.8798200807496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591579.5625</v>
      </c>
      <c r="E33" s="48">
        <v>-65591.21948242188</v>
      </c>
      <c r="F33" s="48">
        <v>120871.0859375</v>
      </c>
      <c r="G33" s="48">
        <v>536299.6960449219</v>
      </c>
      <c r="H33" s="48">
        <v>326974</v>
      </c>
      <c r="I33" s="48">
        <v>80864.98046875</v>
      </c>
      <c r="J33" s="48">
        <v>407838.98046875</v>
      </c>
      <c r="K33" s="48">
        <v>944138.6765136719</v>
      </c>
      <c r="L33" s="48">
        <v>84417.8203125</v>
      </c>
      <c r="M33" s="48">
        <v>1028556.4968261719</v>
      </c>
      <c r="N33" s="48">
        <v>19544.794730179532</v>
      </c>
      <c r="O33" s="48">
        <v>1009011.7020959924</v>
      </c>
      <c r="P33" s="56">
        <v>6107655.373819231</v>
      </c>
      <c r="Q33" s="48">
        <v>326974</v>
      </c>
      <c r="R33" s="65">
        <v>2032</v>
      </c>
      <c r="S33" s="48">
        <v>119.60551324844346</v>
      </c>
      <c r="T33" s="52">
        <v>3142.509295019715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618795.8125</v>
      </c>
      <c r="E34" s="48">
        <v>-66831.763671875</v>
      </c>
      <c r="F34" s="48">
        <v>126180.09375</v>
      </c>
      <c r="G34" s="48">
        <v>559447.482421875</v>
      </c>
      <c r="H34" s="48">
        <v>326974</v>
      </c>
      <c r="I34" s="48">
        <v>83527.71875</v>
      </c>
      <c r="J34" s="48">
        <v>410501.71875</v>
      </c>
      <c r="K34" s="48">
        <v>969949.201171875</v>
      </c>
      <c r="L34" s="48">
        <v>86059.1796875</v>
      </c>
      <c r="M34" s="48">
        <v>1056008.380859375</v>
      </c>
      <c r="N34" s="48">
        <v>15813.96384598885</v>
      </c>
      <c r="O34" s="48">
        <v>1040194.4170133861</v>
      </c>
      <c r="P34" s="56">
        <v>6275667.205233739</v>
      </c>
      <c r="Q34" s="48">
        <v>326974</v>
      </c>
      <c r="R34" s="65">
        <v>2033</v>
      </c>
      <c r="S34" s="48">
        <v>95.40009819030752</v>
      </c>
      <c r="T34" s="52">
        <v>3187.7817226066227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632106.6875</v>
      </c>
      <c r="E35" s="48">
        <v>-68099.01440429688</v>
      </c>
      <c r="F35" s="48">
        <v>117737.75</v>
      </c>
      <c r="G35" s="48">
        <v>582467.9519042969</v>
      </c>
      <c r="H35" s="48">
        <v>326974</v>
      </c>
      <c r="I35" s="48">
        <v>85049.951171875</v>
      </c>
      <c r="J35" s="48">
        <v>412023.951171875</v>
      </c>
      <c r="K35" s="48">
        <v>994491.9030761719</v>
      </c>
      <c r="L35" s="48">
        <v>86571.6640625</v>
      </c>
      <c r="M35" s="48">
        <v>1081063.5671386719</v>
      </c>
      <c r="N35" s="48">
        <v>14951.793129350197</v>
      </c>
      <c r="O35" s="48">
        <v>1066111.7740093216</v>
      </c>
      <c r="P35" s="56">
        <v>6434170.513110348</v>
      </c>
      <c r="Q35" s="48">
        <v>326974</v>
      </c>
      <c r="R35" s="65">
        <v>2034</v>
      </c>
      <c r="S35" s="48">
        <v>88.9179321670531</v>
      </c>
      <c r="T35" s="52">
        <v>3233.706365511671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659388.3125</v>
      </c>
      <c r="E36" s="48">
        <v>-70074.72778320312</v>
      </c>
      <c r="F36" s="48">
        <v>97949.60546875</v>
      </c>
      <c r="G36" s="48">
        <v>631513.4348144531</v>
      </c>
      <c r="H36" s="48">
        <v>326974</v>
      </c>
      <c r="I36" s="48">
        <v>88196.37109375</v>
      </c>
      <c r="J36" s="48">
        <v>415170.37109375</v>
      </c>
      <c r="K36" s="48">
        <v>1046683.8059082031</v>
      </c>
      <c r="L36" s="48">
        <v>83345.0234375</v>
      </c>
      <c r="M36" s="48">
        <v>1130028.8293457031</v>
      </c>
      <c r="N36" s="48">
        <v>13822.385440938382</v>
      </c>
      <c r="O36" s="48">
        <v>1116206.4439047647</v>
      </c>
      <c r="P36" s="56">
        <v>6586923.727863319</v>
      </c>
      <c r="Q36" s="48">
        <v>326974</v>
      </c>
      <c r="R36" s="65">
        <v>2035</v>
      </c>
      <c r="S36" s="48">
        <v>81.0339611244201</v>
      </c>
      <c r="T36" s="52">
        <v>3280.2926198473265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676852.9375</v>
      </c>
      <c r="E37" s="48">
        <v>-71252.19677734375</v>
      </c>
      <c r="F37" s="48">
        <v>99564.28125</v>
      </c>
      <c r="G37" s="48">
        <v>648540.8530273438</v>
      </c>
      <c r="H37" s="48">
        <v>146766</v>
      </c>
      <c r="I37" s="48">
        <v>89913.638671875</v>
      </c>
      <c r="J37" s="48">
        <v>236679.638671875</v>
      </c>
      <c r="K37" s="48">
        <v>885220.4916992188</v>
      </c>
      <c r="L37" s="48">
        <v>85329.5703125</v>
      </c>
      <c r="M37" s="48">
        <v>970550.0620117188</v>
      </c>
      <c r="N37" s="48">
        <v>12152.140309680102</v>
      </c>
      <c r="O37" s="48">
        <v>958397.9217020386</v>
      </c>
      <c r="P37" s="56">
        <v>6707650.041543655</v>
      </c>
      <c r="Q37" s="48">
        <v>146766</v>
      </c>
      <c r="R37" s="65">
        <v>2036</v>
      </c>
      <c r="S37" s="48">
        <v>70.23035108566273</v>
      </c>
      <c r="T37" s="52">
        <v>3327.5500170907526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705080.75</v>
      </c>
      <c r="E38" s="48">
        <v>-71562.60083007812</v>
      </c>
      <c r="F38" s="48">
        <v>117235.16015625</v>
      </c>
      <c r="G38" s="48">
        <v>659408.1906738281</v>
      </c>
      <c r="H38" s="48">
        <v>146766</v>
      </c>
      <c r="I38" s="48">
        <v>91410.337890625</v>
      </c>
      <c r="J38" s="48">
        <v>238176.337890625</v>
      </c>
      <c r="K38" s="48">
        <v>897584.5285644531</v>
      </c>
      <c r="L38" s="48">
        <v>90611.21875</v>
      </c>
      <c r="M38" s="48">
        <v>988195.7473144531</v>
      </c>
      <c r="N38" s="48">
        <v>9293.11706048462</v>
      </c>
      <c r="O38" s="48">
        <v>978902.6302539685</v>
      </c>
      <c r="P38" s="56">
        <v>6821152.642869891</v>
      </c>
      <c r="Q38" s="48">
        <v>146766</v>
      </c>
      <c r="R38" s="65">
        <v>2037</v>
      </c>
      <c r="S38" s="48">
        <v>52.94457502365094</v>
      </c>
      <c r="T38" s="52">
        <v>3375.4882260339373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725811.625</v>
      </c>
      <c r="E39" s="48">
        <v>-73610.7685546875</v>
      </c>
      <c r="F39" s="48">
        <v>101294.34375</v>
      </c>
      <c r="G39" s="48">
        <v>698128.0498046875</v>
      </c>
      <c r="H39" s="48">
        <v>146766</v>
      </c>
      <c r="I39" s="48">
        <v>93822.7109375</v>
      </c>
      <c r="J39" s="48">
        <v>240588.7109375</v>
      </c>
      <c r="K39" s="48">
        <v>938716.7607421875</v>
      </c>
      <c r="L39" s="48">
        <v>89168.9375</v>
      </c>
      <c r="M39" s="48">
        <v>1027885.6982421875</v>
      </c>
      <c r="N39" s="48">
        <v>7118.6456552409845</v>
      </c>
      <c r="O39" s="48">
        <v>1020767.0525869465</v>
      </c>
      <c r="P39" s="56">
        <v>6930096.615204251</v>
      </c>
      <c r="Q39" s="48">
        <v>146766</v>
      </c>
      <c r="R39" s="65">
        <v>2038</v>
      </c>
      <c r="S39" s="48">
        <v>39.9802429771421</v>
      </c>
      <c r="T39" s="52">
        <v>3424.1170547619113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742756.625</v>
      </c>
      <c r="E40" s="48">
        <v>-74116.20092773438</v>
      </c>
      <c r="F40" s="48">
        <v>101928.515625</v>
      </c>
      <c r="G40" s="48">
        <v>714944.3103027344</v>
      </c>
      <c r="H40" s="48">
        <v>146766</v>
      </c>
      <c r="I40" s="48">
        <v>94976.84765625</v>
      </c>
      <c r="J40" s="48">
        <v>241742.84765625</v>
      </c>
      <c r="K40" s="48">
        <v>956687.1579589844</v>
      </c>
      <c r="L40" s="48">
        <v>92330.125</v>
      </c>
      <c r="M40" s="48">
        <v>1049017.2829589844</v>
      </c>
      <c r="N40" s="48">
        <v>5074.726596361576</v>
      </c>
      <c r="O40" s="48">
        <v>1043942.5563626228</v>
      </c>
      <c r="P40" s="56">
        <v>7032653.166383893</v>
      </c>
      <c r="Q40" s="48">
        <v>146766</v>
      </c>
      <c r="R40" s="65">
        <v>2039</v>
      </c>
      <c r="S40" s="48">
        <v>28.096271934509105</v>
      </c>
      <c r="T40" s="52">
        <v>3473.44645265947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773585.625</v>
      </c>
      <c r="E41" s="48">
        <v>-75928.46533203125</v>
      </c>
      <c r="F41" s="48">
        <v>92750.36328125</v>
      </c>
      <c r="G41" s="48">
        <v>756763.7270507812</v>
      </c>
      <c r="H41" s="48">
        <v>146766</v>
      </c>
      <c r="I41" s="48">
        <v>128028.595703125</v>
      </c>
      <c r="J41" s="48">
        <v>274794.595703125</v>
      </c>
      <c r="K41" s="48">
        <v>1031558.3227539062</v>
      </c>
      <c r="L41" s="48">
        <v>91293.328125</v>
      </c>
      <c r="M41" s="48">
        <v>1122851.6508789062</v>
      </c>
      <c r="N41" s="48">
        <v>5543.725723262463</v>
      </c>
      <c r="O41" s="48">
        <v>1117307.9251556438</v>
      </c>
      <c r="P41" s="56">
        <v>7133687.720249425</v>
      </c>
      <c r="Q41" s="48">
        <v>146766</v>
      </c>
      <c r="R41" s="65">
        <v>2040</v>
      </c>
      <c r="S41" s="48">
        <v>30.25699394226058</v>
      </c>
      <c r="T41" s="52">
        <v>3523.4865124468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4243554.665803961</v>
      </c>
      <c r="E44" s="48">
        <v>-543906.2580915706</v>
      </c>
      <c r="F44" s="48">
        <v>547664.1076805854</v>
      </c>
      <c r="G44" s="48">
        <v>4239796.816214947</v>
      </c>
      <c r="H44" s="48">
        <v>1812172.7628833384</v>
      </c>
      <c r="I44" s="48">
        <v>454129.12498096266</v>
      </c>
      <c r="J44" s="48">
        <v>2266301.887864301</v>
      </c>
      <c r="K44" s="48">
        <v>6506098.704079248</v>
      </c>
      <c r="L44" s="48">
        <v>621256.7013903467</v>
      </c>
      <c r="M44" s="48">
        <v>7127355.4054695945</v>
      </c>
      <c r="N44" s="48">
        <v>-6332.314779833478</v>
      </c>
      <c r="O44" s="48">
        <v>7133687.720249428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614444.2743445333</v>
      </c>
      <c r="K45" s="51"/>
      <c r="L45" s="51"/>
      <c r="M45" s="51">
        <v>614444.2743445333</v>
      </c>
      <c r="N45" s="48">
        <v>0</v>
      </c>
      <c r="O45" s="51">
        <v>614444.2743445333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2880746.162208834</v>
      </c>
      <c r="K46" s="48"/>
      <c r="L46" s="48"/>
      <c r="M46" s="48">
        <v>7741799.679814128</v>
      </c>
      <c r="N46" s="48">
        <v>-6332.314779833478</v>
      </c>
      <c r="O46" s="48">
        <v>7748131.994593962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90"/>
      <c r="N47" s="88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5" t="s">
        <v>1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86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5" t="s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86"/>
    </row>
    <row r="50" spans="1:21" ht="12.75">
      <c r="A50" s="36"/>
      <c r="B50" s="36"/>
      <c r="C50" s="145" t="s">
        <v>108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86"/>
    </row>
    <row r="51" spans="1:21" ht="12.75">
      <c r="A51" s="36"/>
      <c r="B51" s="143"/>
      <c r="C51" s="359"/>
      <c r="D51" s="131"/>
      <c r="E51" s="116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10" t="s">
        <v>49</v>
      </c>
      <c r="C52" s="117" t="s">
        <v>50</v>
      </c>
      <c r="D52" s="110" t="s">
        <v>51</v>
      </c>
      <c r="E52" s="117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132" t="s">
        <v>53</v>
      </c>
      <c r="D53" s="132" t="s">
        <v>53</v>
      </c>
      <c r="E53" s="132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3" t="s">
        <v>164</v>
      </c>
      <c r="C54" s="93" t="s">
        <v>164</v>
      </c>
      <c r="D54" s="93" t="s">
        <v>164</v>
      </c>
      <c r="E54" s="133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4">
        <v>7386.70751953125</v>
      </c>
      <c r="D55" s="72">
        <v>6170.87158203125</v>
      </c>
      <c r="E55" s="78">
        <v>0.2905798852443695</v>
      </c>
      <c r="I55" s="36"/>
      <c r="J55" s="43"/>
      <c r="K55" s="118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8344.642578125</v>
      </c>
      <c r="C56" s="134">
        <v>8182.63916015625</v>
      </c>
      <c r="D56" s="72">
        <v>6801.55810546875</v>
      </c>
      <c r="E56" s="78">
        <v>0.3586258888244629</v>
      </c>
      <c r="I56" s="36"/>
      <c r="J56" s="43"/>
      <c r="K56" s="118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7682.31884765625</v>
      </c>
      <c r="C57" s="134">
        <v>7076.33447265625</v>
      </c>
      <c r="D57" s="72">
        <v>6243.3095703125</v>
      </c>
      <c r="E57" s="78">
        <v>0.3054051101207733</v>
      </c>
      <c r="I57" s="36"/>
      <c r="J57" s="43"/>
      <c r="K57" s="118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9403.373046875</v>
      </c>
      <c r="C58" s="134">
        <v>7762.54150390625</v>
      </c>
      <c r="D58" s="72">
        <v>5623.45263671875</v>
      </c>
      <c r="E58" s="78">
        <v>0.31934747099876404</v>
      </c>
      <c r="I58" s="36"/>
      <c r="J58" s="43"/>
      <c r="K58" s="118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4">
        <v>8111.62255859375</v>
      </c>
      <c r="D59" s="72">
        <v>6025.27685546875</v>
      </c>
      <c r="E59" s="78">
        <v>0.3165428340435028</v>
      </c>
      <c r="I59" s="36"/>
      <c r="J59" s="43"/>
      <c r="K59" s="118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4">
        <v>4182.372802734375</v>
      </c>
      <c r="D60" s="72">
        <v>1635.6768798828125</v>
      </c>
      <c r="E60" s="78">
        <v>0.009094475768506527</v>
      </c>
      <c r="I60" s="36"/>
      <c r="J60" s="43"/>
      <c r="K60" s="118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4">
        <v>4024.64404296875</v>
      </c>
      <c r="D61" s="72">
        <v>1811.1927490234375</v>
      </c>
      <c r="E61" s="78">
        <v>0.010307910852134228</v>
      </c>
      <c r="I61" s="36"/>
      <c r="J61" s="43"/>
      <c r="K61" s="118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4">
        <v>4242.964599609375</v>
      </c>
      <c r="D62" s="72">
        <v>1793.1644287109375</v>
      </c>
      <c r="E62" s="78">
        <v>0.010142161510884762</v>
      </c>
      <c r="I62" s="36"/>
      <c r="J62" s="43"/>
      <c r="K62" s="118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4">
        <v>4019.9305419921875</v>
      </c>
      <c r="D63" s="72">
        <v>1504.1754150390625</v>
      </c>
      <c r="E63" s="78">
        <v>0.008280578069388866</v>
      </c>
      <c r="I63" s="36"/>
      <c r="J63" s="43"/>
      <c r="K63" s="118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4">
        <v>4339.638671875</v>
      </c>
      <c r="D64" s="72">
        <v>764.1650390625</v>
      </c>
      <c r="E64" s="78">
        <v>0.003319602459669113</v>
      </c>
      <c r="I64" s="36"/>
      <c r="J64" s="43"/>
      <c r="K64" s="118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4">
        <v>4318.6759033203125</v>
      </c>
      <c r="D65" s="72">
        <v>760.9967041015625</v>
      </c>
      <c r="E65" s="78">
        <v>0.003309632185846567</v>
      </c>
      <c r="I65" s="36"/>
      <c r="J65" s="43"/>
      <c r="K65" s="118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4">
        <v>4337.7667236328125</v>
      </c>
      <c r="D66" s="72">
        <v>763.2411499023438</v>
      </c>
      <c r="E66" s="78">
        <v>0.00330971647053957</v>
      </c>
      <c r="I66" s="36"/>
      <c r="J66" s="43"/>
      <c r="K66" s="118"/>
      <c r="L66" s="73"/>
      <c r="M66" s="73"/>
      <c r="N66" s="69"/>
    </row>
    <row r="67" spans="1:14" ht="12.75">
      <c r="A67" s="38">
        <v>2023</v>
      </c>
      <c r="B67" s="80">
        <v>4268.751953125</v>
      </c>
      <c r="C67" s="134">
        <v>4015.164306640625</v>
      </c>
      <c r="D67" s="72">
        <v>693.6553955078125</v>
      </c>
      <c r="E67" s="78">
        <v>0.0029207144398242235</v>
      </c>
      <c r="I67" s="36"/>
      <c r="J67" s="43"/>
      <c r="K67" s="118"/>
      <c r="L67" s="73"/>
      <c r="M67" s="73"/>
      <c r="N67" s="69"/>
    </row>
    <row r="68" spans="1:14" ht="12.75">
      <c r="A68" s="38">
        <v>2024</v>
      </c>
      <c r="B68" s="80">
        <v>3654.5869140625</v>
      </c>
      <c r="C68" s="134">
        <v>4079.048828125</v>
      </c>
      <c r="D68" s="72">
        <v>707.6407470703125</v>
      </c>
      <c r="E68" s="78">
        <v>0.0029971697367727757</v>
      </c>
      <c r="I68" s="36"/>
      <c r="J68" s="43"/>
      <c r="K68" s="118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4">
        <v>4794.40478515625</v>
      </c>
      <c r="D69" s="72">
        <v>805.3898315429688</v>
      </c>
      <c r="E69" s="78">
        <v>0.0033095749095082283</v>
      </c>
      <c r="I69" s="36"/>
      <c r="J69" s="43"/>
      <c r="K69" s="118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4">
        <v>4738.999267578125</v>
      </c>
      <c r="D70" s="72">
        <v>781.9819946289062</v>
      </c>
      <c r="E70" s="78">
        <v>0.0031090895645320415</v>
      </c>
      <c r="I70" s="36"/>
      <c r="J70" s="43"/>
      <c r="K70" s="118"/>
      <c r="L70" s="73"/>
      <c r="M70" s="73"/>
      <c r="N70" s="69"/>
    </row>
    <row r="71" spans="1:14" ht="12.75">
      <c r="A71" s="38">
        <v>2027</v>
      </c>
      <c r="B71" s="80">
        <v>4557.63671875</v>
      </c>
      <c r="C71" s="134">
        <v>4867.323486328125</v>
      </c>
      <c r="D71" s="72">
        <v>813.1082153320312</v>
      </c>
      <c r="E71" s="78">
        <v>0.0033087730407714844</v>
      </c>
      <c r="I71" s="36"/>
      <c r="J71" s="43"/>
      <c r="K71" s="118"/>
      <c r="L71" s="73"/>
      <c r="M71" s="73"/>
      <c r="N71" s="69"/>
    </row>
    <row r="72" spans="1:14" ht="12.75">
      <c r="A72" s="38">
        <v>2028</v>
      </c>
      <c r="B72" s="80">
        <v>3884.1416015625</v>
      </c>
      <c r="C72" s="134">
        <v>4757.2431640625</v>
      </c>
      <c r="D72" s="72">
        <v>782.3267211914062</v>
      </c>
      <c r="E72" s="78">
        <v>0.0030977351125329733</v>
      </c>
      <c r="I72" s="36"/>
      <c r="J72" s="43"/>
      <c r="K72" s="118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4">
        <v>4645.634765625</v>
      </c>
      <c r="D73" s="72">
        <v>755.8700561523438</v>
      </c>
      <c r="E73" s="78">
        <v>0.0029409676790237427</v>
      </c>
      <c r="I73" s="36"/>
      <c r="J73" s="43"/>
      <c r="K73" s="118"/>
      <c r="L73" s="73"/>
      <c r="M73" s="73"/>
      <c r="N73" s="69"/>
    </row>
    <row r="74" spans="1:14" ht="12.75">
      <c r="A74" s="38">
        <v>2030</v>
      </c>
      <c r="B74" s="80">
        <v>4332.064453125</v>
      </c>
      <c r="C74" s="134">
        <v>4799.174072265625</v>
      </c>
      <c r="D74" s="72">
        <v>796.8888549804688</v>
      </c>
      <c r="E74" s="78">
        <v>0.0032096565701067448</v>
      </c>
      <c r="I74" s="36"/>
      <c r="J74" s="43"/>
      <c r="K74" s="118"/>
      <c r="L74" s="73"/>
      <c r="M74" s="73"/>
      <c r="N74" s="69"/>
    </row>
    <row r="75" spans="1:14" ht="12.75">
      <c r="A75" s="43">
        <v>2031</v>
      </c>
      <c r="B75" s="80">
        <v>3536.2177734375</v>
      </c>
      <c r="C75" s="134">
        <v>4633.567138671875</v>
      </c>
      <c r="D75" s="72">
        <v>754.44384765625</v>
      </c>
      <c r="E75" s="78">
        <v>0.0029412326402962208</v>
      </c>
      <c r="I75" s="36"/>
      <c r="J75" s="43"/>
      <c r="K75" s="118"/>
      <c r="L75" s="73"/>
      <c r="M75" s="73"/>
      <c r="N75" s="69"/>
    </row>
    <row r="76" spans="1:14" ht="12.75">
      <c r="A76" s="43">
        <v>2032</v>
      </c>
      <c r="B76" s="80">
        <v>4571.8798828125</v>
      </c>
      <c r="C76" s="134">
        <v>4919.740478515625</v>
      </c>
      <c r="D76" s="72">
        <v>818.5236206054688</v>
      </c>
      <c r="E76" s="78">
        <v>0.0033187270164489746</v>
      </c>
      <c r="I76" s="36"/>
      <c r="J76" s="43"/>
      <c r="K76" s="118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4">
        <v>4950.76611328125</v>
      </c>
      <c r="D77" s="72">
        <v>819.9927978515625</v>
      </c>
      <c r="E77" s="78">
        <v>0.0033098948188126087</v>
      </c>
      <c r="I77" s="36"/>
      <c r="J77" s="43"/>
      <c r="K77" s="118"/>
      <c r="L77" s="73"/>
      <c r="M77" s="73"/>
      <c r="N77" s="69"/>
    </row>
    <row r="78" spans="1:14" ht="12.75">
      <c r="A78" s="43">
        <v>2034</v>
      </c>
      <c r="B78" s="80">
        <v>4557.8193359375</v>
      </c>
      <c r="C78" s="134">
        <v>4916.330810546875</v>
      </c>
      <c r="D78" s="72">
        <v>816.322509765625</v>
      </c>
      <c r="E78" s="78">
        <v>0.003309185616672039</v>
      </c>
      <c r="I78" s="36"/>
      <c r="J78" s="43"/>
      <c r="K78" s="118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4">
        <v>4671.805419921875</v>
      </c>
      <c r="D79" s="72">
        <v>754.98681640625</v>
      </c>
      <c r="E79" s="78">
        <v>0.0029215868562459946</v>
      </c>
      <c r="I79" s="36"/>
      <c r="J79" s="43"/>
      <c r="K79" s="118"/>
      <c r="L79" s="73"/>
      <c r="M79" s="73"/>
      <c r="N79" s="69"/>
    </row>
    <row r="80" spans="1:14" ht="12.75">
      <c r="A80" s="43">
        <v>2036</v>
      </c>
      <c r="B80" s="80">
        <v>3658.2998046875</v>
      </c>
      <c r="C80" s="134">
        <v>4721.645263671875</v>
      </c>
      <c r="D80" s="72">
        <v>767.5034790039062</v>
      </c>
      <c r="E80" s="78">
        <v>0.0029984498396515846</v>
      </c>
      <c r="I80" s="36"/>
      <c r="J80" s="43"/>
      <c r="K80" s="118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4">
        <v>4949.26904296875</v>
      </c>
      <c r="D81" s="72">
        <v>819.711181640625</v>
      </c>
      <c r="E81" s="78">
        <v>0.003309927647933364</v>
      </c>
      <c r="I81" s="36"/>
      <c r="J81" s="43"/>
      <c r="K81" s="118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4">
        <v>4807.728759765625</v>
      </c>
      <c r="D82" s="72">
        <v>786.4837646484375</v>
      </c>
      <c r="E82" s="78">
        <v>0.0031086415983736515</v>
      </c>
      <c r="I82" s="36"/>
      <c r="J82" s="43"/>
      <c r="K82" s="118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4">
        <v>4914.3134765625</v>
      </c>
      <c r="D83" s="72">
        <v>815.8532104492188</v>
      </c>
      <c r="E83" s="78">
        <v>0.003309192368760705</v>
      </c>
      <c r="I83" s="36"/>
      <c r="J83" s="43"/>
      <c r="K83" s="118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1">
        <v>3886.351318359375</v>
      </c>
      <c r="C84" s="135">
        <v>4796.32958984375</v>
      </c>
      <c r="D84" s="92">
        <v>784.3439331054688</v>
      </c>
      <c r="E84" s="79">
        <v>0.003099076682701707</v>
      </c>
      <c r="I84" s="36"/>
      <c r="J84" s="43"/>
      <c r="K84" s="118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3"/>
      <c r="D85" s="103"/>
      <c r="E85" s="103"/>
      <c r="I85" s="73"/>
      <c r="J85" s="74"/>
      <c r="K85" s="43"/>
      <c r="L85" s="104"/>
      <c r="M85" s="75"/>
      <c r="N85" s="94"/>
      <c r="O85" s="74"/>
      <c r="P85" s="73"/>
      <c r="Q85" s="103"/>
      <c r="R85" s="105"/>
      <c r="S85" s="43"/>
      <c r="T85" s="118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6" t="s">
        <v>55</v>
      </c>
      <c r="C87" s="147"/>
      <c r="D87" s="147"/>
      <c r="E87" s="147"/>
      <c r="F87" s="147"/>
      <c r="G87" s="147"/>
      <c r="H87" s="148"/>
      <c r="I87" s="360" t="s">
        <v>56</v>
      </c>
      <c r="J87" s="57"/>
      <c r="K87" s="126" t="s">
        <v>57</v>
      </c>
      <c r="L87" s="97"/>
      <c r="M87" s="97"/>
      <c r="N87" s="97"/>
      <c r="O87" s="127"/>
      <c r="P87" s="128"/>
      <c r="U87" s="58"/>
      <c r="V87" s="69"/>
    </row>
    <row r="88" spans="1:22" ht="12.75">
      <c r="A88" s="36"/>
      <c r="B88" s="111"/>
      <c r="C88" s="123"/>
      <c r="D88" s="124"/>
      <c r="E88" s="125" t="s">
        <v>58</v>
      </c>
      <c r="F88" s="124"/>
      <c r="G88" s="124" t="s">
        <v>59</v>
      </c>
      <c r="H88" s="125" t="s">
        <v>58</v>
      </c>
      <c r="I88" s="361" t="s">
        <v>60</v>
      </c>
      <c r="J88" s="57"/>
      <c r="K88" s="129"/>
      <c r="L88" s="120"/>
      <c r="M88" s="59"/>
      <c r="N88" s="58" t="s">
        <v>61</v>
      </c>
      <c r="O88" s="120"/>
      <c r="P88" s="130"/>
      <c r="U88" s="120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2">
        <v>0.923</v>
      </c>
      <c r="J89" s="57"/>
      <c r="K89" s="98"/>
      <c r="L89" s="99" t="s">
        <v>62</v>
      </c>
      <c r="M89" s="99" t="s">
        <v>63</v>
      </c>
      <c r="N89" s="99" t="s">
        <v>64</v>
      </c>
      <c r="O89" s="99" t="s">
        <v>12</v>
      </c>
      <c r="P89" s="140" t="s">
        <v>65</v>
      </c>
      <c r="U89" s="69"/>
      <c r="V89" s="69"/>
    </row>
    <row r="90" spans="1:22" ht="12.75">
      <c r="A90" s="36"/>
      <c r="B90" s="112" t="s">
        <v>66</v>
      </c>
      <c r="C90" s="87" t="s">
        <v>67</v>
      </c>
      <c r="D90" s="87" t="s">
        <v>68</v>
      </c>
      <c r="E90" s="87" t="s">
        <v>20</v>
      </c>
      <c r="F90" s="87" t="s">
        <v>67</v>
      </c>
      <c r="G90" s="87" t="s">
        <v>68</v>
      </c>
      <c r="H90" s="87" t="s">
        <v>20</v>
      </c>
      <c r="I90" s="362" t="s">
        <v>69</v>
      </c>
      <c r="J90" s="57"/>
      <c r="K90" s="100" t="s">
        <v>70</v>
      </c>
      <c r="L90" s="101" t="s">
        <v>64</v>
      </c>
      <c r="M90" s="101" t="s">
        <v>71</v>
      </c>
      <c r="N90" s="101" t="s">
        <v>72</v>
      </c>
      <c r="O90" s="101" t="s">
        <v>64</v>
      </c>
      <c r="P90" s="96" t="s">
        <v>73</v>
      </c>
      <c r="U90" s="69"/>
      <c r="V90" s="69"/>
    </row>
    <row r="91" spans="1:22" ht="12.75">
      <c r="A91" s="36"/>
      <c r="B91" s="113"/>
      <c r="C91" s="42"/>
      <c r="D91" s="42"/>
      <c r="E91" s="42"/>
      <c r="F91" s="42"/>
      <c r="G91" s="42"/>
      <c r="H91" s="42"/>
      <c r="I91" s="363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4">
        <v>7432.1748046875</v>
      </c>
      <c r="C92" s="106">
        <v>57.64887619018555</v>
      </c>
      <c r="D92" s="106">
        <v>114.59170532226562</v>
      </c>
      <c r="E92" s="103">
        <v>56.94282913208008</v>
      </c>
      <c r="F92" s="103">
        <v>369.3059997558594</v>
      </c>
      <c r="G92" s="106">
        <v>1246.944580078125</v>
      </c>
      <c r="H92" s="103">
        <v>877.6385803222656</v>
      </c>
      <c r="I92" s="364">
        <v>6859.897344726563</v>
      </c>
      <c r="J92" s="38">
        <v>2011</v>
      </c>
      <c r="K92" s="137">
        <v>1033</v>
      </c>
      <c r="L92" s="136">
        <v>1115.2464599609375</v>
      </c>
      <c r="M92" s="150" t="s">
        <v>74</v>
      </c>
      <c r="N92" s="136">
        <v>0</v>
      </c>
      <c r="O92" s="136">
        <v>1115.2464599609375</v>
      </c>
      <c r="P92" s="141">
        <v>0.07961903190797437</v>
      </c>
      <c r="U92" s="69"/>
      <c r="V92" s="69"/>
    </row>
    <row r="93" spans="1:22" ht="12.75">
      <c r="A93" s="38">
        <v>2012</v>
      </c>
      <c r="B93" s="114">
        <v>7475.9326171875</v>
      </c>
      <c r="C93" s="106">
        <v>138.4857635498047</v>
      </c>
      <c r="D93" s="106">
        <v>116.77310943603516</v>
      </c>
      <c r="E93" s="103">
        <v>-21.71265411376953</v>
      </c>
      <c r="F93" s="103">
        <v>127.86012268066406</v>
      </c>
      <c r="G93" s="106">
        <v>2034.1834716796875</v>
      </c>
      <c r="H93" s="103">
        <v>1906.3233489990234</v>
      </c>
      <c r="I93" s="364">
        <v>6900.2858056640625</v>
      </c>
      <c r="J93" s="38">
        <v>2012</v>
      </c>
      <c r="K93" s="137">
        <v>1251</v>
      </c>
      <c r="L93" s="136">
        <v>1315.577392578125</v>
      </c>
      <c r="M93" s="150" t="s">
        <v>74</v>
      </c>
      <c r="N93" s="136">
        <v>0</v>
      </c>
      <c r="O93" s="136">
        <v>1315.577392578125</v>
      </c>
      <c r="P93" s="141">
        <v>0.05162061756844527</v>
      </c>
      <c r="U93" s="69"/>
      <c r="V93" s="69"/>
    </row>
    <row r="94" spans="1:22" ht="12.75">
      <c r="A94" s="38">
        <v>2013</v>
      </c>
      <c r="B94" s="114">
        <v>7456.80419921875</v>
      </c>
      <c r="C94" s="106">
        <v>138.34532165527344</v>
      </c>
      <c r="D94" s="106">
        <v>36.142662048339844</v>
      </c>
      <c r="E94" s="103">
        <v>-102.2026596069336</v>
      </c>
      <c r="F94" s="103">
        <v>612.9901733398438</v>
      </c>
      <c r="G94" s="106">
        <v>1336.6798095703125</v>
      </c>
      <c r="H94" s="103">
        <v>723.6896362304688</v>
      </c>
      <c r="I94" s="364">
        <v>6882.630275878907</v>
      </c>
      <c r="J94" s="38">
        <v>2013</v>
      </c>
      <c r="K94" s="137">
        <v>1257</v>
      </c>
      <c r="L94" s="136">
        <v>1317.287353515625</v>
      </c>
      <c r="M94" s="150" t="s">
        <v>74</v>
      </c>
      <c r="N94" s="136">
        <v>0</v>
      </c>
      <c r="O94" s="136">
        <v>1317.287353515625</v>
      </c>
      <c r="P94" s="141">
        <v>0.04796129953510353</v>
      </c>
      <c r="U94" s="69"/>
      <c r="V94" s="69"/>
    </row>
    <row r="95" spans="1:22" ht="12.75">
      <c r="A95" s="38">
        <v>2014</v>
      </c>
      <c r="B95" s="114">
        <v>7469.078125</v>
      </c>
      <c r="C95" s="106">
        <v>138.68670654296875</v>
      </c>
      <c r="D95" s="106">
        <v>16.607419967651367</v>
      </c>
      <c r="E95" s="103">
        <v>-122.07928657531738</v>
      </c>
      <c r="F95" s="103">
        <v>166.18829345703125</v>
      </c>
      <c r="G95" s="106">
        <v>1604.3067626953125</v>
      </c>
      <c r="H95" s="103">
        <v>1438.1184692382812</v>
      </c>
      <c r="I95" s="364">
        <v>6893.9591093750005</v>
      </c>
      <c r="J95" s="38">
        <v>2014</v>
      </c>
      <c r="K95" s="137">
        <v>1243</v>
      </c>
      <c r="L95" s="136">
        <v>1387.44287109375</v>
      </c>
      <c r="M95" s="150" t="s">
        <v>74</v>
      </c>
      <c r="N95" s="136">
        <v>0</v>
      </c>
      <c r="O95" s="136">
        <v>1387.44287109375</v>
      </c>
      <c r="P95" s="141">
        <v>0.11620504512771523</v>
      </c>
      <c r="U95" s="69"/>
      <c r="V95" s="69"/>
    </row>
    <row r="96" spans="1:22" ht="12.75">
      <c r="A96" s="38">
        <v>2015</v>
      </c>
      <c r="B96" s="114">
        <v>7478.85986328125</v>
      </c>
      <c r="C96" s="106">
        <v>138.914306640625</v>
      </c>
      <c r="D96" s="106">
        <v>22.56797981262207</v>
      </c>
      <c r="E96" s="103">
        <v>-116.34632682800293</v>
      </c>
      <c r="F96" s="103">
        <v>141.79486083984375</v>
      </c>
      <c r="G96" s="106">
        <v>1933.3297119140625</v>
      </c>
      <c r="H96" s="103">
        <v>1791.5348510742188</v>
      </c>
      <c r="I96" s="364">
        <v>6902.987653808594</v>
      </c>
      <c r="J96" s="38">
        <v>2015</v>
      </c>
      <c r="K96" s="137">
        <v>1234</v>
      </c>
      <c r="L96" s="136">
        <v>1364.44287109375</v>
      </c>
      <c r="M96" s="150" t="s">
        <v>74</v>
      </c>
      <c r="N96" s="136">
        <v>0</v>
      </c>
      <c r="O96" s="136">
        <v>1364.44287109375</v>
      </c>
      <c r="P96" s="141">
        <v>0.10570735096738249</v>
      </c>
      <c r="U96" s="69"/>
      <c r="V96" s="69"/>
    </row>
    <row r="97" spans="1:22" ht="25.5">
      <c r="A97" s="38">
        <v>2016</v>
      </c>
      <c r="B97" s="114">
        <v>7487.8525390625</v>
      </c>
      <c r="C97" s="106">
        <v>139.39614868164062</v>
      </c>
      <c r="D97" s="106">
        <v>19.49726104736328</v>
      </c>
      <c r="E97" s="103">
        <v>-119.89888763427734</v>
      </c>
      <c r="F97" s="103">
        <v>606.9674072265625</v>
      </c>
      <c r="G97" s="106">
        <v>380.99041748046875</v>
      </c>
      <c r="H97" s="103">
        <v>-225.97698974609375</v>
      </c>
      <c r="I97" s="364">
        <v>6911.287893554688</v>
      </c>
      <c r="J97" s="38">
        <v>2016</v>
      </c>
      <c r="K97" s="137">
        <v>1213</v>
      </c>
      <c r="L97" s="136">
        <v>1152.8175048828125</v>
      </c>
      <c r="M97" s="150" t="s">
        <v>77</v>
      </c>
      <c r="N97" s="136">
        <v>0</v>
      </c>
      <c r="O97" s="136">
        <v>1152.8175048828125</v>
      </c>
      <c r="P97" s="141">
        <v>-0.049614587895455475</v>
      </c>
      <c r="U97" s="69"/>
      <c r="V97" s="69"/>
    </row>
    <row r="98" spans="1:22" ht="12.75">
      <c r="A98" s="38">
        <v>2017</v>
      </c>
      <c r="B98" s="114">
        <v>7504.75830078125</v>
      </c>
      <c r="C98" s="106">
        <v>138.914306640625</v>
      </c>
      <c r="D98" s="106">
        <v>28.110326766967773</v>
      </c>
      <c r="E98" s="103">
        <v>-110.80397987365723</v>
      </c>
      <c r="F98" s="103">
        <v>779.0697021484375</v>
      </c>
      <c r="G98" s="106">
        <v>286.3101806640625</v>
      </c>
      <c r="H98" s="103">
        <v>-492.759521484375</v>
      </c>
      <c r="I98" s="364">
        <v>6926.891911621094</v>
      </c>
      <c r="J98" s="38">
        <v>2017</v>
      </c>
      <c r="K98" s="137">
        <v>1198</v>
      </c>
      <c r="L98" s="136">
        <v>1151.7789306640625</v>
      </c>
      <c r="M98" s="150" t="s">
        <v>74</v>
      </c>
      <c r="N98" s="136">
        <v>0</v>
      </c>
      <c r="O98" s="136">
        <v>1151.7789306640625</v>
      </c>
      <c r="P98" s="141">
        <v>-0.03858186088141691</v>
      </c>
      <c r="U98" s="69"/>
      <c r="V98" s="69"/>
    </row>
    <row r="99" spans="1:22" ht="12.75">
      <c r="A99" s="38">
        <v>2018</v>
      </c>
      <c r="B99" s="114">
        <v>7535.73681640625</v>
      </c>
      <c r="C99" s="106">
        <v>138.914306640625</v>
      </c>
      <c r="D99" s="106">
        <v>36.915977478027344</v>
      </c>
      <c r="E99" s="103">
        <v>-101.99832916259766</v>
      </c>
      <c r="F99" s="103">
        <v>629.095947265625</v>
      </c>
      <c r="G99" s="106">
        <v>323.4873962402344</v>
      </c>
      <c r="H99" s="103">
        <v>-305.6085510253906</v>
      </c>
      <c r="I99" s="364">
        <v>6955.485081542969</v>
      </c>
      <c r="J99" s="38">
        <v>2018</v>
      </c>
      <c r="K99" s="137">
        <v>1207</v>
      </c>
      <c r="L99" s="136">
        <v>1154.3404541015625</v>
      </c>
      <c r="M99" s="150" t="s">
        <v>74</v>
      </c>
      <c r="N99" s="136">
        <v>0</v>
      </c>
      <c r="O99" s="136">
        <v>1154.3404541015625</v>
      </c>
      <c r="P99" s="141">
        <v>-0.043628455591083304</v>
      </c>
      <c r="U99" s="69"/>
      <c r="V99" s="69"/>
    </row>
    <row r="100" spans="1:22" ht="12.75">
      <c r="A100" s="38">
        <v>2019</v>
      </c>
      <c r="B100" s="114">
        <v>7570.50341796875</v>
      </c>
      <c r="C100" s="106">
        <v>138.914306640625</v>
      </c>
      <c r="D100" s="106">
        <v>36.0742301940918</v>
      </c>
      <c r="E100" s="103">
        <v>-102.8400764465332</v>
      </c>
      <c r="F100" s="103">
        <v>858.8081665039062</v>
      </c>
      <c r="G100" s="106">
        <v>275.6749572753906</v>
      </c>
      <c r="H100" s="103">
        <v>-583.1332092285156</v>
      </c>
      <c r="I100" s="364">
        <v>6987.574654785157</v>
      </c>
      <c r="J100" s="38">
        <v>2019</v>
      </c>
      <c r="K100" s="137">
        <v>1218</v>
      </c>
      <c r="L100" s="136">
        <v>1161.7840576171875</v>
      </c>
      <c r="M100" s="150" t="s">
        <v>74</v>
      </c>
      <c r="N100" s="136">
        <v>0</v>
      </c>
      <c r="O100" s="136">
        <v>1161.7840576171875</v>
      </c>
      <c r="P100" s="141">
        <v>-0.04615430409097909</v>
      </c>
      <c r="U100" s="69"/>
      <c r="V100" s="69"/>
    </row>
    <row r="101" spans="1:22" ht="12.75">
      <c r="A101" s="38">
        <v>2020</v>
      </c>
      <c r="B101" s="114">
        <v>7604.33447265625</v>
      </c>
      <c r="C101" s="106">
        <v>139.39614868164062</v>
      </c>
      <c r="D101" s="106">
        <v>33.800296783447266</v>
      </c>
      <c r="E101" s="103">
        <v>-105.59585189819336</v>
      </c>
      <c r="F101" s="103">
        <v>611.0707397460938</v>
      </c>
      <c r="G101" s="106">
        <v>355.2056884765625</v>
      </c>
      <c r="H101" s="103">
        <v>-255.86505126953125</v>
      </c>
      <c r="I101" s="364">
        <v>7018.800718261719</v>
      </c>
      <c r="J101" s="38">
        <v>2020</v>
      </c>
      <c r="K101" s="137">
        <v>1224</v>
      </c>
      <c r="L101" s="136">
        <v>1163.910888671875</v>
      </c>
      <c r="M101" s="150" t="s">
        <v>74</v>
      </c>
      <c r="N101" s="136">
        <v>0</v>
      </c>
      <c r="O101" s="136">
        <v>1163.910888671875</v>
      </c>
      <c r="P101" s="141">
        <v>-0.049092411215788445</v>
      </c>
      <c r="U101" s="69"/>
      <c r="V101" s="69"/>
    </row>
    <row r="102" spans="1:22" ht="12.75">
      <c r="A102" s="38">
        <v>2021</v>
      </c>
      <c r="B102" s="114">
        <v>7647.51611328125</v>
      </c>
      <c r="C102" s="106">
        <v>287.8343200683594</v>
      </c>
      <c r="D102" s="106">
        <v>33.736427307128906</v>
      </c>
      <c r="E102" s="103">
        <v>-254.09789276123047</v>
      </c>
      <c r="F102" s="103">
        <v>590.0022583007812</v>
      </c>
      <c r="G102" s="106">
        <v>386.69158935546875</v>
      </c>
      <c r="H102" s="103">
        <v>-203.3106689453125</v>
      </c>
      <c r="I102" s="364">
        <v>7058.657372558594</v>
      </c>
      <c r="J102" s="38">
        <v>2021</v>
      </c>
      <c r="K102" s="137">
        <v>1238</v>
      </c>
      <c r="L102" s="136">
        <v>1178.6153564453125</v>
      </c>
      <c r="M102" s="150" t="s">
        <v>74</v>
      </c>
      <c r="N102" s="136">
        <v>0</v>
      </c>
      <c r="O102" s="136">
        <v>1178.6153564453125</v>
      </c>
      <c r="P102" s="141">
        <v>-0.04796820965645199</v>
      </c>
      <c r="U102" s="69"/>
      <c r="V102" s="69"/>
    </row>
    <row r="103" spans="1:22" ht="12.75">
      <c r="A103" s="38">
        <v>2022</v>
      </c>
      <c r="B103" s="114">
        <v>7694.77490234375</v>
      </c>
      <c r="C103" s="106">
        <v>287.8343200683594</v>
      </c>
      <c r="D103" s="106">
        <v>33.736427307128906</v>
      </c>
      <c r="E103" s="103">
        <v>-254.09789276123047</v>
      </c>
      <c r="F103" s="103">
        <v>570.4669189453125</v>
      </c>
      <c r="G103" s="106">
        <v>387.0456237792969</v>
      </c>
      <c r="H103" s="103">
        <v>-183.42129516601562</v>
      </c>
      <c r="I103" s="364">
        <v>7102.277234863282</v>
      </c>
      <c r="J103" s="38">
        <v>2022</v>
      </c>
      <c r="K103" s="137">
        <v>1249</v>
      </c>
      <c r="L103" s="136">
        <v>1178.6153564453125</v>
      </c>
      <c r="M103" s="150" t="s">
        <v>74</v>
      </c>
      <c r="N103" s="136">
        <v>0</v>
      </c>
      <c r="O103" s="136">
        <v>1178.6153564453125</v>
      </c>
      <c r="P103" s="141">
        <v>-0.05635279708141516</v>
      </c>
      <c r="U103" s="69"/>
      <c r="V103" s="69"/>
    </row>
    <row r="104" spans="1:22" ht="12.75">
      <c r="A104" s="38">
        <v>2023</v>
      </c>
      <c r="B104" s="114">
        <v>7744.13525390625</v>
      </c>
      <c r="C104" s="106">
        <v>287.8343200683594</v>
      </c>
      <c r="D104" s="106">
        <v>33.736427307128906</v>
      </c>
      <c r="E104" s="103">
        <v>-254.09789276123047</v>
      </c>
      <c r="F104" s="103">
        <v>851.2359619140625</v>
      </c>
      <c r="G104" s="106">
        <v>271.8655090332031</v>
      </c>
      <c r="H104" s="103">
        <v>-579.3704528808594</v>
      </c>
      <c r="I104" s="364">
        <v>7147.836839355469</v>
      </c>
      <c r="J104" s="38">
        <v>2023</v>
      </c>
      <c r="K104" s="137">
        <v>1255</v>
      </c>
      <c r="L104" s="136">
        <v>1178.6153564453125</v>
      </c>
      <c r="M104" s="150" t="s">
        <v>74</v>
      </c>
      <c r="N104" s="136">
        <v>0</v>
      </c>
      <c r="O104" s="136">
        <v>1178.6153564453125</v>
      </c>
      <c r="P104" s="141">
        <v>-0.060864257812500044</v>
      </c>
      <c r="U104" s="69"/>
      <c r="V104" s="69"/>
    </row>
    <row r="105" spans="1:22" ht="12.75">
      <c r="A105" s="38">
        <v>2024</v>
      </c>
      <c r="B105" s="114">
        <v>7797.9443359375</v>
      </c>
      <c r="C105" s="106">
        <v>288.8314514160156</v>
      </c>
      <c r="D105" s="106">
        <v>33.800296783447266</v>
      </c>
      <c r="E105" s="103">
        <v>-255.03115463256836</v>
      </c>
      <c r="F105" s="103">
        <v>832.5527954101562</v>
      </c>
      <c r="G105" s="106">
        <v>267.41070556640625</v>
      </c>
      <c r="H105" s="103">
        <v>-565.14208984375</v>
      </c>
      <c r="I105" s="364">
        <v>7197.502622070313</v>
      </c>
      <c r="J105" s="38">
        <v>2024</v>
      </c>
      <c r="K105" s="137">
        <v>1264</v>
      </c>
      <c r="L105" s="136">
        <v>1178.6153564453125</v>
      </c>
      <c r="M105" s="150" t="s">
        <v>74</v>
      </c>
      <c r="N105" s="136">
        <v>0</v>
      </c>
      <c r="O105" s="136">
        <v>1178.6153564453125</v>
      </c>
      <c r="P105" s="141">
        <v>-0.06755114205275914</v>
      </c>
      <c r="U105" s="69"/>
      <c r="V105" s="69"/>
    </row>
    <row r="106" spans="1:22" ht="25.5">
      <c r="A106" s="38">
        <v>2025</v>
      </c>
      <c r="B106" s="114">
        <v>7846.40185546875</v>
      </c>
      <c r="C106" s="106">
        <v>287.8343200683594</v>
      </c>
      <c r="D106" s="106">
        <v>33.736427307128906</v>
      </c>
      <c r="E106" s="103">
        <v>-254.09789276123047</v>
      </c>
      <c r="F106" s="103">
        <v>487.8750305175781</v>
      </c>
      <c r="G106" s="106">
        <v>1435.9886474609375</v>
      </c>
      <c r="H106" s="103">
        <v>948.1136169433594</v>
      </c>
      <c r="I106" s="364">
        <v>7242.228912597657</v>
      </c>
      <c r="J106" s="38">
        <v>2025</v>
      </c>
      <c r="K106" s="137">
        <v>1281</v>
      </c>
      <c r="L106" s="136">
        <v>1178.6553955078125</v>
      </c>
      <c r="M106" s="150" t="s">
        <v>75</v>
      </c>
      <c r="N106" s="136">
        <v>407</v>
      </c>
      <c r="O106" s="136">
        <v>1585.6553955078125</v>
      </c>
      <c r="P106" s="141">
        <v>0.237826226001415</v>
      </c>
      <c r="U106" s="69"/>
      <c r="V106" s="69"/>
    </row>
    <row r="107" spans="1:22" ht="12.75">
      <c r="A107" s="38">
        <v>2026</v>
      </c>
      <c r="B107" s="114">
        <v>7896.48681640625</v>
      </c>
      <c r="C107" s="106">
        <v>287.8343200683594</v>
      </c>
      <c r="D107" s="106">
        <v>33.736427307128906</v>
      </c>
      <c r="E107" s="103">
        <v>-254.09789276123047</v>
      </c>
      <c r="F107" s="103">
        <v>361.1556701660156</v>
      </c>
      <c r="G107" s="106">
        <v>1384.692138671875</v>
      </c>
      <c r="H107" s="103">
        <v>1023.5364685058594</v>
      </c>
      <c r="I107" s="364">
        <v>7288.457331542969</v>
      </c>
      <c r="J107" s="38">
        <v>2026</v>
      </c>
      <c r="K107" s="137">
        <v>1293</v>
      </c>
      <c r="L107" s="136">
        <v>1178.6553955078125</v>
      </c>
      <c r="M107" s="150" t="s">
        <v>74</v>
      </c>
      <c r="N107" s="136">
        <v>407</v>
      </c>
      <c r="O107" s="136">
        <v>1585.6553955078125</v>
      </c>
      <c r="P107" s="141">
        <v>0.2263382795884088</v>
      </c>
      <c r="U107" s="69"/>
      <c r="V107" s="69"/>
    </row>
    <row r="108" spans="1:22" ht="12.75">
      <c r="A108" s="38">
        <v>2027</v>
      </c>
      <c r="B108" s="114">
        <v>7946.763671875</v>
      </c>
      <c r="C108" s="106">
        <v>287.8343200683594</v>
      </c>
      <c r="D108" s="106">
        <v>33.736427307128906</v>
      </c>
      <c r="E108" s="103">
        <v>-254.09789276123047</v>
      </c>
      <c r="F108" s="103">
        <v>435.89306640625</v>
      </c>
      <c r="G108" s="106">
        <v>1483.9130859375</v>
      </c>
      <c r="H108" s="103">
        <v>1048.02001953125</v>
      </c>
      <c r="I108" s="364">
        <v>7334.862869140626</v>
      </c>
      <c r="J108" s="38">
        <v>2027</v>
      </c>
      <c r="K108" s="137">
        <v>1305</v>
      </c>
      <c r="L108" s="136">
        <v>1178.6553955078125</v>
      </c>
      <c r="M108" s="150" t="s">
        <v>74</v>
      </c>
      <c r="N108" s="136">
        <v>407</v>
      </c>
      <c r="O108" s="136">
        <v>1585.6553955078125</v>
      </c>
      <c r="P108" s="141">
        <v>0.21506160575311295</v>
      </c>
      <c r="U108" s="69"/>
      <c r="V108" s="69"/>
    </row>
    <row r="109" spans="1:22" ht="12.75">
      <c r="A109" s="38">
        <v>2028</v>
      </c>
      <c r="B109" s="114">
        <v>7998.66943359375</v>
      </c>
      <c r="C109" s="106">
        <v>288.8314514160156</v>
      </c>
      <c r="D109" s="106">
        <v>33.800296783447266</v>
      </c>
      <c r="E109" s="103">
        <v>-255.03115463256836</v>
      </c>
      <c r="F109" s="103">
        <v>365.52410888671875</v>
      </c>
      <c r="G109" s="106">
        <v>1356.1865234375</v>
      </c>
      <c r="H109" s="103">
        <v>990.6624145507812</v>
      </c>
      <c r="I109" s="364">
        <v>7382.771887207032</v>
      </c>
      <c r="J109" s="38">
        <v>2028</v>
      </c>
      <c r="K109" s="137">
        <v>1315</v>
      </c>
      <c r="L109" s="136">
        <v>1178.6553955078125</v>
      </c>
      <c r="M109" s="150" t="s">
        <v>74</v>
      </c>
      <c r="N109" s="136">
        <v>407</v>
      </c>
      <c r="O109" s="136">
        <v>1585.6553955078125</v>
      </c>
      <c r="P109" s="141">
        <v>0.20582159354206264</v>
      </c>
      <c r="U109" s="69"/>
      <c r="V109" s="69"/>
    </row>
    <row r="110" spans="1:22" ht="12.75">
      <c r="A110" s="38">
        <v>2029</v>
      </c>
      <c r="B110" s="114">
        <v>8044.17529296875</v>
      </c>
      <c r="C110" s="106">
        <v>287.8343200683594</v>
      </c>
      <c r="D110" s="106">
        <v>33.736427307128906</v>
      </c>
      <c r="E110" s="103">
        <v>-254.09789276123047</v>
      </c>
      <c r="F110" s="103">
        <v>385.9798889160156</v>
      </c>
      <c r="G110" s="106">
        <v>1250.9112548828125</v>
      </c>
      <c r="H110" s="103">
        <v>864.9313659667969</v>
      </c>
      <c r="I110" s="364">
        <v>7424.773795410157</v>
      </c>
      <c r="J110" s="38">
        <v>2029</v>
      </c>
      <c r="K110" s="137">
        <v>1324</v>
      </c>
      <c r="L110" s="136">
        <v>1178.6553955078125</v>
      </c>
      <c r="M110" s="150" t="s">
        <v>74</v>
      </c>
      <c r="N110" s="136">
        <v>407</v>
      </c>
      <c r="O110" s="136">
        <v>1585.6553955078125</v>
      </c>
      <c r="P110" s="141">
        <v>0.19762492107840823</v>
      </c>
      <c r="U110" s="69"/>
      <c r="V110" s="69"/>
    </row>
    <row r="111" spans="1:22" ht="12.75">
      <c r="A111" s="38">
        <v>2030</v>
      </c>
      <c r="B111" s="114">
        <v>8092.83740234375</v>
      </c>
      <c r="C111" s="106">
        <v>287.8343200683594</v>
      </c>
      <c r="D111" s="106">
        <v>33.736427307128906</v>
      </c>
      <c r="E111" s="103">
        <v>-254.09789276123047</v>
      </c>
      <c r="F111" s="103">
        <v>475.7764587402344</v>
      </c>
      <c r="G111" s="106">
        <v>1336.3739013671875</v>
      </c>
      <c r="H111" s="103">
        <v>860.5974426269531</v>
      </c>
      <c r="I111" s="364">
        <v>7469.688922363282</v>
      </c>
      <c r="J111" s="38">
        <v>2030</v>
      </c>
      <c r="K111" s="137">
        <v>1335</v>
      </c>
      <c r="L111" s="136">
        <v>1178.6553955078125</v>
      </c>
      <c r="M111" s="150" t="s">
        <v>74</v>
      </c>
      <c r="N111" s="136">
        <v>407</v>
      </c>
      <c r="O111" s="136">
        <v>1585.6553955078125</v>
      </c>
      <c r="P111" s="141">
        <v>0.1877568505676499</v>
      </c>
      <c r="U111" s="69"/>
      <c r="V111" s="69"/>
    </row>
    <row r="112" spans="1:22" ht="12.75">
      <c r="A112" s="38">
        <v>2031</v>
      </c>
      <c r="B112" s="114">
        <v>8142.9072265625</v>
      </c>
      <c r="C112" s="106">
        <v>287.8343200683594</v>
      </c>
      <c r="D112" s="106">
        <v>33.736427307128906</v>
      </c>
      <c r="E112" s="103">
        <v>-254.09789276123047</v>
      </c>
      <c r="F112" s="103">
        <v>491.371337890625</v>
      </c>
      <c r="G112" s="106">
        <v>1225.5213623046875</v>
      </c>
      <c r="H112" s="103">
        <v>734.1500244140625</v>
      </c>
      <c r="I112" s="364">
        <v>7515.9033701171875</v>
      </c>
      <c r="J112" s="38">
        <v>2031</v>
      </c>
      <c r="K112" s="137">
        <v>1348</v>
      </c>
      <c r="L112" s="136">
        <v>1178.6553955078125</v>
      </c>
      <c r="M112" s="150" t="s">
        <v>74</v>
      </c>
      <c r="N112" s="136">
        <v>407</v>
      </c>
      <c r="O112" s="136">
        <v>1585.6553955078125</v>
      </c>
      <c r="P112" s="141">
        <v>0.17630222218680447</v>
      </c>
      <c r="U112" s="69"/>
      <c r="V112" s="69"/>
    </row>
    <row r="113" spans="1:22" ht="12.75">
      <c r="A113" s="38">
        <v>2032</v>
      </c>
      <c r="B113" s="114">
        <v>8194.7734375</v>
      </c>
      <c r="C113" s="106">
        <v>288.8314514160156</v>
      </c>
      <c r="D113" s="106">
        <v>33.800296783447266</v>
      </c>
      <c r="E113" s="103">
        <v>-255.03115463256836</v>
      </c>
      <c r="F113" s="103">
        <v>439.2684631347656</v>
      </c>
      <c r="G113" s="106">
        <v>1371.784423828125</v>
      </c>
      <c r="H113" s="103">
        <v>932.5159606933594</v>
      </c>
      <c r="I113" s="364">
        <v>7563.775882812501</v>
      </c>
      <c r="J113" s="38">
        <v>2032</v>
      </c>
      <c r="K113" s="137">
        <v>1357</v>
      </c>
      <c r="L113" s="136">
        <v>1178.6553955078125</v>
      </c>
      <c r="M113" s="150" t="s">
        <v>74</v>
      </c>
      <c r="N113" s="136">
        <v>407</v>
      </c>
      <c r="O113" s="136">
        <v>1585.6553955078125</v>
      </c>
      <c r="P113" s="141">
        <v>0.16850065991732688</v>
      </c>
      <c r="U113" s="69"/>
      <c r="V113" s="69"/>
    </row>
    <row r="114" spans="1:22" ht="12.75">
      <c r="A114" s="38">
        <v>2033</v>
      </c>
      <c r="B114" s="114">
        <v>8240.8916015625</v>
      </c>
      <c r="C114" s="106">
        <v>287.8343200683594</v>
      </c>
      <c r="D114" s="106">
        <v>33.736427307128906</v>
      </c>
      <c r="E114" s="103">
        <v>-254.09789276123047</v>
      </c>
      <c r="F114" s="103">
        <v>351.93121337890625</v>
      </c>
      <c r="G114" s="106">
        <v>1335.2451171875</v>
      </c>
      <c r="H114" s="103">
        <v>983.3139038085938</v>
      </c>
      <c r="I114" s="364">
        <v>7606.342948242188</v>
      </c>
      <c r="J114" s="38">
        <v>2033</v>
      </c>
      <c r="K114" s="137">
        <v>1372</v>
      </c>
      <c r="L114" s="136">
        <v>1170.6553955078125</v>
      </c>
      <c r="M114" s="150" t="s">
        <v>74</v>
      </c>
      <c r="N114" s="136">
        <v>407</v>
      </c>
      <c r="O114" s="136">
        <v>1577.6553955078125</v>
      </c>
      <c r="P114" s="141">
        <v>0.14989460313980496</v>
      </c>
      <c r="U114" s="69"/>
      <c r="V114" s="69"/>
    </row>
    <row r="115" spans="1:22" ht="12.75">
      <c r="A115" s="38">
        <v>2034</v>
      </c>
      <c r="B115" s="114">
        <v>8288.927734375</v>
      </c>
      <c r="C115" s="106">
        <v>287.8343200683594</v>
      </c>
      <c r="D115" s="106">
        <v>33.736427307128906</v>
      </c>
      <c r="E115" s="103">
        <v>-254.09789276123047</v>
      </c>
      <c r="F115" s="103">
        <v>454.1822814941406</v>
      </c>
      <c r="G115" s="106">
        <v>1301.26220703125</v>
      </c>
      <c r="H115" s="103">
        <v>847.0799255371094</v>
      </c>
      <c r="I115" s="364">
        <v>7650.680298828125</v>
      </c>
      <c r="J115" s="38">
        <v>2034</v>
      </c>
      <c r="K115" s="137">
        <v>1378</v>
      </c>
      <c r="L115" s="136">
        <v>1170.6553955078125</v>
      </c>
      <c r="M115" s="150" t="s">
        <v>74</v>
      </c>
      <c r="N115" s="136">
        <v>407</v>
      </c>
      <c r="O115" s="136">
        <v>1577.6553955078125</v>
      </c>
      <c r="P115" s="141">
        <v>0.1448878051580642</v>
      </c>
      <c r="U115" s="69"/>
      <c r="V115" s="69"/>
    </row>
    <row r="116" spans="1:22" ht="12.75">
      <c r="A116" s="38">
        <v>2035</v>
      </c>
      <c r="B116" s="114">
        <v>8338.6279296875</v>
      </c>
      <c r="C116" s="106">
        <v>287.8343200683594</v>
      </c>
      <c r="D116" s="106">
        <v>33.736427307128906</v>
      </c>
      <c r="E116" s="103">
        <v>-254.09789276123047</v>
      </c>
      <c r="F116" s="103">
        <v>421.9199523925781</v>
      </c>
      <c r="G116" s="106">
        <v>1092.5506591796875</v>
      </c>
      <c r="H116" s="103">
        <v>670.6307067871094</v>
      </c>
      <c r="I116" s="364">
        <v>7696.553579101563</v>
      </c>
      <c r="J116" s="38">
        <v>2035</v>
      </c>
      <c r="K116" s="137">
        <v>1389</v>
      </c>
      <c r="L116" s="136">
        <v>1174.6553955078125</v>
      </c>
      <c r="M116" s="150" t="s">
        <v>74</v>
      </c>
      <c r="N116" s="136">
        <v>407</v>
      </c>
      <c r="O116" s="136">
        <v>1581.6553955078125</v>
      </c>
      <c r="P116" s="141">
        <v>0.1387007887025289</v>
      </c>
      <c r="U116" s="69"/>
      <c r="V116" s="69"/>
    </row>
    <row r="117" spans="1:22" ht="12.75">
      <c r="A117" s="38">
        <v>2036</v>
      </c>
      <c r="B117" s="114">
        <v>8389.048828125</v>
      </c>
      <c r="C117" s="106">
        <v>288.8314514160156</v>
      </c>
      <c r="D117" s="106">
        <v>33.800296783447266</v>
      </c>
      <c r="E117" s="103">
        <v>-255.03115463256836</v>
      </c>
      <c r="F117" s="103">
        <v>439.5716857910156</v>
      </c>
      <c r="G117" s="106">
        <v>1091.3519287109375</v>
      </c>
      <c r="H117" s="103">
        <v>651.7802429199219</v>
      </c>
      <c r="I117" s="364">
        <v>7743.092068359375</v>
      </c>
      <c r="J117" s="38">
        <v>2036</v>
      </c>
      <c r="K117" s="137">
        <v>1399</v>
      </c>
      <c r="L117" s="136">
        <v>1174.6553955078125</v>
      </c>
      <c r="M117" s="150" t="s">
        <v>74</v>
      </c>
      <c r="N117" s="136">
        <v>407</v>
      </c>
      <c r="O117" s="136">
        <v>1581.6553955078125</v>
      </c>
      <c r="P117" s="141">
        <v>0.13056139778971576</v>
      </c>
      <c r="U117" s="69"/>
      <c r="V117" s="69"/>
    </row>
    <row r="118" spans="1:22" ht="12.75">
      <c r="A118" s="38">
        <v>2037</v>
      </c>
      <c r="B118" s="114">
        <v>8438.71875</v>
      </c>
      <c r="C118" s="106">
        <v>287.8343200683594</v>
      </c>
      <c r="D118" s="106">
        <v>33.736427307128906</v>
      </c>
      <c r="E118" s="103">
        <v>-254.09789276123047</v>
      </c>
      <c r="F118" s="103">
        <v>419.7157897949219</v>
      </c>
      <c r="G118" s="106">
        <v>1202.6119384765625</v>
      </c>
      <c r="H118" s="103">
        <v>782.8961486816406</v>
      </c>
      <c r="I118" s="364">
        <v>7788.93740625</v>
      </c>
      <c r="J118" s="38">
        <v>2037</v>
      </c>
      <c r="K118" s="137">
        <v>1415</v>
      </c>
      <c r="L118" s="136">
        <v>1174.6553955078125</v>
      </c>
      <c r="M118" s="150" t="s">
        <v>74</v>
      </c>
      <c r="N118" s="136">
        <v>407</v>
      </c>
      <c r="O118" s="136">
        <v>1581.6553955078125</v>
      </c>
      <c r="P118" s="141">
        <v>0.11777766466983208</v>
      </c>
      <c r="U118" s="69"/>
      <c r="V118" s="69"/>
    </row>
    <row r="119" spans="1:22" ht="12.75">
      <c r="A119" s="38">
        <v>2038</v>
      </c>
      <c r="B119" s="114">
        <v>8488.3994140625</v>
      </c>
      <c r="C119" s="106">
        <v>287.8343200683594</v>
      </c>
      <c r="D119" s="106">
        <v>33.736427307128906</v>
      </c>
      <c r="E119" s="103">
        <v>-254.09789276123047</v>
      </c>
      <c r="F119" s="103">
        <v>412.0002136230469</v>
      </c>
      <c r="G119" s="106">
        <v>1042.431640625</v>
      </c>
      <c r="H119" s="103">
        <v>630.4314270019531</v>
      </c>
      <c r="I119" s="364">
        <v>7834.792659179688</v>
      </c>
      <c r="J119" s="38">
        <v>2038</v>
      </c>
      <c r="K119" s="137">
        <v>1427</v>
      </c>
      <c r="L119" s="136">
        <v>1174.6553955078125</v>
      </c>
      <c r="M119" s="150" t="s">
        <v>74</v>
      </c>
      <c r="N119" s="136">
        <v>407</v>
      </c>
      <c r="O119" s="136">
        <v>1581.6553955078125</v>
      </c>
      <c r="P119" s="141">
        <v>0.1083779926473809</v>
      </c>
      <c r="U119" s="69"/>
      <c r="V119" s="69"/>
    </row>
    <row r="120" spans="1:22" ht="12.75">
      <c r="A120" s="38">
        <v>2039</v>
      </c>
      <c r="B120" s="114">
        <v>8538.3408203125</v>
      </c>
      <c r="C120" s="106">
        <v>287.8343200683594</v>
      </c>
      <c r="D120" s="106">
        <v>33.736427307128906</v>
      </c>
      <c r="E120" s="103">
        <v>-254.09789276123047</v>
      </c>
      <c r="F120" s="103">
        <v>504.7954406738281</v>
      </c>
      <c r="G120" s="106">
        <v>1094.903076171875</v>
      </c>
      <c r="H120" s="103">
        <v>590.1076354980469</v>
      </c>
      <c r="I120" s="364">
        <v>7880.888577148437</v>
      </c>
      <c r="J120" s="38">
        <v>2039</v>
      </c>
      <c r="K120" s="137">
        <v>1438</v>
      </c>
      <c r="L120" s="136">
        <v>1174.6553955078125</v>
      </c>
      <c r="M120" s="150" t="s">
        <v>74</v>
      </c>
      <c r="N120" s="136">
        <v>407</v>
      </c>
      <c r="O120" s="136">
        <v>1581.6553955078125</v>
      </c>
      <c r="P120" s="141">
        <v>0.09989944054785282</v>
      </c>
      <c r="U120" s="69"/>
      <c r="V120" s="69"/>
    </row>
    <row r="121" spans="1:22" ht="12.75">
      <c r="A121" s="38">
        <v>2040</v>
      </c>
      <c r="B121" s="115">
        <v>8588.5849609375</v>
      </c>
      <c r="C121" s="107">
        <v>288.8314514160156</v>
      </c>
      <c r="D121" s="107">
        <v>33.800296783447266</v>
      </c>
      <c r="E121" s="108">
        <v>-255.03115463256836</v>
      </c>
      <c r="F121" s="108">
        <v>461.3326721191406</v>
      </c>
      <c r="G121" s="107">
        <v>973.4519653320312</v>
      </c>
      <c r="H121" s="95">
        <v>512.1192932128906</v>
      </c>
      <c r="I121" s="365">
        <v>7927.263918945313</v>
      </c>
      <c r="J121" s="38">
        <v>2040</v>
      </c>
      <c r="K121" s="138">
        <v>1436</v>
      </c>
      <c r="L121" s="139">
        <v>1174.6553955078125</v>
      </c>
      <c r="M121" s="149" t="s">
        <v>74</v>
      </c>
      <c r="N121" s="139">
        <v>407</v>
      </c>
      <c r="O121" s="139">
        <v>1581.6553955078125</v>
      </c>
      <c r="P121" s="142">
        <v>0.10143133391908954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9"/>
      <c r="N122" s="43"/>
      <c r="O122" s="38"/>
      <c r="P122" s="68"/>
      <c r="Q122" s="122"/>
      <c r="R122" s="68"/>
      <c r="S122" s="68"/>
      <c r="T122" s="69"/>
      <c r="U122" s="121"/>
      <c r="V122" s="69"/>
    </row>
    <row r="123" spans="1:2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51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2.8515625" style="0" customWidth="1"/>
    <col min="3" max="3" width="13.28125" style="0" customWidth="1"/>
    <col min="4" max="4" width="13.5742187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4" max="14" width="8.7109375" style="0" bestFit="1" customWidth="1"/>
    <col min="15" max="15" width="11.140625" style="0" bestFit="1" customWidth="1"/>
    <col min="16" max="16" width="11.2812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5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85"/>
      <c r="V2" s="36"/>
      <c r="W2" s="36"/>
      <c r="X2" s="36"/>
      <c r="Y2" s="36"/>
      <c r="Z2" s="36"/>
      <c r="AA2" s="36"/>
      <c r="AB2" s="36"/>
    </row>
    <row r="3" spans="2:28" ht="15.75">
      <c r="B3" s="84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4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4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192631.4375</v>
      </c>
      <c r="E12" s="48">
        <v>-12788.0693359375</v>
      </c>
      <c r="F12" s="48">
        <v>40914.30078125</v>
      </c>
      <c r="G12" s="48">
        <v>164505.2060546875</v>
      </c>
      <c r="H12" s="48">
        <v>0</v>
      </c>
      <c r="I12" s="48">
        <v>-0.0009765625</v>
      </c>
      <c r="J12" s="48">
        <v>-0.0009765625</v>
      </c>
      <c r="K12" s="48">
        <v>164505.205078125</v>
      </c>
      <c r="L12" s="48">
        <v>7417.81298828125</v>
      </c>
      <c r="M12" s="48">
        <v>171923.01806640625</v>
      </c>
      <c r="N12" s="48">
        <v>0</v>
      </c>
      <c r="O12" s="48">
        <v>171923.01806640625</v>
      </c>
      <c r="P12" s="56">
        <v>171923.01806640625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9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256683.4375</v>
      </c>
      <c r="E13" s="48">
        <v>-21745.854248046875</v>
      </c>
      <c r="F13" s="48">
        <v>102194.68090820312</v>
      </c>
      <c r="G13" s="48">
        <v>176234.61083984375</v>
      </c>
      <c r="H13" s="48">
        <v>0</v>
      </c>
      <c r="I13" s="48">
        <v>0.001953125</v>
      </c>
      <c r="J13" s="48">
        <v>0.001953125</v>
      </c>
      <c r="K13" s="48">
        <v>176234.61279296875</v>
      </c>
      <c r="L13" s="48">
        <v>113059.75</v>
      </c>
      <c r="M13" s="48">
        <v>289294.36279296875</v>
      </c>
      <c r="N13" s="48">
        <v>0</v>
      </c>
      <c r="O13" s="48">
        <v>289294.36279296875</v>
      </c>
      <c r="P13" s="56">
        <v>438210.1708581669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238028.9375</v>
      </c>
      <c r="E14" s="48">
        <v>-31186.637939453125</v>
      </c>
      <c r="F14" s="48">
        <v>54442.875</v>
      </c>
      <c r="G14" s="48">
        <v>214772.70043945312</v>
      </c>
      <c r="H14" s="48">
        <v>0</v>
      </c>
      <c r="I14" s="48">
        <v>0</v>
      </c>
      <c r="J14" s="48">
        <v>0</v>
      </c>
      <c r="K14" s="48">
        <v>214772.70043945312</v>
      </c>
      <c r="L14" s="48">
        <v>76727.796875</v>
      </c>
      <c r="M14" s="48">
        <v>291500.4973144531</v>
      </c>
      <c r="N14" s="48">
        <v>0</v>
      </c>
      <c r="O14" s="48">
        <v>291500.4973144531</v>
      </c>
      <c r="P14" s="56">
        <v>685189.0333963321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342568.15625</v>
      </c>
      <c r="E15" s="48">
        <v>-39474.790283203125</v>
      </c>
      <c r="F15" s="48">
        <v>92283.50634765625</v>
      </c>
      <c r="G15" s="48">
        <v>289759.4401855469</v>
      </c>
      <c r="H15" s="48">
        <v>607</v>
      </c>
      <c r="I15" s="48">
        <v>0</v>
      </c>
      <c r="J15" s="48">
        <v>607</v>
      </c>
      <c r="K15" s="48">
        <v>290366.4401855469</v>
      </c>
      <c r="L15" s="48">
        <v>128873.2265625</v>
      </c>
      <c r="M15" s="48">
        <v>419239.6667480469</v>
      </c>
      <c r="N15" s="48">
        <v>1379.289048860117</v>
      </c>
      <c r="O15" s="48">
        <v>417860.37769918673</v>
      </c>
      <c r="P15" s="56">
        <v>1011072.1954819122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318242.28125</v>
      </c>
      <c r="E16" s="48">
        <v>-52896.36389160156</v>
      </c>
      <c r="F16" s="48">
        <v>52988.724609375</v>
      </c>
      <c r="G16" s="48">
        <v>318149.92053222656</v>
      </c>
      <c r="H16" s="48">
        <v>607</v>
      </c>
      <c r="I16" s="48">
        <v>-0.001953125</v>
      </c>
      <c r="J16" s="48">
        <v>606.998046875</v>
      </c>
      <c r="K16" s="48">
        <v>318756.91857910156</v>
      </c>
      <c r="L16" s="48">
        <v>42898.1953125</v>
      </c>
      <c r="M16" s="48">
        <v>361655.11389160156</v>
      </c>
      <c r="N16" s="48">
        <v>-17666.503963085477</v>
      </c>
      <c r="O16" s="48">
        <v>379321.61785468704</v>
      </c>
      <c r="P16" s="56">
        <v>1283372.7755311532</v>
      </c>
      <c r="Q16" s="48">
        <v>607</v>
      </c>
      <c r="R16" s="65">
        <v>2015</v>
      </c>
      <c r="S16" s="48">
        <v>-225.48334987640396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310169.15625</v>
      </c>
      <c r="E17" s="48">
        <v>-49493.8955078125</v>
      </c>
      <c r="F17" s="48">
        <v>-4277.748046875</v>
      </c>
      <c r="G17" s="48">
        <v>363940.7998046875</v>
      </c>
      <c r="H17" s="48">
        <v>219322</v>
      </c>
      <c r="I17" s="48">
        <v>33409.083984375</v>
      </c>
      <c r="J17" s="48">
        <v>252731.083984375</v>
      </c>
      <c r="K17" s="48">
        <v>616671.8837890625</v>
      </c>
      <c r="L17" s="48">
        <v>2122.439697265625</v>
      </c>
      <c r="M17" s="48">
        <v>618794.3234863281</v>
      </c>
      <c r="N17" s="48">
        <v>-3454.1634966835136</v>
      </c>
      <c r="O17" s="48">
        <v>622248.4869830116</v>
      </c>
      <c r="P17" s="56">
        <v>1694536.7586475916</v>
      </c>
      <c r="Q17" s="48">
        <v>219322</v>
      </c>
      <c r="R17" s="65">
        <v>2016</v>
      </c>
      <c r="S17" s="48">
        <v>-33.6605148887636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306901.40625</v>
      </c>
      <c r="E18" s="48">
        <v>-47196.96447753906</v>
      </c>
      <c r="F18" s="48">
        <v>-22900.01171875</v>
      </c>
      <c r="G18" s="48">
        <v>376998.38244628906</v>
      </c>
      <c r="H18" s="48">
        <v>219322</v>
      </c>
      <c r="I18" s="48">
        <v>42217.2373046875</v>
      </c>
      <c r="J18" s="48">
        <v>261539.2373046875</v>
      </c>
      <c r="K18" s="48">
        <v>638537.6197509766</v>
      </c>
      <c r="L18" s="48">
        <v>1367.05078125</v>
      </c>
      <c r="M18" s="48">
        <v>639904.6705322266</v>
      </c>
      <c r="N18" s="48">
        <v>-1343.8655720171078</v>
      </c>
      <c r="O18" s="48">
        <v>641248.5361042437</v>
      </c>
      <c r="P18" s="56">
        <v>2084557.6271490487</v>
      </c>
      <c r="Q18" s="48">
        <v>219322</v>
      </c>
      <c r="R18" s="65">
        <v>2017</v>
      </c>
      <c r="S18" s="48">
        <v>-18.49367404937766</v>
      </c>
      <c r="T18" s="52">
        <v>1397.4274999999996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320852.53125</v>
      </c>
      <c r="E19" s="48">
        <v>-47697.584716796875</v>
      </c>
      <c r="F19" s="48">
        <v>-11823.79296875</v>
      </c>
      <c r="G19" s="48">
        <v>380373.9089355469</v>
      </c>
      <c r="H19" s="48">
        <v>219322</v>
      </c>
      <c r="I19" s="48">
        <v>42922.994140625</v>
      </c>
      <c r="J19" s="48">
        <v>262244.994140625</v>
      </c>
      <c r="K19" s="48">
        <v>642618.9030761719</v>
      </c>
      <c r="L19" s="48">
        <v>636.287353515625</v>
      </c>
      <c r="M19" s="48">
        <v>643255.1904296875</v>
      </c>
      <c r="N19" s="48">
        <v>-1554.22523354638</v>
      </c>
      <c r="O19" s="48">
        <v>644809.4156632338</v>
      </c>
      <c r="P19" s="56">
        <v>2445554.1942186328</v>
      </c>
      <c r="Q19" s="48">
        <v>219322</v>
      </c>
      <c r="R19" s="65">
        <v>2018</v>
      </c>
      <c r="S19" s="48">
        <v>-25.65539964675918</v>
      </c>
      <c r="T19" s="52">
        <v>1165.0158333333331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319621.625</v>
      </c>
      <c r="E20" s="48">
        <v>-47514.70361328125</v>
      </c>
      <c r="F20" s="48">
        <v>-29314.056640625</v>
      </c>
      <c r="G20" s="48">
        <v>396450.38525390625</v>
      </c>
      <c r="H20" s="48">
        <v>219322</v>
      </c>
      <c r="I20" s="48">
        <v>43673.9033203125</v>
      </c>
      <c r="J20" s="48">
        <v>262995.9033203125</v>
      </c>
      <c r="K20" s="48">
        <v>659446.2885742188</v>
      </c>
      <c r="L20" s="48">
        <v>223.62506103515625</v>
      </c>
      <c r="M20" s="48">
        <v>659669.9136352539</v>
      </c>
      <c r="N20" s="48">
        <v>-2315.8937619120184</v>
      </c>
      <c r="O20" s="48">
        <v>661985.8073971659</v>
      </c>
      <c r="P20" s="56">
        <v>2786692.605853686</v>
      </c>
      <c r="Q20" s="48">
        <v>219322</v>
      </c>
      <c r="R20" s="65">
        <v>2019</v>
      </c>
      <c r="S20" s="48">
        <v>-30.09576717376717</v>
      </c>
      <c r="T20" s="52">
        <v>1479.8233333333333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336443.65625</v>
      </c>
      <c r="E21" s="48">
        <v>-48688.743896484375</v>
      </c>
      <c r="F21" s="48">
        <v>-9971.326171875</v>
      </c>
      <c r="G21" s="48">
        <v>395103.7263183594</v>
      </c>
      <c r="H21" s="48">
        <v>226653</v>
      </c>
      <c r="I21" s="48">
        <v>44572.9814453125</v>
      </c>
      <c r="J21" s="48">
        <v>271225.9814453125</v>
      </c>
      <c r="K21" s="48">
        <v>666329.7077636719</v>
      </c>
      <c r="L21" s="48">
        <v>0</v>
      </c>
      <c r="M21" s="48">
        <v>666329.7077636719</v>
      </c>
      <c r="N21" s="48">
        <v>-3183.423291333114</v>
      </c>
      <c r="O21" s="48">
        <v>669513.131055005</v>
      </c>
      <c r="P21" s="56">
        <v>3104271.2474610447</v>
      </c>
      <c r="Q21" s="48">
        <v>226653</v>
      </c>
      <c r="R21" s="65">
        <v>2020</v>
      </c>
      <c r="S21" s="48">
        <v>-34.45098007202159</v>
      </c>
      <c r="T21" s="52">
        <v>1777.0083333333328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344605.71875</v>
      </c>
      <c r="E22" s="48">
        <v>-62962.5048828125</v>
      </c>
      <c r="F22" s="48">
        <v>-7646.42578125</v>
      </c>
      <c r="G22" s="48">
        <v>415214.6494140625</v>
      </c>
      <c r="H22" s="48">
        <v>226653</v>
      </c>
      <c r="I22" s="48">
        <v>45279.37109375</v>
      </c>
      <c r="J22" s="48">
        <v>271932.37109375</v>
      </c>
      <c r="K22" s="48">
        <v>687147.0205078125</v>
      </c>
      <c r="L22" s="48">
        <v>0</v>
      </c>
      <c r="M22" s="48">
        <v>687147.0205078125</v>
      </c>
      <c r="N22" s="48">
        <v>-3727.3940626795666</v>
      </c>
      <c r="O22" s="48">
        <v>690874.4145704921</v>
      </c>
      <c r="P22" s="56">
        <v>3405920.0045658667</v>
      </c>
      <c r="Q22" s="48">
        <v>226653</v>
      </c>
      <c r="R22" s="65">
        <v>2021</v>
      </c>
      <c r="S22" s="48">
        <v>-34.87156635284441</v>
      </c>
      <c r="T22" s="52">
        <v>2055.561666666667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360240.46875</v>
      </c>
      <c r="E23" s="48">
        <v>-64390.8818359375</v>
      </c>
      <c r="F23" s="48">
        <v>-7677.46484375</v>
      </c>
      <c r="G23" s="48">
        <v>432308.8154296875</v>
      </c>
      <c r="H23" s="48">
        <v>226653</v>
      </c>
      <c r="I23" s="48">
        <v>46366.482421875</v>
      </c>
      <c r="J23" s="48">
        <v>273019.482421875</v>
      </c>
      <c r="K23" s="48">
        <v>705328.2978515625</v>
      </c>
      <c r="L23" s="48">
        <v>65833.5</v>
      </c>
      <c r="M23" s="48">
        <v>771161.7978515625</v>
      </c>
      <c r="N23" s="48">
        <v>-5627.224051988436</v>
      </c>
      <c r="O23" s="48">
        <v>776789.021903551</v>
      </c>
      <c r="P23" s="56">
        <v>3718107.6792433066</v>
      </c>
      <c r="Q23" s="48">
        <v>226653</v>
      </c>
      <c r="R23" s="65">
        <v>2022</v>
      </c>
      <c r="S23" s="48">
        <v>-46.755537395477404</v>
      </c>
      <c r="T23" s="52">
        <v>2314.503333333333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359562.09375</v>
      </c>
      <c r="E24" s="48">
        <v>-64306.742431640625</v>
      </c>
      <c r="F24" s="48">
        <v>-36692.56640625</v>
      </c>
      <c r="G24" s="48">
        <v>460561.4025878906</v>
      </c>
      <c r="H24" s="48">
        <v>226653</v>
      </c>
      <c r="I24" s="48">
        <v>47314.7431640625</v>
      </c>
      <c r="J24" s="48">
        <v>273967.7431640625</v>
      </c>
      <c r="K24" s="48">
        <v>734529.1457519531</v>
      </c>
      <c r="L24" s="48">
        <v>61813.71484375</v>
      </c>
      <c r="M24" s="48">
        <v>796342.8605957031</v>
      </c>
      <c r="N24" s="48">
        <v>-7066.879404668311</v>
      </c>
      <c r="O24" s="48">
        <v>803409.7400003715</v>
      </c>
      <c r="P24" s="56">
        <v>4015315.3466909593</v>
      </c>
      <c r="Q24" s="48">
        <v>226653</v>
      </c>
      <c r="R24" s="65">
        <v>2023</v>
      </c>
      <c r="S24" s="48">
        <v>-53.237703418731826</v>
      </c>
      <c r="T24" s="52">
        <v>2552.730833333333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370864.9375</v>
      </c>
      <c r="E25" s="48">
        <v>-65033.132568359375</v>
      </c>
      <c r="F25" s="48">
        <v>-36203.91015625</v>
      </c>
      <c r="G25" s="48">
        <v>472101.9802246094</v>
      </c>
      <c r="H25" s="48">
        <v>226653</v>
      </c>
      <c r="I25" s="48">
        <v>48231.38671875</v>
      </c>
      <c r="J25" s="48">
        <v>274884.38671875</v>
      </c>
      <c r="K25" s="48">
        <v>746986.3669433594</v>
      </c>
      <c r="L25" s="48">
        <v>63635.29296875</v>
      </c>
      <c r="M25" s="48">
        <v>810621.6599121094</v>
      </c>
      <c r="N25" s="48">
        <v>-8982.779279611146</v>
      </c>
      <c r="O25" s="48">
        <v>819604.4391917206</v>
      </c>
      <c r="P25" s="56">
        <v>4294400.9679433685</v>
      </c>
      <c r="Q25" s="48">
        <v>226653</v>
      </c>
      <c r="R25" s="65">
        <v>2024</v>
      </c>
      <c r="S25" s="48">
        <v>-62.960952453613345</v>
      </c>
      <c r="T25" s="52">
        <v>2743.6966666666667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471137.25</v>
      </c>
      <c r="E26" s="48">
        <v>-58360.35595703125</v>
      </c>
      <c r="F26" s="48">
        <v>115653.00390625</v>
      </c>
      <c r="G26" s="48">
        <v>413844.60205078125</v>
      </c>
      <c r="H26" s="48">
        <v>329505</v>
      </c>
      <c r="I26" s="48">
        <v>65737.796875</v>
      </c>
      <c r="J26" s="48">
        <v>395242.796875</v>
      </c>
      <c r="K26" s="48">
        <v>809087.3989257812</v>
      </c>
      <c r="L26" s="48">
        <v>75504.7109375</v>
      </c>
      <c r="M26" s="48">
        <v>884592.1098632812</v>
      </c>
      <c r="N26" s="48">
        <v>48041.20412070795</v>
      </c>
      <c r="O26" s="48">
        <v>836550.9057425733</v>
      </c>
      <c r="P26" s="56">
        <v>4556602.83307645</v>
      </c>
      <c r="Q26" s="48">
        <v>329505</v>
      </c>
      <c r="R26" s="65">
        <v>2025</v>
      </c>
      <c r="S26" s="48">
        <v>325.71294954299924</v>
      </c>
      <c r="T26" s="52">
        <v>2836.4525000000012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492223.09375</v>
      </c>
      <c r="E27" s="48">
        <v>-59624.601318359375</v>
      </c>
      <c r="F27" s="48">
        <v>119346.763671875</v>
      </c>
      <c r="G27" s="48">
        <v>432500.9313964844</v>
      </c>
      <c r="H27" s="48">
        <v>329505</v>
      </c>
      <c r="I27" s="48">
        <v>68360.12109375</v>
      </c>
      <c r="J27" s="48">
        <v>397865.12109375</v>
      </c>
      <c r="K27" s="48">
        <v>830366.0524902344</v>
      </c>
      <c r="L27" s="48">
        <v>75723.6171875</v>
      </c>
      <c r="M27" s="48">
        <v>906089.6696777344</v>
      </c>
      <c r="N27" s="48">
        <v>46820.79384644338</v>
      </c>
      <c r="O27" s="48">
        <v>859268.875831291</v>
      </c>
      <c r="P27" s="56">
        <v>4804506.372348222</v>
      </c>
      <c r="Q27" s="48">
        <v>329505</v>
      </c>
      <c r="R27" s="65">
        <v>2026</v>
      </c>
      <c r="S27" s="48">
        <v>312.7486174964904</v>
      </c>
      <c r="T27" s="52">
        <v>2878.9891666666663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503503.78125</v>
      </c>
      <c r="E28" s="48">
        <v>-60167.7802734375</v>
      </c>
      <c r="F28" s="48">
        <v>124842.369140625</v>
      </c>
      <c r="G28" s="48">
        <v>438829.1923828125</v>
      </c>
      <c r="H28" s="48">
        <v>329505</v>
      </c>
      <c r="I28" s="48">
        <v>69396.1875</v>
      </c>
      <c r="J28" s="48">
        <v>398901.1875</v>
      </c>
      <c r="K28" s="48">
        <v>837730.3798828125</v>
      </c>
      <c r="L28" s="48">
        <v>78669.21875</v>
      </c>
      <c r="M28" s="48">
        <v>916399.5986328125</v>
      </c>
      <c r="N28" s="48">
        <v>45553.03458953827</v>
      </c>
      <c r="O28" s="48">
        <v>870846.5640432743</v>
      </c>
      <c r="P28" s="56">
        <v>5035769.040362072</v>
      </c>
      <c r="Q28" s="48">
        <v>329505</v>
      </c>
      <c r="R28" s="65">
        <v>2027</v>
      </c>
      <c r="S28" s="48">
        <v>299.78428544998155</v>
      </c>
      <c r="T28" s="52">
        <v>2922.1675000000005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523165.84375</v>
      </c>
      <c r="E29" s="48">
        <v>-61457.923828125</v>
      </c>
      <c r="F29" s="48">
        <v>121690.52734375</v>
      </c>
      <c r="G29" s="48">
        <v>462933.240234375</v>
      </c>
      <c r="H29" s="48">
        <v>329505</v>
      </c>
      <c r="I29" s="48">
        <v>71709.4140625</v>
      </c>
      <c r="J29" s="48">
        <v>401214.4140625</v>
      </c>
      <c r="K29" s="48">
        <v>864147.654296875</v>
      </c>
      <c r="L29" s="48">
        <v>77978.25</v>
      </c>
      <c r="M29" s="48">
        <v>942125.904296875</v>
      </c>
      <c r="N29" s="48">
        <v>44570.14266499954</v>
      </c>
      <c r="O29" s="48">
        <v>897555.7616318754</v>
      </c>
      <c r="P29" s="56">
        <v>5255168.508880314</v>
      </c>
      <c r="Q29" s="48">
        <v>329505</v>
      </c>
      <c r="R29" s="65">
        <v>2028</v>
      </c>
      <c r="S29" s="48">
        <v>288.9806754112242</v>
      </c>
      <c r="T29" s="52">
        <v>2966.0050000000006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539731</v>
      </c>
      <c r="E30" s="48">
        <v>-63079.434326171875</v>
      </c>
      <c r="F30" s="48">
        <v>112388.197265625</v>
      </c>
      <c r="G30" s="48">
        <v>490422.2370605469</v>
      </c>
      <c r="H30" s="48">
        <v>329505</v>
      </c>
      <c r="I30" s="48">
        <v>73518.8193359375</v>
      </c>
      <c r="J30" s="48">
        <v>403023.8193359375</v>
      </c>
      <c r="K30" s="48">
        <v>893446.0563964844</v>
      </c>
      <c r="L30" s="48">
        <v>77176.53125</v>
      </c>
      <c r="M30" s="48">
        <v>970622.5876464844</v>
      </c>
      <c r="N30" s="48">
        <v>43716.82668799321</v>
      </c>
      <c r="O30" s="48">
        <v>926905.7609584911</v>
      </c>
      <c r="P30" s="56">
        <v>5463723.196868995</v>
      </c>
      <c r="Q30" s="48">
        <v>329505</v>
      </c>
      <c r="R30" s="65">
        <v>2029</v>
      </c>
      <c r="S30" s="48">
        <v>279.25742637634266</v>
      </c>
      <c r="T30" s="52">
        <v>3010.5133333333324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550728.0625</v>
      </c>
      <c r="E31" s="48">
        <v>-63099.184326171875</v>
      </c>
      <c r="F31" s="48">
        <v>117022.87890625</v>
      </c>
      <c r="G31" s="48">
        <v>496804.3679199219</v>
      </c>
      <c r="H31" s="48">
        <v>329505</v>
      </c>
      <c r="I31" s="48">
        <v>74038.294921875</v>
      </c>
      <c r="J31" s="48">
        <v>403543.294921875</v>
      </c>
      <c r="K31" s="48">
        <v>900347.6628417969</v>
      </c>
      <c r="L31" s="48">
        <v>80674.5546875</v>
      </c>
      <c r="M31" s="48">
        <v>981022.2175292969</v>
      </c>
      <c r="N31" s="48">
        <v>42459.433215189805</v>
      </c>
      <c r="O31" s="48">
        <v>938562.784314107</v>
      </c>
      <c r="P31" s="56">
        <v>5658106.047990938</v>
      </c>
      <c r="Q31" s="48">
        <v>329505</v>
      </c>
      <c r="R31" s="65">
        <v>2030</v>
      </c>
      <c r="S31" s="48">
        <v>267.37345533370967</v>
      </c>
      <c r="T31" s="52">
        <v>3053.8841666666667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570455.6875</v>
      </c>
      <c r="E32" s="48">
        <v>-64931.179931640625</v>
      </c>
      <c r="F32" s="48">
        <v>106438.48828125</v>
      </c>
      <c r="G32" s="48">
        <v>528948.3791503906</v>
      </c>
      <c r="H32" s="48">
        <v>329505</v>
      </c>
      <c r="I32" s="48">
        <v>76543.16796875</v>
      </c>
      <c r="J32" s="48">
        <v>406048.16796875</v>
      </c>
      <c r="K32" s="48">
        <v>934996.5471191406</v>
      </c>
      <c r="L32" s="48">
        <v>79001.1640625</v>
      </c>
      <c r="M32" s="48">
        <v>1013997.7111816406</v>
      </c>
      <c r="N32" s="48">
        <v>40808.667147224376</v>
      </c>
      <c r="O32" s="48">
        <v>973189.0440344162</v>
      </c>
      <c r="P32" s="56">
        <v>5843630.890827719</v>
      </c>
      <c r="Q32" s="48">
        <v>329505</v>
      </c>
      <c r="R32" s="65">
        <v>2031</v>
      </c>
      <c r="S32" s="48">
        <v>253.32876228332498</v>
      </c>
      <c r="T32" s="52">
        <v>3097.8798200807496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597649.5</v>
      </c>
      <c r="E33" s="48">
        <v>-65114.452880859375</v>
      </c>
      <c r="F33" s="48">
        <v>128725.7890625</v>
      </c>
      <c r="G33" s="48">
        <v>534038.1638183594</v>
      </c>
      <c r="H33" s="48">
        <v>329505</v>
      </c>
      <c r="I33" s="48">
        <v>77750.3828125</v>
      </c>
      <c r="J33" s="48">
        <v>407255.3828125</v>
      </c>
      <c r="K33" s="48">
        <v>941293.5466308594</v>
      </c>
      <c r="L33" s="48">
        <v>84885.4375</v>
      </c>
      <c r="M33" s="48">
        <v>1026178.9841308594</v>
      </c>
      <c r="N33" s="48">
        <v>39807.69466446665</v>
      </c>
      <c r="O33" s="48">
        <v>986371.2894663927</v>
      </c>
      <c r="P33" s="56">
        <v>6016714.33436149</v>
      </c>
      <c r="Q33" s="48">
        <v>329505</v>
      </c>
      <c r="R33" s="65">
        <v>2032</v>
      </c>
      <c r="S33" s="48">
        <v>243.60551324844346</v>
      </c>
      <c r="T33" s="52">
        <v>3142.509295019715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626221.8125</v>
      </c>
      <c r="E34" s="48">
        <v>-66338.076171875</v>
      </c>
      <c r="F34" s="48">
        <v>135454.1640625</v>
      </c>
      <c r="G34" s="48">
        <v>557105.724609375</v>
      </c>
      <c r="H34" s="48">
        <v>329505</v>
      </c>
      <c r="I34" s="48">
        <v>80187.4140625</v>
      </c>
      <c r="J34" s="48">
        <v>409692.4140625</v>
      </c>
      <c r="K34" s="48">
        <v>966798.138671875</v>
      </c>
      <c r="L34" s="48">
        <v>86617.15625</v>
      </c>
      <c r="M34" s="48">
        <v>1053415.294921875</v>
      </c>
      <c r="N34" s="48">
        <v>36368.780393356355</v>
      </c>
      <c r="O34" s="48">
        <v>1017046.5145285187</v>
      </c>
      <c r="P34" s="56">
        <v>6180987.324818695</v>
      </c>
      <c r="Q34" s="48">
        <v>329505</v>
      </c>
      <c r="R34" s="65">
        <v>2033</v>
      </c>
      <c r="S34" s="48">
        <v>219.40009819030752</v>
      </c>
      <c r="T34" s="52">
        <v>3187.7817226066227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639289.25</v>
      </c>
      <c r="E35" s="48">
        <v>-67680.34350585938</v>
      </c>
      <c r="F35" s="48">
        <v>126824.95703125</v>
      </c>
      <c r="G35" s="48">
        <v>580144.6364746094</v>
      </c>
      <c r="H35" s="48">
        <v>329505</v>
      </c>
      <c r="I35" s="48">
        <v>81446.353515625</v>
      </c>
      <c r="J35" s="48">
        <v>410951.353515625</v>
      </c>
      <c r="K35" s="48">
        <v>991095.9899902344</v>
      </c>
      <c r="L35" s="48">
        <v>87097.3203125</v>
      </c>
      <c r="M35" s="48">
        <v>1078193.3103027344</v>
      </c>
      <c r="N35" s="48">
        <v>35802.73177416945</v>
      </c>
      <c r="O35" s="48">
        <v>1042390.5785285649</v>
      </c>
      <c r="P35" s="56">
        <v>6335963.9030951345</v>
      </c>
      <c r="Q35" s="48">
        <v>329505</v>
      </c>
      <c r="R35" s="65">
        <v>2034</v>
      </c>
      <c r="S35" s="48">
        <v>212.9179321670531</v>
      </c>
      <c r="T35" s="52">
        <v>3233.706365511671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667425.9375</v>
      </c>
      <c r="E36" s="48">
        <v>-69636.68969726562</v>
      </c>
      <c r="F36" s="48">
        <v>107796.609375</v>
      </c>
      <c r="G36" s="48">
        <v>629266.0178222656</v>
      </c>
      <c r="H36" s="48">
        <v>329505</v>
      </c>
      <c r="I36" s="48">
        <v>84369.73828125</v>
      </c>
      <c r="J36" s="48">
        <v>413874.73828125</v>
      </c>
      <c r="K36" s="48">
        <v>1043140.7561035156</v>
      </c>
      <c r="L36" s="48">
        <v>83918.6015625</v>
      </c>
      <c r="M36" s="48">
        <v>1127059.3576660156</v>
      </c>
      <c r="N36" s="48">
        <v>34973.712253713944</v>
      </c>
      <c r="O36" s="48">
        <v>1092085.6454123016</v>
      </c>
      <c r="P36" s="56">
        <v>6485416.178732181</v>
      </c>
      <c r="Q36" s="48">
        <v>329505</v>
      </c>
      <c r="R36" s="65">
        <v>2035</v>
      </c>
      <c r="S36" s="48">
        <v>205.0339611244201</v>
      </c>
      <c r="T36" s="52">
        <v>3280.2926198473265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685055.75</v>
      </c>
      <c r="E37" s="48">
        <v>-70742.86669921875</v>
      </c>
      <c r="F37" s="48">
        <v>109479.125</v>
      </c>
      <c r="G37" s="48">
        <v>646319.4916992188</v>
      </c>
      <c r="H37" s="48">
        <v>329505</v>
      </c>
      <c r="I37" s="48">
        <v>85978.751953125</v>
      </c>
      <c r="J37" s="48">
        <v>415483.751953125</v>
      </c>
      <c r="K37" s="48">
        <v>1061803.2436523438</v>
      </c>
      <c r="L37" s="48">
        <v>85900.5625</v>
      </c>
      <c r="M37" s="48">
        <v>1147703.8061523438</v>
      </c>
      <c r="N37" s="48">
        <v>33608.18281988127</v>
      </c>
      <c r="O37" s="48">
        <v>1114095.6233324625</v>
      </c>
      <c r="P37" s="56">
        <v>6625755.2327374965</v>
      </c>
      <c r="Q37" s="48">
        <v>329505</v>
      </c>
      <c r="R37" s="65">
        <v>2036</v>
      </c>
      <c r="S37" s="48">
        <v>194.23035108566273</v>
      </c>
      <c r="T37" s="52">
        <v>3327.5500170907526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713391.3125</v>
      </c>
      <c r="E38" s="48">
        <v>-71064.74633789062</v>
      </c>
      <c r="F38" s="48">
        <v>127311.9453125</v>
      </c>
      <c r="G38" s="48">
        <v>657144.1135253906</v>
      </c>
      <c r="H38" s="48">
        <v>329505</v>
      </c>
      <c r="I38" s="48">
        <v>87347.001953125</v>
      </c>
      <c r="J38" s="48">
        <v>416852.001953125</v>
      </c>
      <c r="K38" s="48">
        <v>1073996.1154785156</v>
      </c>
      <c r="L38" s="48">
        <v>91175.0390625</v>
      </c>
      <c r="M38" s="48">
        <v>1165171.1545410156</v>
      </c>
      <c r="N38" s="48">
        <v>31058.265141951448</v>
      </c>
      <c r="O38" s="48">
        <v>1134112.8893990642</v>
      </c>
      <c r="P38" s="56">
        <v>6757254.279901166</v>
      </c>
      <c r="Q38" s="48">
        <v>329505</v>
      </c>
      <c r="R38" s="65">
        <v>2037</v>
      </c>
      <c r="S38" s="48">
        <v>176.94457502365094</v>
      </c>
      <c r="T38" s="52">
        <v>3375.4882260339373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735119.0625</v>
      </c>
      <c r="E39" s="48">
        <v>-73094.333984375</v>
      </c>
      <c r="F39" s="48">
        <v>112375.6796875</v>
      </c>
      <c r="G39" s="48">
        <v>695837.716796875</v>
      </c>
      <c r="H39" s="48">
        <v>329505</v>
      </c>
      <c r="I39" s="48">
        <v>89698.92578125</v>
      </c>
      <c r="J39" s="48">
        <v>419203.92578125</v>
      </c>
      <c r="K39" s="48">
        <v>1115041.642578125</v>
      </c>
      <c r="L39" s="48">
        <v>89785.3984375</v>
      </c>
      <c r="M39" s="48">
        <v>1204827.041015625</v>
      </c>
      <c r="N39" s="48">
        <v>29197.352424345787</v>
      </c>
      <c r="O39" s="48">
        <v>1175629.6885912793</v>
      </c>
      <c r="P39" s="56">
        <v>6882726.3628262095</v>
      </c>
      <c r="Q39" s="48">
        <v>329505</v>
      </c>
      <c r="R39" s="65">
        <v>2038</v>
      </c>
      <c r="S39" s="48">
        <v>163.9802429771421</v>
      </c>
      <c r="T39" s="52">
        <v>3424.1170547619113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751298.1875</v>
      </c>
      <c r="E40" s="48">
        <v>-73718.71948242188</v>
      </c>
      <c r="F40" s="48">
        <v>112313.05078125</v>
      </c>
      <c r="G40" s="48">
        <v>712703.8562011719</v>
      </c>
      <c r="H40" s="48">
        <v>329505</v>
      </c>
      <c r="I40" s="48">
        <v>90668.234375</v>
      </c>
      <c r="J40" s="48">
        <v>420173.234375</v>
      </c>
      <c r="K40" s="48">
        <v>1132877.0905761719</v>
      </c>
      <c r="L40" s="48">
        <v>92879.828125</v>
      </c>
      <c r="M40" s="48">
        <v>1225756.9187011719</v>
      </c>
      <c r="N40" s="48">
        <v>27471.509323109844</v>
      </c>
      <c r="O40" s="48">
        <v>1198285.409378062</v>
      </c>
      <c r="P40" s="56">
        <v>7000445.501839844</v>
      </c>
      <c r="Q40" s="48">
        <v>329505</v>
      </c>
      <c r="R40" s="65">
        <v>2039</v>
      </c>
      <c r="S40" s="48">
        <v>152.0962719345091</v>
      </c>
      <c r="T40" s="52">
        <v>3473.44645265947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783300.6875</v>
      </c>
      <c r="E41" s="48">
        <v>-75517.11474609375</v>
      </c>
      <c r="F41" s="48">
        <v>104186.44921875</v>
      </c>
      <c r="G41" s="48">
        <v>754631.3530273438</v>
      </c>
      <c r="H41" s="48">
        <v>329505</v>
      </c>
      <c r="I41" s="48">
        <v>93650.849609375</v>
      </c>
      <c r="J41" s="48">
        <v>423155.849609375</v>
      </c>
      <c r="K41" s="48">
        <v>1177787.2026367188</v>
      </c>
      <c r="L41" s="48">
        <v>91904.5625</v>
      </c>
      <c r="M41" s="48">
        <v>1269691.7651367188</v>
      </c>
      <c r="N41" s="48">
        <v>28263.166755519436</v>
      </c>
      <c r="O41" s="48">
        <v>1241428.5983811994</v>
      </c>
      <c r="P41" s="56">
        <v>7112703.888063932</v>
      </c>
      <c r="Q41" s="48">
        <v>329505</v>
      </c>
      <c r="R41" s="65">
        <v>2040</v>
      </c>
      <c r="S41" s="48">
        <v>154.25699394226058</v>
      </c>
      <c r="T41" s="52">
        <v>3523.4865124468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4256306.012810692</v>
      </c>
      <c r="E44" s="48">
        <v>-549873.9671989123</v>
      </c>
      <c r="F44" s="48">
        <v>558052.7527036753</v>
      </c>
      <c r="G44" s="48">
        <v>4248127.227305929</v>
      </c>
      <c r="H44" s="48">
        <v>1927380.3260770333</v>
      </c>
      <c r="I44" s="48">
        <v>408672.9148345508</v>
      </c>
      <c r="J44" s="48">
        <v>2336053.2409115843</v>
      </c>
      <c r="K44" s="48">
        <v>6584180.4682175135</v>
      </c>
      <c r="L44" s="48">
        <v>617822.7374935528</v>
      </c>
      <c r="M44" s="48">
        <v>7202003.205711067</v>
      </c>
      <c r="N44" s="48">
        <v>89299.3176471326</v>
      </c>
      <c r="O44" s="48">
        <v>7112703.888063934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614444.2743445333</v>
      </c>
      <c r="K45" s="51"/>
      <c r="L45" s="51"/>
      <c r="M45" s="51">
        <v>614444.2743445333</v>
      </c>
      <c r="N45" s="48">
        <v>0</v>
      </c>
      <c r="O45" s="51">
        <v>614444.2743445333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2950497.5152561176</v>
      </c>
      <c r="K46" s="48"/>
      <c r="L46" s="48"/>
      <c r="M46" s="48">
        <v>7816447.4800556</v>
      </c>
      <c r="N46" s="48">
        <v>89299.3176471326</v>
      </c>
      <c r="O46" s="48">
        <v>7727148.162408467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90"/>
      <c r="N47" s="88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5" t="s">
        <v>1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86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5" t="s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86"/>
    </row>
    <row r="50" spans="1:21" ht="12.75">
      <c r="A50" s="36"/>
      <c r="B50" s="36"/>
      <c r="C50" s="145" t="s">
        <v>109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86"/>
    </row>
    <row r="51" spans="1:21" ht="12.75">
      <c r="A51" s="36"/>
      <c r="B51" s="143"/>
      <c r="C51" s="359"/>
      <c r="D51" s="131"/>
      <c r="E51" s="116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10" t="s">
        <v>49</v>
      </c>
      <c r="C52" s="117" t="s">
        <v>50</v>
      </c>
      <c r="D52" s="110" t="s">
        <v>51</v>
      </c>
      <c r="E52" s="117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132" t="s">
        <v>53</v>
      </c>
      <c r="D53" s="132" t="s">
        <v>53</v>
      </c>
      <c r="E53" s="132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3" t="s">
        <v>164</v>
      </c>
      <c r="C54" s="93" t="s">
        <v>164</v>
      </c>
      <c r="D54" s="93" t="s">
        <v>164</v>
      </c>
      <c r="E54" s="133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4">
        <v>7386.70751953125</v>
      </c>
      <c r="D55" s="72">
        <v>6170.87158203125</v>
      </c>
      <c r="E55" s="78">
        <v>0.2905798852443695</v>
      </c>
      <c r="I55" s="36"/>
      <c r="J55" s="43"/>
      <c r="K55" s="118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8344.642578125</v>
      </c>
      <c r="C56" s="134">
        <v>8182.63916015625</v>
      </c>
      <c r="D56" s="72">
        <v>6801.55810546875</v>
      </c>
      <c r="E56" s="78">
        <v>0.3586258888244629</v>
      </c>
      <c r="I56" s="36"/>
      <c r="J56" s="43"/>
      <c r="K56" s="118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7682.31884765625</v>
      </c>
      <c r="C57" s="134">
        <v>7076.33447265625</v>
      </c>
      <c r="D57" s="72">
        <v>6243.3095703125</v>
      </c>
      <c r="E57" s="78">
        <v>0.3054051101207733</v>
      </c>
      <c r="I57" s="36"/>
      <c r="J57" s="43"/>
      <c r="K57" s="118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9403.373046875</v>
      </c>
      <c r="C58" s="134">
        <v>7762.54150390625</v>
      </c>
      <c r="D58" s="72">
        <v>5623.45263671875</v>
      </c>
      <c r="E58" s="78">
        <v>0.31934747099876404</v>
      </c>
      <c r="I58" s="36"/>
      <c r="J58" s="43"/>
      <c r="K58" s="118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4">
        <v>7372.7109375</v>
      </c>
      <c r="D59" s="72">
        <v>3885.191162109375</v>
      </c>
      <c r="E59" s="78">
        <v>0.27683985233306885</v>
      </c>
      <c r="I59" s="36"/>
      <c r="J59" s="43"/>
      <c r="K59" s="118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4">
        <v>4214.5391845703125</v>
      </c>
      <c r="D60" s="72">
        <v>1639.081787109375</v>
      </c>
      <c r="E60" s="78">
        <v>0.009094475768506527</v>
      </c>
      <c r="I60" s="36"/>
      <c r="J60" s="43"/>
      <c r="K60" s="118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4">
        <v>4055.488525390625</v>
      </c>
      <c r="D61" s="72">
        <v>1814.4359130859375</v>
      </c>
      <c r="E61" s="78">
        <v>0.010307910852134228</v>
      </c>
      <c r="I61" s="36"/>
      <c r="J61" s="43"/>
      <c r="K61" s="118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4">
        <v>4273.7110595703125</v>
      </c>
      <c r="D62" s="72">
        <v>1796.4034423828125</v>
      </c>
      <c r="E62" s="78">
        <v>0.010142161510884762</v>
      </c>
      <c r="I62" s="36"/>
      <c r="J62" s="43"/>
      <c r="K62" s="118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4">
        <v>4050.5272216796875</v>
      </c>
      <c r="D63" s="72">
        <v>1507.3917236328125</v>
      </c>
      <c r="E63" s="78">
        <v>0.008280578069388866</v>
      </c>
      <c r="I63" s="36"/>
      <c r="J63" s="43"/>
      <c r="K63" s="118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4">
        <v>4370.9185791015625</v>
      </c>
      <c r="D64" s="72">
        <v>767.4630126953125</v>
      </c>
      <c r="E64" s="78">
        <v>0.003319602459669113</v>
      </c>
      <c r="I64" s="36"/>
      <c r="J64" s="43"/>
      <c r="K64" s="118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4">
        <v>4349.410400390625</v>
      </c>
      <c r="D65" s="72">
        <v>764.2302856445312</v>
      </c>
      <c r="E65" s="78">
        <v>0.003309632185846567</v>
      </c>
      <c r="I65" s="36"/>
      <c r="J65" s="43"/>
      <c r="K65" s="118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4">
        <v>4365.9061279296875</v>
      </c>
      <c r="D66" s="72">
        <v>766.1502075195312</v>
      </c>
      <c r="E66" s="78">
        <v>0.00330971647053957</v>
      </c>
      <c r="I66" s="36"/>
      <c r="J66" s="43"/>
      <c r="K66" s="118"/>
      <c r="L66" s="73"/>
      <c r="M66" s="73"/>
      <c r="N66" s="69"/>
    </row>
    <row r="67" spans="1:14" ht="12.75">
      <c r="A67" s="38">
        <v>2023</v>
      </c>
      <c r="B67" s="80">
        <v>4268.751953125</v>
      </c>
      <c r="C67" s="134">
        <v>4045.9295654296875</v>
      </c>
      <c r="D67" s="72">
        <v>696.893798828125</v>
      </c>
      <c r="E67" s="78">
        <v>0.0029207144398242235</v>
      </c>
      <c r="I67" s="36"/>
      <c r="J67" s="43"/>
      <c r="K67" s="118"/>
      <c r="L67" s="73"/>
      <c r="M67" s="73"/>
      <c r="N67" s="69"/>
    </row>
    <row r="68" spans="1:14" ht="12.75">
      <c r="A68" s="38">
        <v>2024</v>
      </c>
      <c r="B68" s="80">
        <v>3654.5869140625</v>
      </c>
      <c r="C68" s="134">
        <v>4111.8695068359375</v>
      </c>
      <c r="D68" s="72">
        <v>711.1246948242188</v>
      </c>
      <c r="E68" s="78">
        <v>0.0029971697367727757</v>
      </c>
      <c r="I68" s="36"/>
      <c r="J68" s="43"/>
      <c r="K68" s="118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4">
        <v>4816.8883056640625</v>
      </c>
      <c r="D69" s="72">
        <v>807.8037719726562</v>
      </c>
      <c r="E69" s="78">
        <v>0.0033095749095082283</v>
      </c>
      <c r="I69" s="36"/>
      <c r="J69" s="43"/>
      <c r="K69" s="118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4">
        <v>4767.289306640625</v>
      </c>
      <c r="D70" s="72">
        <v>785.0267333984375</v>
      </c>
      <c r="E70" s="78">
        <v>0.0031090895645320415</v>
      </c>
      <c r="I70" s="36"/>
      <c r="J70" s="43"/>
      <c r="K70" s="118"/>
      <c r="L70" s="73"/>
      <c r="M70" s="73"/>
      <c r="N70" s="69"/>
    </row>
    <row r="71" spans="1:14" ht="12.75">
      <c r="A71" s="38">
        <v>2027</v>
      </c>
      <c r="B71" s="80">
        <v>4557.63671875</v>
      </c>
      <c r="C71" s="134">
        <v>4891.45166015625</v>
      </c>
      <c r="D71" s="72">
        <v>815.6934814453125</v>
      </c>
      <c r="E71" s="78">
        <v>0.0033087730407714844</v>
      </c>
      <c r="I71" s="36"/>
      <c r="J71" s="43"/>
      <c r="K71" s="118"/>
      <c r="L71" s="73"/>
      <c r="M71" s="73"/>
      <c r="N71" s="69"/>
    </row>
    <row r="72" spans="1:14" ht="12.75">
      <c r="A72" s="38">
        <v>2028</v>
      </c>
      <c r="B72" s="80">
        <v>3884.1416015625</v>
      </c>
      <c r="C72" s="134">
        <v>4786.290771484375</v>
      </c>
      <c r="D72" s="72">
        <v>785.4469604492188</v>
      </c>
      <c r="E72" s="78">
        <v>0.0030977351125329733</v>
      </c>
      <c r="I72" s="36"/>
      <c r="J72" s="43"/>
      <c r="K72" s="118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4">
        <v>4677.08203125</v>
      </c>
      <c r="D73" s="72">
        <v>759.2564697265625</v>
      </c>
      <c r="E73" s="78">
        <v>0.0029409676790237427</v>
      </c>
      <c r="I73" s="36"/>
      <c r="J73" s="43"/>
      <c r="K73" s="118"/>
      <c r="L73" s="73"/>
      <c r="M73" s="73"/>
      <c r="N73" s="69"/>
    </row>
    <row r="74" spans="1:14" ht="12.75">
      <c r="A74" s="38">
        <v>2030</v>
      </c>
      <c r="B74" s="80">
        <v>4332.064453125</v>
      </c>
      <c r="C74" s="134">
        <v>4824.455322265625</v>
      </c>
      <c r="D74" s="72">
        <v>799.5989379882812</v>
      </c>
      <c r="E74" s="78">
        <v>0.0032096565701067448</v>
      </c>
      <c r="I74" s="36"/>
      <c r="J74" s="43"/>
      <c r="K74" s="118"/>
      <c r="L74" s="73"/>
      <c r="M74" s="73"/>
      <c r="N74" s="69"/>
    </row>
    <row r="75" spans="1:14" ht="12.75">
      <c r="A75" s="43">
        <v>2031</v>
      </c>
      <c r="B75" s="80">
        <v>3536.2177734375</v>
      </c>
      <c r="C75" s="134">
        <v>4663.586669921875</v>
      </c>
      <c r="D75" s="72">
        <v>757.6738891601562</v>
      </c>
      <c r="E75" s="78">
        <v>0.0029412326402962208</v>
      </c>
      <c r="I75" s="36"/>
      <c r="J75" s="43"/>
      <c r="K75" s="118"/>
      <c r="L75" s="73"/>
      <c r="M75" s="73"/>
      <c r="N75" s="69"/>
    </row>
    <row r="76" spans="1:14" ht="12.75">
      <c r="A76" s="43">
        <v>2032</v>
      </c>
      <c r="B76" s="80">
        <v>4571.8798828125</v>
      </c>
      <c r="C76" s="134">
        <v>4946.99267578125</v>
      </c>
      <c r="D76" s="72">
        <v>821.4385986328125</v>
      </c>
      <c r="E76" s="78">
        <v>0.0033187270164489746</v>
      </c>
      <c r="I76" s="36"/>
      <c r="J76" s="43"/>
      <c r="K76" s="118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4">
        <v>4982.864501953125</v>
      </c>
      <c r="D77" s="72">
        <v>823.442626953125</v>
      </c>
      <c r="E77" s="78">
        <v>0.0033098948188126087</v>
      </c>
      <c r="I77" s="36"/>
      <c r="J77" s="43"/>
      <c r="K77" s="118"/>
      <c r="L77" s="73"/>
      <c r="M77" s="73"/>
      <c r="N77" s="69"/>
    </row>
    <row r="78" spans="1:14" ht="12.75">
      <c r="A78" s="43">
        <v>2034</v>
      </c>
      <c r="B78" s="80">
        <v>4557.8193359375</v>
      </c>
      <c r="C78" s="134">
        <v>4946.182861328125</v>
      </c>
      <c r="D78" s="72">
        <v>819.5144653320312</v>
      </c>
      <c r="E78" s="78">
        <v>0.003309185616672039</v>
      </c>
      <c r="I78" s="36"/>
      <c r="J78" s="43"/>
      <c r="K78" s="118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4">
        <v>4703.95751953125</v>
      </c>
      <c r="D79" s="72">
        <v>758.4384765625</v>
      </c>
      <c r="E79" s="78">
        <v>0.0029215868562459946</v>
      </c>
      <c r="I79" s="36"/>
      <c r="J79" s="43"/>
      <c r="K79" s="118"/>
      <c r="L79" s="73"/>
      <c r="M79" s="73"/>
      <c r="N79" s="69"/>
    </row>
    <row r="80" spans="1:14" ht="12.75">
      <c r="A80" s="43">
        <v>2036</v>
      </c>
      <c r="B80" s="80">
        <v>3658.2998046875</v>
      </c>
      <c r="C80" s="134">
        <v>4753.240478515625</v>
      </c>
      <c r="D80" s="72">
        <v>770.8806762695312</v>
      </c>
      <c r="E80" s="78">
        <v>0.0029984498396515846</v>
      </c>
      <c r="I80" s="36"/>
      <c r="J80" s="43"/>
      <c r="K80" s="118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4">
        <v>4980.066162109375</v>
      </c>
      <c r="D81" s="72">
        <v>823.0150146484375</v>
      </c>
      <c r="E81" s="78">
        <v>0.003309927647933364</v>
      </c>
      <c r="I81" s="36"/>
      <c r="J81" s="43"/>
      <c r="K81" s="118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4">
        <v>4840.966064453125</v>
      </c>
      <c r="D82" s="72">
        <v>790.0570068359375</v>
      </c>
      <c r="E82" s="78">
        <v>0.0031086415983736515</v>
      </c>
      <c r="I82" s="36"/>
      <c r="J82" s="43"/>
      <c r="K82" s="118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4">
        <v>4943.57177734375</v>
      </c>
      <c r="D83" s="72">
        <v>818.9862670898438</v>
      </c>
      <c r="E83" s="78">
        <v>0.003309192368760705</v>
      </c>
      <c r="I83" s="36"/>
      <c r="J83" s="43"/>
      <c r="K83" s="118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1">
        <v>3886.351318359375</v>
      </c>
      <c r="C84" s="135">
        <v>4828.441650390625</v>
      </c>
      <c r="D84" s="92">
        <v>787.7879638671875</v>
      </c>
      <c r="E84" s="79">
        <v>0.003099076682701707</v>
      </c>
      <c r="I84" s="36"/>
      <c r="J84" s="43"/>
      <c r="K84" s="118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5"/>
      <c r="D85" s="102"/>
      <c r="E85" s="74"/>
      <c r="F85" s="73"/>
      <c r="G85" s="103"/>
      <c r="H85" s="103"/>
      <c r="I85" s="73"/>
      <c r="J85" s="74"/>
      <c r="K85" s="43"/>
      <c r="L85" s="104"/>
      <c r="M85" s="75"/>
      <c r="N85" s="94"/>
      <c r="O85" s="74"/>
      <c r="P85" s="73"/>
      <c r="Q85" s="103"/>
      <c r="R85" s="105"/>
      <c r="S85" s="43"/>
      <c r="T85" s="118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6" t="s">
        <v>55</v>
      </c>
      <c r="C87" s="147"/>
      <c r="D87" s="147"/>
      <c r="E87" s="147"/>
      <c r="F87" s="147"/>
      <c r="G87" s="147"/>
      <c r="H87" s="148"/>
      <c r="I87" s="360" t="s">
        <v>56</v>
      </c>
      <c r="J87" s="57"/>
      <c r="K87" s="126" t="s">
        <v>57</v>
      </c>
      <c r="L87" s="97"/>
      <c r="M87" s="97"/>
      <c r="N87" s="97"/>
      <c r="O87" s="127"/>
      <c r="P87" s="128"/>
      <c r="U87" s="58"/>
      <c r="V87" s="69"/>
    </row>
    <row r="88" spans="1:22" ht="12.75">
      <c r="A88" s="36"/>
      <c r="B88" s="111"/>
      <c r="C88" s="123"/>
      <c r="D88" s="124"/>
      <c r="E88" s="125" t="s">
        <v>58</v>
      </c>
      <c r="F88" s="124"/>
      <c r="G88" s="124" t="s">
        <v>59</v>
      </c>
      <c r="H88" s="125" t="s">
        <v>58</v>
      </c>
      <c r="I88" s="361" t="s">
        <v>60</v>
      </c>
      <c r="J88" s="57"/>
      <c r="K88" s="129"/>
      <c r="L88" s="120"/>
      <c r="M88" s="59"/>
      <c r="N88" s="58" t="s">
        <v>61</v>
      </c>
      <c r="O88" s="120"/>
      <c r="P88" s="130"/>
      <c r="U88" s="120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2">
        <v>0.923</v>
      </c>
      <c r="J89" s="57"/>
      <c r="K89" s="98"/>
      <c r="L89" s="99" t="s">
        <v>62</v>
      </c>
      <c r="M89" s="99" t="s">
        <v>63</v>
      </c>
      <c r="N89" s="99" t="s">
        <v>64</v>
      </c>
      <c r="O89" s="99" t="s">
        <v>12</v>
      </c>
      <c r="P89" s="140" t="s">
        <v>65</v>
      </c>
      <c r="U89" s="69"/>
      <c r="V89" s="69"/>
    </row>
    <row r="90" spans="1:22" ht="12.75">
      <c r="A90" s="36"/>
      <c r="B90" s="112" t="s">
        <v>66</v>
      </c>
      <c r="C90" s="87" t="s">
        <v>67</v>
      </c>
      <c r="D90" s="87" t="s">
        <v>68</v>
      </c>
      <c r="E90" s="87" t="s">
        <v>20</v>
      </c>
      <c r="F90" s="87" t="s">
        <v>67</v>
      </c>
      <c r="G90" s="87" t="s">
        <v>68</v>
      </c>
      <c r="H90" s="87" t="s">
        <v>20</v>
      </c>
      <c r="I90" s="362" t="s">
        <v>69</v>
      </c>
      <c r="J90" s="57"/>
      <c r="K90" s="100" t="s">
        <v>70</v>
      </c>
      <c r="L90" s="101" t="s">
        <v>64</v>
      </c>
      <c r="M90" s="101" t="s">
        <v>71</v>
      </c>
      <c r="N90" s="101" t="s">
        <v>72</v>
      </c>
      <c r="O90" s="101" t="s">
        <v>64</v>
      </c>
      <c r="P90" s="96" t="s">
        <v>73</v>
      </c>
      <c r="U90" s="69"/>
      <c r="V90" s="69"/>
    </row>
    <row r="91" spans="1:22" ht="12.75">
      <c r="A91" s="36"/>
      <c r="B91" s="113"/>
      <c r="C91" s="42"/>
      <c r="D91" s="42"/>
      <c r="E91" s="42"/>
      <c r="F91" s="42"/>
      <c r="G91" s="42"/>
      <c r="H91" s="42"/>
      <c r="I91" s="363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4">
        <v>7432.1748046875</v>
      </c>
      <c r="C92" s="106">
        <v>57.64887619018555</v>
      </c>
      <c r="D92" s="106">
        <v>114.59170532226562</v>
      </c>
      <c r="E92" s="103">
        <v>56.94282913208008</v>
      </c>
      <c r="F92" s="103">
        <v>369.3059997558594</v>
      </c>
      <c r="G92" s="106">
        <v>1246.944580078125</v>
      </c>
      <c r="H92" s="103">
        <v>877.6385803222656</v>
      </c>
      <c r="I92" s="364">
        <v>6859.897344726563</v>
      </c>
      <c r="J92" s="38">
        <v>2011</v>
      </c>
      <c r="K92" s="137">
        <v>1033</v>
      </c>
      <c r="L92" s="136">
        <v>1115.2464599609375</v>
      </c>
      <c r="M92" s="150" t="s">
        <v>74</v>
      </c>
      <c r="N92" s="136">
        <v>0</v>
      </c>
      <c r="O92" s="136">
        <v>1115.2464599609375</v>
      </c>
      <c r="P92" s="141">
        <v>0.07961903190797437</v>
      </c>
      <c r="U92" s="69"/>
      <c r="V92" s="69"/>
    </row>
    <row r="93" spans="1:22" ht="12.75">
      <c r="A93" s="38">
        <v>2012</v>
      </c>
      <c r="B93" s="114">
        <v>7475.9326171875</v>
      </c>
      <c r="C93" s="106">
        <v>138.4857635498047</v>
      </c>
      <c r="D93" s="106">
        <v>116.77310943603516</v>
      </c>
      <c r="E93" s="103">
        <v>-21.71265411376953</v>
      </c>
      <c r="F93" s="103">
        <v>127.86012268066406</v>
      </c>
      <c r="G93" s="106">
        <v>2034.1834716796875</v>
      </c>
      <c r="H93" s="103">
        <v>1906.3233489990234</v>
      </c>
      <c r="I93" s="364">
        <v>6900.2858056640625</v>
      </c>
      <c r="J93" s="38">
        <v>2012</v>
      </c>
      <c r="K93" s="137">
        <v>1251</v>
      </c>
      <c r="L93" s="136">
        <v>1315.577392578125</v>
      </c>
      <c r="M93" s="150" t="s">
        <v>74</v>
      </c>
      <c r="N93" s="136">
        <v>0</v>
      </c>
      <c r="O93" s="136">
        <v>1315.577392578125</v>
      </c>
      <c r="P93" s="141">
        <v>0.05162061756844527</v>
      </c>
      <c r="U93" s="69"/>
      <c r="V93" s="69"/>
    </row>
    <row r="94" spans="1:22" ht="12.75">
      <c r="A94" s="38">
        <v>2013</v>
      </c>
      <c r="B94" s="114">
        <v>7456.80419921875</v>
      </c>
      <c r="C94" s="106">
        <v>138.34532165527344</v>
      </c>
      <c r="D94" s="106">
        <v>36.142662048339844</v>
      </c>
      <c r="E94" s="103">
        <v>-102.2026596069336</v>
      </c>
      <c r="F94" s="103">
        <v>612.9901733398438</v>
      </c>
      <c r="G94" s="106">
        <v>1336.6798095703125</v>
      </c>
      <c r="H94" s="103">
        <v>723.6896362304688</v>
      </c>
      <c r="I94" s="364">
        <v>6882.630275878907</v>
      </c>
      <c r="J94" s="38">
        <v>2013</v>
      </c>
      <c r="K94" s="137">
        <v>1257</v>
      </c>
      <c r="L94" s="136">
        <v>1317.287353515625</v>
      </c>
      <c r="M94" s="150" t="s">
        <v>74</v>
      </c>
      <c r="N94" s="136">
        <v>0</v>
      </c>
      <c r="O94" s="136">
        <v>1317.287353515625</v>
      </c>
      <c r="P94" s="141">
        <v>0.04796129953510353</v>
      </c>
      <c r="U94" s="69"/>
      <c r="V94" s="69"/>
    </row>
    <row r="95" spans="1:22" ht="12.75">
      <c r="A95" s="38">
        <v>2014</v>
      </c>
      <c r="B95" s="114">
        <v>7469.078125</v>
      </c>
      <c r="C95" s="106">
        <v>138.68670654296875</v>
      </c>
      <c r="D95" s="106">
        <v>16.607419967651367</v>
      </c>
      <c r="E95" s="103">
        <v>-122.07928657531738</v>
      </c>
      <c r="F95" s="103">
        <v>166.18829345703125</v>
      </c>
      <c r="G95" s="106">
        <v>1604.3067626953125</v>
      </c>
      <c r="H95" s="103">
        <v>1438.1184692382812</v>
      </c>
      <c r="I95" s="364">
        <v>6893.9591093750005</v>
      </c>
      <c r="J95" s="38">
        <v>2014</v>
      </c>
      <c r="K95" s="137">
        <v>1243</v>
      </c>
      <c r="L95" s="136">
        <v>1387.44287109375</v>
      </c>
      <c r="M95" s="150" t="s">
        <v>74</v>
      </c>
      <c r="N95" s="136">
        <v>0</v>
      </c>
      <c r="O95" s="136">
        <v>1387.44287109375</v>
      </c>
      <c r="P95" s="141">
        <v>0.11620504512771523</v>
      </c>
      <c r="U95" s="69"/>
      <c r="V95" s="69"/>
    </row>
    <row r="96" spans="1:22" ht="12.75">
      <c r="A96" s="38">
        <v>2015</v>
      </c>
      <c r="B96" s="114">
        <v>7478.85986328125</v>
      </c>
      <c r="C96" s="106">
        <v>138.914306640625</v>
      </c>
      <c r="D96" s="106">
        <v>22.56797981262207</v>
      </c>
      <c r="E96" s="103">
        <v>-116.34632682800293</v>
      </c>
      <c r="F96" s="103">
        <v>259.65570068359375</v>
      </c>
      <c r="G96" s="106">
        <v>1251.763916015625</v>
      </c>
      <c r="H96" s="103">
        <v>992.1082153320312</v>
      </c>
      <c r="I96" s="364">
        <v>6902.987653808594</v>
      </c>
      <c r="J96" s="38">
        <v>2015</v>
      </c>
      <c r="K96" s="137">
        <v>1234</v>
      </c>
      <c r="L96" s="136">
        <v>1107.68212890625</v>
      </c>
      <c r="M96" s="150" t="s">
        <v>74</v>
      </c>
      <c r="N96" s="136">
        <v>0</v>
      </c>
      <c r="O96" s="136">
        <v>1107.68212890625</v>
      </c>
      <c r="P96" s="141">
        <v>-0.10236456328504862</v>
      </c>
      <c r="U96" s="69"/>
      <c r="V96" s="69"/>
    </row>
    <row r="97" spans="1:22" ht="25.5">
      <c r="A97" s="38">
        <v>2016</v>
      </c>
      <c r="B97" s="114">
        <v>7487.8525390625</v>
      </c>
      <c r="C97" s="106">
        <v>139.39614868164062</v>
      </c>
      <c r="D97" s="106">
        <v>19.49726104736328</v>
      </c>
      <c r="E97" s="103">
        <v>-119.89888763427734</v>
      </c>
      <c r="F97" s="103">
        <v>564.4617309570312</v>
      </c>
      <c r="G97" s="106">
        <v>424.70172119140625</v>
      </c>
      <c r="H97" s="103">
        <v>-139.760009765625</v>
      </c>
      <c r="I97" s="364">
        <v>6911.287893554688</v>
      </c>
      <c r="J97" s="38">
        <v>2016</v>
      </c>
      <c r="K97" s="137">
        <v>1213</v>
      </c>
      <c r="L97" s="136">
        <v>1276.8173828125</v>
      </c>
      <c r="M97" s="150" t="s">
        <v>78</v>
      </c>
      <c r="N97" s="136">
        <v>0</v>
      </c>
      <c r="O97" s="136">
        <v>1276.8173828125</v>
      </c>
      <c r="P97" s="141">
        <v>0.05261119770197853</v>
      </c>
      <c r="U97" s="69"/>
      <c r="V97" s="69"/>
    </row>
    <row r="98" spans="1:22" ht="12.75">
      <c r="A98" s="38">
        <v>2017</v>
      </c>
      <c r="B98" s="114">
        <v>7504.75927734375</v>
      </c>
      <c r="C98" s="106">
        <v>138.914306640625</v>
      </c>
      <c r="D98" s="106">
        <v>28.110326766967773</v>
      </c>
      <c r="E98" s="103">
        <v>-110.80397987365723</v>
      </c>
      <c r="F98" s="103">
        <v>728.0133666992188</v>
      </c>
      <c r="G98" s="106">
        <v>316.9769592285156</v>
      </c>
      <c r="H98" s="103">
        <v>-411.0364074707031</v>
      </c>
      <c r="I98" s="364">
        <v>6926.892812988282</v>
      </c>
      <c r="J98" s="38">
        <v>2017</v>
      </c>
      <c r="K98" s="137">
        <v>1198</v>
      </c>
      <c r="L98" s="136">
        <v>1275.77880859375</v>
      </c>
      <c r="M98" s="150" t="s">
        <v>74</v>
      </c>
      <c r="N98" s="136">
        <v>0</v>
      </c>
      <c r="O98" s="136">
        <v>1275.77880859375</v>
      </c>
      <c r="P98" s="141">
        <v>0.06492388029528384</v>
      </c>
      <c r="U98" s="69"/>
      <c r="V98" s="69"/>
    </row>
    <row r="99" spans="1:22" ht="12.75">
      <c r="A99" s="38">
        <v>2018</v>
      </c>
      <c r="B99" s="114">
        <v>7535.736328125</v>
      </c>
      <c r="C99" s="106">
        <v>138.914306640625</v>
      </c>
      <c r="D99" s="106">
        <v>36.915977478027344</v>
      </c>
      <c r="E99" s="103">
        <v>-101.99832916259766</v>
      </c>
      <c r="F99" s="103">
        <v>583.460205078125</v>
      </c>
      <c r="G99" s="106">
        <v>360.94268798828125</v>
      </c>
      <c r="H99" s="103">
        <v>-222.51751708984375</v>
      </c>
      <c r="I99" s="364">
        <v>6955.484630859375</v>
      </c>
      <c r="J99" s="38">
        <v>2018</v>
      </c>
      <c r="K99" s="137">
        <v>1207</v>
      </c>
      <c r="L99" s="136">
        <v>1278.34033203125</v>
      </c>
      <c r="M99" s="150" t="s">
        <v>74</v>
      </c>
      <c r="N99" s="136">
        <v>0</v>
      </c>
      <c r="O99" s="136">
        <v>1278.34033203125</v>
      </c>
      <c r="P99" s="141">
        <v>0.05910549464063797</v>
      </c>
      <c r="U99" s="69"/>
      <c r="V99" s="69"/>
    </row>
    <row r="100" spans="1:22" ht="12.75">
      <c r="A100" s="38">
        <v>2019</v>
      </c>
      <c r="B100" s="114">
        <v>7570.50390625</v>
      </c>
      <c r="C100" s="106">
        <v>138.914306640625</v>
      </c>
      <c r="D100" s="106">
        <v>36.0742301940918</v>
      </c>
      <c r="E100" s="103">
        <v>-102.8400764465332</v>
      </c>
      <c r="F100" s="103">
        <v>806.2406005859375</v>
      </c>
      <c r="G100" s="106">
        <v>308.4230041503906</v>
      </c>
      <c r="H100" s="103">
        <v>-497.8175964355469</v>
      </c>
      <c r="I100" s="364">
        <v>6987.575105468751</v>
      </c>
      <c r="J100" s="38">
        <v>2019</v>
      </c>
      <c r="K100" s="137">
        <v>1218</v>
      </c>
      <c r="L100" s="136">
        <v>1285.783935546875</v>
      </c>
      <c r="M100" s="150" t="s">
        <v>74</v>
      </c>
      <c r="N100" s="136">
        <v>0</v>
      </c>
      <c r="O100" s="136">
        <v>1285.783935546875</v>
      </c>
      <c r="P100" s="141">
        <v>0.055651835424363805</v>
      </c>
      <c r="U100" s="69"/>
      <c r="V100" s="69"/>
    </row>
    <row r="101" spans="1:22" ht="12.75">
      <c r="A101" s="38">
        <v>2020</v>
      </c>
      <c r="B101" s="114">
        <v>7604.333984375</v>
      </c>
      <c r="C101" s="106">
        <v>139.39614868164062</v>
      </c>
      <c r="D101" s="106">
        <v>33.800296783447266</v>
      </c>
      <c r="E101" s="103">
        <v>-105.59585189819336</v>
      </c>
      <c r="F101" s="103">
        <v>568.6765747070312</v>
      </c>
      <c r="G101" s="106">
        <v>395.760986328125</v>
      </c>
      <c r="H101" s="103">
        <v>-172.91558837890625</v>
      </c>
      <c r="I101" s="364">
        <v>7018.800267578125</v>
      </c>
      <c r="J101" s="38">
        <v>2020</v>
      </c>
      <c r="K101" s="137">
        <v>1224</v>
      </c>
      <c r="L101" s="136">
        <v>1287.910888671875</v>
      </c>
      <c r="M101" s="150" t="s">
        <v>74</v>
      </c>
      <c r="N101" s="136">
        <v>0</v>
      </c>
      <c r="O101" s="136">
        <v>1287.910888671875</v>
      </c>
      <c r="P101" s="141">
        <v>0.0522147783266953</v>
      </c>
      <c r="U101" s="69"/>
      <c r="V101" s="69"/>
    </row>
    <row r="102" spans="1:22" ht="12.75">
      <c r="A102" s="38">
        <v>2021</v>
      </c>
      <c r="B102" s="114">
        <v>7647.515625</v>
      </c>
      <c r="C102" s="106">
        <v>287.8343200683594</v>
      </c>
      <c r="D102" s="106">
        <v>33.736427307128906</v>
      </c>
      <c r="E102" s="103">
        <v>-254.09789276123047</v>
      </c>
      <c r="F102" s="103">
        <v>551.1552124023438</v>
      </c>
      <c r="G102" s="106">
        <v>427.49798583984375</v>
      </c>
      <c r="H102" s="103">
        <v>-123.6572265625</v>
      </c>
      <c r="I102" s="364">
        <v>7058.656921875</v>
      </c>
      <c r="J102" s="38">
        <v>2021</v>
      </c>
      <c r="K102" s="137">
        <v>1238</v>
      </c>
      <c r="L102" s="136">
        <v>1302.6153564453125</v>
      </c>
      <c r="M102" s="150" t="s">
        <v>74</v>
      </c>
      <c r="N102" s="136">
        <v>0</v>
      </c>
      <c r="O102" s="136">
        <v>1302.6153564453125</v>
      </c>
      <c r="P102" s="141">
        <v>0.05219334123207786</v>
      </c>
      <c r="U102" s="69"/>
      <c r="V102" s="69"/>
    </row>
    <row r="103" spans="1:22" ht="12.75">
      <c r="A103" s="38">
        <v>2022</v>
      </c>
      <c r="B103" s="114">
        <v>7694.775390625</v>
      </c>
      <c r="C103" s="106">
        <v>287.8343200683594</v>
      </c>
      <c r="D103" s="106">
        <v>33.736427307128906</v>
      </c>
      <c r="E103" s="103">
        <v>-254.09789276123047</v>
      </c>
      <c r="F103" s="103">
        <v>533.67138671875</v>
      </c>
      <c r="G103" s="106">
        <v>421.8421936035156</v>
      </c>
      <c r="H103" s="103">
        <v>-111.82919311523438</v>
      </c>
      <c r="I103" s="364">
        <v>7102.277685546876</v>
      </c>
      <c r="J103" s="38">
        <v>2022</v>
      </c>
      <c r="K103" s="137">
        <v>1249</v>
      </c>
      <c r="L103" s="136">
        <v>1302.6153564453125</v>
      </c>
      <c r="M103" s="150" t="s">
        <v>74</v>
      </c>
      <c r="N103" s="136">
        <v>0</v>
      </c>
      <c r="O103" s="136">
        <v>1302.6153564453125</v>
      </c>
      <c r="P103" s="141">
        <v>0.04292662645741596</v>
      </c>
      <c r="U103" s="69"/>
      <c r="V103" s="69"/>
    </row>
    <row r="104" spans="1:22" ht="12.75">
      <c r="A104" s="38">
        <v>2023</v>
      </c>
      <c r="B104" s="114">
        <v>7744.1357421875</v>
      </c>
      <c r="C104" s="106">
        <v>287.8343200683594</v>
      </c>
      <c r="D104" s="106">
        <v>33.736427307128906</v>
      </c>
      <c r="E104" s="103">
        <v>-254.09789276123047</v>
      </c>
      <c r="F104" s="103">
        <v>798.6190185546875</v>
      </c>
      <c r="G104" s="106">
        <v>300.75848388671875</v>
      </c>
      <c r="H104" s="103">
        <v>-497.86053466796875</v>
      </c>
      <c r="I104" s="364">
        <v>7147.837290039063</v>
      </c>
      <c r="J104" s="38">
        <v>2023</v>
      </c>
      <c r="K104" s="137">
        <v>1255</v>
      </c>
      <c r="L104" s="136">
        <v>1302.6153564453125</v>
      </c>
      <c r="M104" s="150" t="s">
        <v>74</v>
      </c>
      <c r="N104" s="136">
        <v>0</v>
      </c>
      <c r="O104" s="136">
        <v>1302.6153564453125</v>
      </c>
      <c r="P104" s="141">
        <v>0.03794052306399398</v>
      </c>
      <c r="U104" s="69"/>
      <c r="V104" s="69"/>
    </row>
    <row r="105" spans="1:22" ht="12.75">
      <c r="A105" s="38">
        <v>2024</v>
      </c>
      <c r="B105" s="114">
        <v>7797.94482421875</v>
      </c>
      <c r="C105" s="106">
        <v>288.8314514160156</v>
      </c>
      <c r="D105" s="106">
        <v>33.800296783447266</v>
      </c>
      <c r="E105" s="103">
        <v>-255.03115463256836</v>
      </c>
      <c r="F105" s="103">
        <v>774.795166015625</v>
      </c>
      <c r="G105" s="106">
        <v>298.9825439453125</v>
      </c>
      <c r="H105" s="103">
        <v>-475.8126220703125</v>
      </c>
      <c r="I105" s="364">
        <v>7197.503072753907</v>
      </c>
      <c r="J105" s="38">
        <v>2024</v>
      </c>
      <c r="K105" s="137">
        <v>1264</v>
      </c>
      <c r="L105" s="136">
        <v>1302.6153564453125</v>
      </c>
      <c r="M105" s="150" t="s">
        <v>74</v>
      </c>
      <c r="N105" s="136">
        <v>0</v>
      </c>
      <c r="O105" s="136">
        <v>1302.6153564453125</v>
      </c>
      <c r="P105" s="141">
        <v>0.03055012377002564</v>
      </c>
      <c r="U105" s="69"/>
      <c r="V105" s="69"/>
    </row>
    <row r="106" spans="1:22" ht="25.5">
      <c r="A106" s="38">
        <v>2025</v>
      </c>
      <c r="B106" s="114">
        <v>7846.40234375</v>
      </c>
      <c r="C106" s="106">
        <v>287.8343200683594</v>
      </c>
      <c r="D106" s="106">
        <v>33.736427307128906</v>
      </c>
      <c r="E106" s="103">
        <v>-254.09789276123047</v>
      </c>
      <c r="F106" s="103">
        <v>485.5851135253906</v>
      </c>
      <c r="G106" s="106">
        <v>1492.6239013671875</v>
      </c>
      <c r="H106" s="103">
        <v>1007.0387878417969</v>
      </c>
      <c r="I106" s="364">
        <v>7242.229363281251</v>
      </c>
      <c r="J106" s="38">
        <v>2025</v>
      </c>
      <c r="K106" s="137">
        <v>1281</v>
      </c>
      <c r="L106" s="136">
        <v>1302.6553955078125</v>
      </c>
      <c r="M106" s="150" t="s">
        <v>75</v>
      </c>
      <c r="N106" s="136">
        <v>407</v>
      </c>
      <c r="O106" s="136">
        <v>1709.6553955078125</v>
      </c>
      <c r="P106" s="141">
        <v>0.33462560148931497</v>
      </c>
      <c r="U106" s="69"/>
      <c r="V106" s="69"/>
    </row>
    <row r="107" spans="1:22" ht="12.75">
      <c r="A107" s="38">
        <v>2026</v>
      </c>
      <c r="B107" s="114">
        <v>7896.4873046875</v>
      </c>
      <c r="C107" s="106">
        <v>287.8343200683594</v>
      </c>
      <c r="D107" s="106">
        <v>33.736427307128906</v>
      </c>
      <c r="E107" s="103">
        <v>-254.09789276123047</v>
      </c>
      <c r="F107" s="103">
        <v>351.8253173828125</v>
      </c>
      <c r="G107" s="106">
        <v>1450.5185546875</v>
      </c>
      <c r="H107" s="103">
        <v>1098.6932373046875</v>
      </c>
      <c r="I107" s="364">
        <v>7288.457782226563</v>
      </c>
      <c r="J107" s="38">
        <v>2026</v>
      </c>
      <c r="K107" s="137">
        <v>1293</v>
      </c>
      <c r="L107" s="136">
        <v>1302.6553955078125</v>
      </c>
      <c r="M107" s="150" t="s">
        <v>74</v>
      </c>
      <c r="N107" s="136">
        <v>407</v>
      </c>
      <c r="O107" s="136">
        <v>1709.6553955078125</v>
      </c>
      <c r="P107" s="141">
        <v>0.32223928500217514</v>
      </c>
      <c r="U107" s="69"/>
      <c r="V107" s="69"/>
    </row>
    <row r="108" spans="1:22" ht="12.75">
      <c r="A108" s="38">
        <v>2027</v>
      </c>
      <c r="B108" s="114">
        <v>7946.7626953125</v>
      </c>
      <c r="C108" s="106">
        <v>287.8343200683594</v>
      </c>
      <c r="D108" s="106">
        <v>33.736427307128906</v>
      </c>
      <c r="E108" s="103">
        <v>-254.09789276123047</v>
      </c>
      <c r="F108" s="103">
        <v>435.36090087890625</v>
      </c>
      <c r="G108" s="106">
        <v>1547.0081787109375</v>
      </c>
      <c r="H108" s="103">
        <v>1111.6472778320312</v>
      </c>
      <c r="I108" s="364">
        <v>7334.861967773438</v>
      </c>
      <c r="J108" s="38">
        <v>2027</v>
      </c>
      <c r="K108" s="137">
        <v>1305</v>
      </c>
      <c r="L108" s="136">
        <v>1302.6553955078125</v>
      </c>
      <c r="M108" s="150" t="s">
        <v>74</v>
      </c>
      <c r="N108" s="136">
        <v>407</v>
      </c>
      <c r="O108" s="136">
        <v>1709.6553955078125</v>
      </c>
      <c r="P108" s="141">
        <v>0.31008076284123565</v>
      </c>
      <c r="U108" s="69"/>
      <c r="V108" s="69"/>
    </row>
    <row r="109" spans="1:22" ht="12.75">
      <c r="A109" s="38">
        <v>2028</v>
      </c>
      <c r="B109" s="114">
        <v>7998.669921875</v>
      </c>
      <c r="C109" s="106">
        <v>288.8314514160156</v>
      </c>
      <c r="D109" s="106">
        <v>33.800296783447266</v>
      </c>
      <c r="E109" s="103">
        <v>-255.03115463256836</v>
      </c>
      <c r="F109" s="103">
        <v>353.2126159667969</v>
      </c>
      <c r="G109" s="106">
        <v>1420.7220458984375</v>
      </c>
      <c r="H109" s="103">
        <v>1067.5094299316406</v>
      </c>
      <c r="I109" s="364">
        <v>7382.772337890626</v>
      </c>
      <c r="J109" s="38">
        <v>2028</v>
      </c>
      <c r="K109" s="137">
        <v>1315</v>
      </c>
      <c r="L109" s="136">
        <v>1302.6553955078125</v>
      </c>
      <c r="M109" s="150" t="s">
        <v>74</v>
      </c>
      <c r="N109" s="136">
        <v>407</v>
      </c>
      <c r="O109" s="136">
        <v>1709.6553955078125</v>
      </c>
      <c r="P109" s="141">
        <v>0.3001181714888308</v>
      </c>
      <c r="U109" s="69"/>
      <c r="V109" s="69"/>
    </row>
    <row r="110" spans="1:22" ht="12.75">
      <c r="A110" s="38">
        <v>2029</v>
      </c>
      <c r="B110" s="114">
        <v>8044.17626953125</v>
      </c>
      <c r="C110" s="106">
        <v>287.8343200683594</v>
      </c>
      <c r="D110" s="106">
        <v>33.736427307128906</v>
      </c>
      <c r="E110" s="103">
        <v>-254.09789276123047</v>
      </c>
      <c r="F110" s="103">
        <v>367.50665283203125</v>
      </c>
      <c r="G110" s="106">
        <v>1315.8768310546875</v>
      </c>
      <c r="H110" s="103">
        <v>948.3701782226562</v>
      </c>
      <c r="I110" s="364">
        <v>7424.774696777344</v>
      </c>
      <c r="J110" s="38">
        <v>2029</v>
      </c>
      <c r="K110" s="137">
        <v>1324</v>
      </c>
      <c r="L110" s="136">
        <v>1302.6553955078125</v>
      </c>
      <c r="M110" s="150" t="s">
        <v>74</v>
      </c>
      <c r="N110" s="136">
        <v>407</v>
      </c>
      <c r="O110" s="136">
        <v>1709.6553955078125</v>
      </c>
      <c r="P110" s="141">
        <v>0.2912805102022753</v>
      </c>
      <c r="U110" s="69"/>
      <c r="V110" s="69"/>
    </row>
    <row r="111" spans="1:22" ht="12.75">
      <c r="A111" s="38">
        <v>2030</v>
      </c>
      <c r="B111" s="114">
        <v>8092.83642578125</v>
      </c>
      <c r="C111" s="106">
        <v>287.8343200683594</v>
      </c>
      <c r="D111" s="106">
        <v>33.736427307128906</v>
      </c>
      <c r="E111" s="103">
        <v>-254.09789276123047</v>
      </c>
      <c r="F111" s="103">
        <v>470.8823547363281</v>
      </c>
      <c r="G111" s="106">
        <v>1396.678955078125</v>
      </c>
      <c r="H111" s="103">
        <v>925.7966003417969</v>
      </c>
      <c r="I111" s="364">
        <v>7469.688020996094</v>
      </c>
      <c r="J111" s="38">
        <v>2030</v>
      </c>
      <c r="K111" s="137">
        <v>1335</v>
      </c>
      <c r="L111" s="136">
        <v>1302.6553955078125</v>
      </c>
      <c r="M111" s="150" t="s">
        <v>74</v>
      </c>
      <c r="N111" s="136">
        <v>407</v>
      </c>
      <c r="O111" s="136">
        <v>1709.6553955078125</v>
      </c>
      <c r="P111" s="141">
        <v>0.28064074569873587</v>
      </c>
      <c r="U111" s="69"/>
      <c r="V111" s="69"/>
    </row>
    <row r="112" spans="1:22" ht="12.75">
      <c r="A112" s="38">
        <v>2031</v>
      </c>
      <c r="B112" s="114">
        <v>8142.908203125</v>
      </c>
      <c r="C112" s="106">
        <v>287.8343200683594</v>
      </c>
      <c r="D112" s="106">
        <v>33.736427307128906</v>
      </c>
      <c r="E112" s="103">
        <v>-254.09789276123047</v>
      </c>
      <c r="F112" s="103">
        <v>473.9837951660156</v>
      </c>
      <c r="G112" s="106">
        <v>1288.856689453125</v>
      </c>
      <c r="H112" s="103">
        <v>814.8728942871094</v>
      </c>
      <c r="I112" s="364">
        <v>7515.904271484375</v>
      </c>
      <c r="J112" s="38">
        <v>2031</v>
      </c>
      <c r="K112" s="137">
        <v>1348</v>
      </c>
      <c r="L112" s="136">
        <v>1302.6553955078125</v>
      </c>
      <c r="M112" s="150" t="s">
        <v>74</v>
      </c>
      <c r="N112" s="136">
        <v>407</v>
      </c>
      <c r="O112" s="136">
        <v>1709.6553955078125</v>
      </c>
      <c r="P112" s="141">
        <v>0.26829035275060265</v>
      </c>
      <c r="U112" s="69"/>
      <c r="V112" s="69"/>
    </row>
    <row r="113" spans="1:22" ht="12.75">
      <c r="A113" s="38">
        <v>2032</v>
      </c>
      <c r="B113" s="114">
        <v>8194.7724609375</v>
      </c>
      <c r="C113" s="106">
        <v>288.8314514160156</v>
      </c>
      <c r="D113" s="106">
        <v>33.800296783447266</v>
      </c>
      <c r="E113" s="103">
        <v>-255.03115463256836</v>
      </c>
      <c r="F113" s="103">
        <v>430.34503173828125</v>
      </c>
      <c r="G113" s="106">
        <v>1434.771484375</v>
      </c>
      <c r="H113" s="103">
        <v>1004.4264526367188</v>
      </c>
      <c r="I113" s="364">
        <v>7563.774981445313</v>
      </c>
      <c r="J113" s="38">
        <v>2032</v>
      </c>
      <c r="K113" s="137">
        <v>1357</v>
      </c>
      <c r="L113" s="136">
        <v>1302.6553955078125</v>
      </c>
      <c r="M113" s="150" t="s">
        <v>74</v>
      </c>
      <c r="N113" s="136">
        <v>407</v>
      </c>
      <c r="O113" s="136">
        <v>1709.6553955078125</v>
      </c>
      <c r="P113" s="141">
        <v>0.2598786997109894</v>
      </c>
      <c r="U113" s="69"/>
      <c r="V113" s="69"/>
    </row>
    <row r="114" spans="1:22" ht="12.75">
      <c r="A114" s="38">
        <v>2033</v>
      </c>
      <c r="B114" s="114">
        <v>8240.8916015625</v>
      </c>
      <c r="C114" s="106">
        <v>287.8343200683594</v>
      </c>
      <c r="D114" s="106">
        <v>33.736427307128906</v>
      </c>
      <c r="E114" s="103">
        <v>-254.09789276123047</v>
      </c>
      <c r="F114" s="103">
        <v>334.2937316894531</v>
      </c>
      <c r="G114" s="106">
        <v>1403.7557373046875</v>
      </c>
      <c r="H114" s="103">
        <v>1069.4620056152344</v>
      </c>
      <c r="I114" s="364">
        <v>7606.342948242188</v>
      </c>
      <c r="J114" s="38">
        <v>2033</v>
      </c>
      <c r="K114" s="137">
        <v>1372</v>
      </c>
      <c r="L114" s="136">
        <v>1294.6553955078125</v>
      </c>
      <c r="M114" s="150" t="s">
        <v>74</v>
      </c>
      <c r="N114" s="136">
        <v>407</v>
      </c>
      <c r="O114" s="136">
        <v>1701.6553955078125</v>
      </c>
      <c r="P114" s="141">
        <v>0.2402736118861608</v>
      </c>
      <c r="U114" s="69"/>
      <c r="V114" s="69"/>
    </row>
    <row r="115" spans="1:22" ht="12.75">
      <c r="A115" s="38">
        <v>2034</v>
      </c>
      <c r="B115" s="114">
        <v>8288.927734375</v>
      </c>
      <c r="C115" s="106">
        <v>287.8343200683594</v>
      </c>
      <c r="D115" s="106">
        <v>33.736427307128906</v>
      </c>
      <c r="E115" s="103">
        <v>-254.09789276123047</v>
      </c>
      <c r="F115" s="103">
        <v>438.2199401855469</v>
      </c>
      <c r="G115" s="106">
        <v>1365.6649169921875</v>
      </c>
      <c r="H115" s="103">
        <v>927.4449768066406</v>
      </c>
      <c r="I115" s="364">
        <v>7650.680298828125</v>
      </c>
      <c r="J115" s="38">
        <v>2034</v>
      </c>
      <c r="K115" s="137">
        <v>1378</v>
      </c>
      <c r="L115" s="136">
        <v>1294.6553955078125</v>
      </c>
      <c r="M115" s="150" t="s">
        <v>74</v>
      </c>
      <c r="N115" s="136">
        <v>407</v>
      </c>
      <c r="O115" s="136">
        <v>1701.6553955078125</v>
      </c>
      <c r="P115" s="141">
        <v>0.2348732913699656</v>
      </c>
      <c r="U115" s="69"/>
      <c r="V115" s="69"/>
    </row>
    <row r="116" spans="1:22" ht="12.75">
      <c r="A116" s="38">
        <v>2035</v>
      </c>
      <c r="B116" s="114">
        <v>8338.6279296875</v>
      </c>
      <c r="C116" s="106">
        <v>287.8343200683594</v>
      </c>
      <c r="D116" s="106">
        <v>33.736427307128906</v>
      </c>
      <c r="E116" s="103">
        <v>-254.09789276123047</v>
      </c>
      <c r="F116" s="103">
        <v>399.2741394042969</v>
      </c>
      <c r="G116" s="106">
        <v>1155.7186279296875</v>
      </c>
      <c r="H116" s="103">
        <v>756.4444885253906</v>
      </c>
      <c r="I116" s="364">
        <v>7696.553579101563</v>
      </c>
      <c r="J116" s="38">
        <v>2035</v>
      </c>
      <c r="K116" s="137">
        <v>1389</v>
      </c>
      <c r="L116" s="136">
        <v>1298.6553955078125</v>
      </c>
      <c r="M116" s="150" t="s">
        <v>74</v>
      </c>
      <c r="N116" s="136">
        <v>407</v>
      </c>
      <c r="O116" s="136">
        <v>1705.6553955078125</v>
      </c>
      <c r="P116" s="141">
        <v>0.2279736468738751</v>
      </c>
      <c r="U116" s="69"/>
      <c r="V116" s="69"/>
    </row>
    <row r="117" spans="1:22" ht="12.75">
      <c r="A117" s="38">
        <v>2036</v>
      </c>
      <c r="B117" s="114">
        <v>8389.048828125</v>
      </c>
      <c r="C117" s="106">
        <v>288.8314514160156</v>
      </c>
      <c r="D117" s="106">
        <v>33.800296783447266</v>
      </c>
      <c r="E117" s="103">
        <v>-255.03115463256836</v>
      </c>
      <c r="F117" s="103">
        <v>416.9891052246094</v>
      </c>
      <c r="G117" s="106">
        <v>1152.8409423828125</v>
      </c>
      <c r="H117" s="103">
        <v>735.8518371582031</v>
      </c>
      <c r="I117" s="364">
        <v>7743.092068359375</v>
      </c>
      <c r="J117" s="38">
        <v>2036</v>
      </c>
      <c r="K117" s="137">
        <v>1399</v>
      </c>
      <c r="L117" s="136">
        <v>1298.6553955078125</v>
      </c>
      <c r="M117" s="150" t="s">
        <v>74</v>
      </c>
      <c r="N117" s="136">
        <v>407</v>
      </c>
      <c r="O117" s="136">
        <v>1705.6553955078125</v>
      </c>
      <c r="P117" s="141">
        <v>0.21919613688907247</v>
      </c>
      <c r="U117" s="69"/>
      <c r="V117" s="69"/>
    </row>
    <row r="118" spans="1:22" ht="12.75">
      <c r="A118" s="38">
        <v>2037</v>
      </c>
      <c r="B118" s="114">
        <v>8438.71875</v>
      </c>
      <c r="C118" s="106">
        <v>287.8343200683594</v>
      </c>
      <c r="D118" s="106">
        <v>33.736427307128906</v>
      </c>
      <c r="E118" s="103">
        <v>-254.09789276123047</v>
      </c>
      <c r="F118" s="103">
        <v>404.14288330078125</v>
      </c>
      <c r="G118" s="106">
        <v>1269.0401611328125</v>
      </c>
      <c r="H118" s="103">
        <v>864.8972778320312</v>
      </c>
      <c r="I118" s="364">
        <v>7788.93740625</v>
      </c>
      <c r="J118" s="38">
        <v>2037</v>
      </c>
      <c r="K118" s="137">
        <v>1415</v>
      </c>
      <c r="L118" s="136">
        <v>1298.6553955078125</v>
      </c>
      <c r="M118" s="150" t="s">
        <v>74</v>
      </c>
      <c r="N118" s="136">
        <v>407</v>
      </c>
      <c r="O118" s="136">
        <v>1705.6553955078125</v>
      </c>
      <c r="P118" s="141">
        <v>0.20541017350375435</v>
      </c>
      <c r="U118" s="69"/>
      <c r="V118" s="69"/>
    </row>
    <row r="119" spans="1:22" ht="12.75">
      <c r="A119" s="38">
        <v>2038</v>
      </c>
      <c r="B119" s="114">
        <v>8488.3994140625</v>
      </c>
      <c r="C119" s="106">
        <v>287.8343200683594</v>
      </c>
      <c r="D119" s="106">
        <v>33.736427307128906</v>
      </c>
      <c r="E119" s="103">
        <v>-254.09789276123047</v>
      </c>
      <c r="F119" s="103">
        <v>389.2099914550781</v>
      </c>
      <c r="G119" s="106">
        <v>1109.1573486328125</v>
      </c>
      <c r="H119" s="103">
        <v>719.9473571777344</v>
      </c>
      <c r="I119" s="364">
        <v>7834.792659179688</v>
      </c>
      <c r="J119" s="38">
        <v>2038</v>
      </c>
      <c r="K119" s="137">
        <v>1427</v>
      </c>
      <c r="L119" s="136">
        <v>1298.6553955078125</v>
      </c>
      <c r="M119" s="150" t="s">
        <v>74</v>
      </c>
      <c r="N119" s="136">
        <v>407</v>
      </c>
      <c r="O119" s="136">
        <v>1705.6553955078125</v>
      </c>
      <c r="P119" s="141">
        <v>0.19527357779103882</v>
      </c>
      <c r="U119" s="69"/>
      <c r="V119" s="69"/>
    </row>
    <row r="120" spans="1:22" ht="12.75">
      <c r="A120" s="38">
        <v>2039</v>
      </c>
      <c r="B120" s="114">
        <v>8538.3408203125</v>
      </c>
      <c r="C120" s="106">
        <v>287.8343200683594</v>
      </c>
      <c r="D120" s="106">
        <v>33.736427307128906</v>
      </c>
      <c r="E120" s="103">
        <v>-254.09789276123047</v>
      </c>
      <c r="F120" s="103">
        <v>487.8565979003906</v>
      </c>
      <c r="G120" s="106">
        <v>1155.78662109375</v>
      </c>
      <c r="H120" s="103">
        <v>667.9300231933594</v>
      </c>
      <c r="I120" s="364">
        <v>7880.888577148437</v>
      </c>
      <c r="J120" s="38">
        <v>2039</v>
      </c>
      <c r="K120" s="137">
        <v>1438</v>
      </c>
      <c r="L120" s="136">
        <v>1298.6553955078125</v>
      </c>
      <c r="M120" s="150" t="s">
        <v>74</v>
      </c>
      <c r="N120" s="136">
        <v>407</v>
      </c>
      <c r="O120" s="136">
        <v>1705.6553955078125</v>
      </c>
      <c r="P120" s="141">
        <v>0.18613031676482095</v>
      </c>
      <c r="U120" s="69"/>
      <c r="V120" s="69"/>
    </row>
    <row r="121" spans="1:22" ht="12.75">
      <c r="A121" s="38">
        <v>2040</v>
      </c>
      <c r="B121" s="115">
        <v>8588.583984375</v>
      </c>
      <c r="C121" s="107">
        <v>288.8314514160156</v>
      </c>
      <c r="D121" s="107">
        <v>33.800296783447266</v>
      </c>
      <c r="E121" s="108">
        <v>-255.03115463256836</v>
      </c>
      <c r="F121" s="108">
        <v>436.70245361328125</v>
      </c>
      <c r="G121" s="107">
        <v>1035.5009765625</v>
      </c>
      <c r="H121" s="95">
        <v>598.7985229492188</v>
      </c>
      <c r="I121" s="365">
        <v>7927.263017578125</v>
      </c>
      <c r="J121" s="38">
        <v>2040</v>
      </c>
      <c r="K121" s="138">
        <v>1436</v>
      </c>
      <c r="L121" s="139">
        <v>1298.6553955078125</v>
      </c>
      <c r="M121" s="149" t="s">
        <v>74</v>
      </c>
      <c r="N121" s="139">
        <v>407</v>
      </c>
      <c r="O121" s="139">
        <v>1705.6553955078125</v>
      </c>
      <c r="P121" s="142">
        <v>0.18778230884945168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9"/>
      <c r="N122" s="43"/>
      <c r="O122" s="38"/>
      <c r="P122" s="68"/>
      <c r="Q122" s="122"/>
      <c r="R122" s="68"/>
      <c r="S122" s="68"/>
      <c r="T122" s="69"/>
      <c r="U122" s="121"/>
      <c r="V122" s="69"/>
    </row>
    <row r="123" spans="1:22" ht="14.25">
      <c r="A123" s="36"/>
      <c r="B123" s="83" t="s">
        <v>106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4.25">
      <c r="A124" s="36"/>
      <c r="B124" s="83" t="s">
        <v>107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109" t="s">
        <v>76</v>
      </c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49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3.421875" style="0" customWidth="1"/>
    <col min="3" max="3" width="17.00390625" style="0" customWidth="1"/>
    <col min="4" max="4" width="13.7109375" style="0" customWidth="1"/>
    <col min="5" max="6" width="15.28125" style="0" customWidth="1"/>
    <col min="7" max="7" width="14.421875" style="0" customWidth="1"/>
    <col min="8" max="8" width="12.57421875" style="0" customWidth="1"/>
    <col min="9" max="9" width="12.140625" style="0" customWidth="1"/>
    <col min="10" max="10" width="14.28125" style="0" customWidth="1"/>
    <col min="11" max="11" width="15.8515625" style="0" customWidth="1"/>
    <col min="12" max="12" width="12.421875" style="0" customWidth="1"/>
    <col min="13" max="13" width="13.00390625" style="0" customWidth="1"/>
    <col min="14" max="14" width="9.00390625" style="0" bestFit="1" customWidth="1"/>
    <col min="15" max="15" width="11.00390625" style="0" customWidth="1"/>
    <col min="16" max="16" width="11.57421875" style="0" bestFit="1" customWidth="1"/>
    <col min="17" max="17" width="12.7109375" style="0" bestFit="1" customWidth="1"/>
    <col min="18" max="18" width="8.8515625" style="0" customWidth="1"/>
    <col min="19" max="19" width="8.7109375" style="0" customWidth="1"/>
    <col min="20" max="20" width="10.140625" style="0" customWidth="1"/>
    <col min="21" max="21" width="10.8515625" style="0" customWidth="1"/>
    <col min="22" max="22" width="10.00390625" style="0" customWidth="1"/>
    <col min="23" max="23" width="9.28125" style="0" customWidth="1"/>
    <col min="24" max="24" width="11.57421875" style="0" customWidth="1"/>
    <col min="25" max="25" width="12.140625" style="0" customWidth="1"/>
    <col min="26" max="26" width="7.7109375" style="0" customWidth="1"/>
    <col min="27" max="27" width="13.140625" style="0" customWidth="1"/>
  </cols>
  <sheetData>
    <row r="1" spans="2:20" ht="15.75">
      <c r="B1" s="189"/>
      <c r="C1" s="190" t="s">
        <v>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2:21" ht="15.75">
      <c r="B2" s="191"/>
      <c r="C2" s="192" t="s">
        <v>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1"/>
    </row>
    <row r="3" spans="2:21" ht="15.75">
      <c r="B3" s="193"/>
      <c r="C3" s="190" t="s">
        <v>2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3"/>
    </row>
    <row r="4" spans="2:21" ht="15.75">
      <c r="B4" s="189"/>
      <c r="C4" s="190" t="s">
        <v>145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3"/>
    </row>
    <row r="5" spans="2:20" ht="12.75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2:18" ht="12.75">
      <c r="B6" s="189"/>
      <c r="C6" s="189"/>
      <c r="D6" s="194" t="s">
        <v>3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32"/>
      <c r="R6" s="195"/>
    </row>
    <row r="7" spans="2:17" ht="12.75">
      <c r="B7" s="189"/>
      <c r="C7" s="32"/>
      <c r="D7" s="32"/>
      <c r="E7" s="32"/>
      <c r="F7" s="32"/>
      <c r="G7" s="189"/>
      <c r="H7" s="196"/>
      <c r="I7" s="196"/>
      <c r="J7" s="196"/>
      <c r="K7" s="196"/>
      <c r="L7" s="32" t="s">
        <v>4</v>
      </c>
      <c r="M7" s="189"/>
      <c r="N7" s="32"/>
      <c r="Q7" s="189"/>
    </row>
    <row r="8" spans="2:17" ht="12.75">
      <c r="B8" s="189"/>
      <c r="C8" s="32"/>
      <c r="D8" s="32"/>
      <c r="E8" s="32"/>
      <c r="F8" s="32"/>
      <c r="G8" s="195"/>
      <c r="H8" s="197" t="s">
        <v>5</v>
      </c>
      <c r="I8" s="197"/>
      <c r="J8" s="197"/>
      <c r="K8" s="198"/>
      <c r="L8" s="199" t="s">
        <v>6</v>
      </c>
      <c r="M8" s="189"/>
      <c r="N8" s="200"/>
      <c r="Q8" s="189"/>
    </row>
    <row r="9" spans="2:20" ht="12.75">
      <c r="B9" s="189"/>
      <c r="C9" s="32"/>
      <c r="D9" s="32" t="s">
        <v>7</v>
      </c>
      <c r="E9" s="32" t="s">
        <v>8</v>
      </c>
      <c r="F9" s="32" t="s">
        <v>4</v>
      </c>
      <c r="G9" s="32" t="s">
        <v>9</v>
      </c>
      <c r="H9" s="32" t="s">
        <v>10</v>
      </c>
      <c r="I9" s="32" t="s">
        <v>11</v>
      </c>
      <c r="J9" s="32"/>
      <c r="K9" s="32" t="s">
        <v>12</v>
      </c>
      <c r="L9" s="32" t="s">
        <v>13</v>
      </c>
      <c r="M9" s="31" t="s">
        <v>14</v>
      </c>
      <c r="N9" s="32" t="s">
        <v>6</v>
      </c>
      <c r="O9" s="32" t="s">
        <v>14</v>
      </c>
      <c r="Q9" s="32" t="s">
        <v>15</v>
      </c>
      <c r="T9" t="s">
        <v>16</v>
      </c>
    </row>
    <row r="10" spans="2:20" ht="12.75">
      <c r="B10" s="189"/>
      <c r="C10" s="32"/>
      <c r="D10" s="201" t="s">
        <v>17</v>
      </c>
      <c r="E10" s="201" t="s">
        <v>18</v>
      </c>
      <c r="F10" s="201" t="s">
        <v>19</v>
      </c>
      <c r="G10" s="202" t="s">
        <v>20</v>
      </c>
      <c r="H10" s="201" t="s">
        <v>21</v>
      </c>
      <c r="I10" s="201" t="s">
        <v>22</v>
      </c>
      <c r="J10" s="201" t="s">
        <v>12</v>
      </c>
      <c r="K10" s="201" t="s">
        <v>17</v>
      </c>
      <c r="L10" s="201" t="s">
        <v>23</v>
      </c>
      <c r="M10" s="203" t="s">
        <v>12</v>
      </c>
      <c r="N10" s="201" t="s">
        <v>16</v>
      </c>
      <c r="O10" s="201" t="s">
        <v>12</v>
      </c>
      <c r="P10" s="201" t="s">
        <v>24</v>
      </c>
      <c r="Q10" s="201" t="s">
        <v>25</v>
      </c>
      <c r="S10" s="32" t="s">
        <v>26</v>
      </c>
      <c r="T10" s="32" t="s">
        <v>27</v>
      </c>
    </row>
    <row r="11" spans="2:20" ht="12.75">
      <c r="B11" s="204"/>
      <c r="C11" s="204" t="s">
        <v>28</v>
      </c>
      <c r="D11" s="205" t="s">
        <v>29</v>
      </c>
      <c r="E11" s="205" t="s">
        <v>30</v>
      </c>
      <c r="F11" s="206" t="s">
        <v>31</v>
      </c>
      <c r="G11" s="32" t="s">
        <v>32</v>
      </c>
      <c r="H11" s="32" t="s">
        <v>33</v>
      </c>
      <c r="I11" s="206" t="s">
        <v>34</v>
      </c>
      <c r="J11" s="32" t="s">
        <v>35</v>
      </c>
      <c r="K11" s="32" t="s">
        <v>36</v>
      </c>
      <c r="L11" s="32" t="s">
        <v>37</v>
      </c>
      <c r="M11" s="32" t="s">
        <v>38</v>
      </c>
      <c r="N11" s="32" t="s">
        <v>39</v>
      </c>
      <c r="O11" s="32" t="s">
        <v>40</v>
      </c>
      <c r="P11" s="32" t="s">
        <v>41</v>
      </c>
      <c r="Q11" s="32" t="s">
        <v>42</v>
      </c>
      <c r="S11" s="32" t="s">
        <v>43</v>
      </c>
      <c r="T11" s="32" t="s">
        <v>44</v>
      </c>
    </row>
    <row r="12" spans="2:28" ht="12.75">
      <c r="B12" s="19"/>
      <c r="C12" s="32">
        <v>2011</v>
      </c>
      <c r="D12" s="19">
        <v>192631.4375</v>
      </c>
      <c r="E12" s="19">
        <v>-12788.0693359375</v>
      </c>
      <c r="F12" s="19">
        <v>40914.30078125</v>
      </c>
      <c r="G12" s="19">
        <v>164505.2060546875</v>
      </c>
      <c r="H12" s="19">
        <v>0</v>
      </c>
      <c r="I12" s="19">
        <v>-0.0009765625</v>
      </c>
      <c r="J12" s="19">
        <v>-0.0009765625</v>
      </c>
      <c r="K12" s="19">
        <v>164505.205078125</v>
      </c>
      <c r="L12" s="19">
        <v>7417.81298828125</v>
      </c>
      <c r="M12" s="19">
        <v>171923.01806640625</v>
      </c>
      <c r="N12" s="19">
        <v>0</v>
      </c>
      <c r="O12" s="19">
        <v>171923.01806640625</v>
      </c>
      <c r="P12" s="207">
        <v>171923.01806640625</v>
      </c>
      <c r="Q12" s="19">
        <v>0</v>
      </c>
      <c r="R12" s="208">
        <v>2011</v>
      </c>
      <c r="S12" s="19">
        <v>0</v>
      </c>
      <c r="T12" s="209">
        <v>957.5124999999999</v>
      </c>
      <c r="V12" s="210"/>
      <c r="W12" s="211"/>
      <c r="AA12" s="211"/>
      <c r="AB12" s="211"/>
    </row>
    <row r="13" spans="2:28" ht="12.75">
      <c r="B13" s="19"/>
      <c r="C13" s="32">
        <v>2012</v>
      </c>
      <c r="D13" s="19">
        <v>256683.4375</v>
      </c>
      <c r="E13" s="19">
        <v>-21745.854248046875</v>
      </c>
      <c r="F13" s="19">
        <v>102194.68090820312</v>
      </c>
      <c r="G13" s="19">
        <v>176234.61083984375</v>
      </c>
      <c r="H13" s="19">
        <v>0</v>
      </c>
      <c r="I13" s="19">
        <v>0.001953125</v>
      </c>
      <c r="J13" s="19">
        <v>0.001953125</v>
      </c>
      <c r="K13" s="19">
        <v>176234.61279296875</v>
      </c>
      <c r="L13" s="19">
        <v>113059.75</v>
      </c>
      <c r="M13" s="19">
        <v>289294.36279296875</v>
      </c>
      <c r="N13" s="19">
        <v>0</v>
      </c>
      <c r="O13" s="19">
        <v>289294.36279296875</v>
      </c>
      <c r="P13" s="207">
        <v>438210.1708581669</v>
      </c>
      <c r="Q13" s="19">
        <v>0</v>
      </c>
      <c r="R13" s="208">
        <v>2012</v>
      </c>
      <c r="S13" s="19">
        <v>0</v>
      </c>
      <c r="T13" s="209">
        <v>388.0450000000002</v>
      </c>
      <c r="V13" s="211"/>
      <c r="W13" s="211"/>
      <c r="Y13" s="212"/>
      <c r="AA13" s="211"/>
      <c r="AB13" s="211"/>
    </row>
    <row r="14" spans="2:28" ht="12.75">
      <c r="B14" s="19"/>
      <c r="C14" s="32">
        <v>2013</v>
      </c>
      <c r="D14" s="19">
        <v>238028.9375</v>
      </c>
      <c r="E14" s="19">
        <v>-31186.637939453125</v>
      </c>
      <c r="F14" s="19">
        <v>54442.875</v>
      </c>
      <c r="G14" s="19">
        <v>214772.70043945312</v>
      </c>
      <c r="H14" s="19">
        <v>0</v>
      </c>
      <c r="I14" s="19">
        <v>0</v>
      </c>
      <c r="J14" s="19">
        <v>0</v>
      </c>
      <c r="K14" s="19">
        <v>214772.70043945312</v>
      </c>
      <c r="L14" s="19">
        <v>76727.796875</v>
      </c>
      <c r="M14" s="19">
        <v>291500.4973144531</v>
      </c>
      <c r="N14" s="19">
        <v>0</v>
      </c>
      <c r="O14" s="19">
        <v>291500.4973144531</v>
      </c>
      <c r="P14" s="207">
        <v>685189.0333963321</v>
      </c>
      <c r="Q14" s="19">
        <v>0</v>
      </c>
      <c r="R14" s="208">
        <v>2013</v>
      </c>
      <c r="S14" s="19">
        <v>0</v>
      </c>
      <c r="T14" s="209">
        <v>161.23916666666665</v>
      </c>
      <c r="V14" s="211"/>
      <c r="W14" s="211"/>
      <c r="Y14" s="212"/>
      <c r="AA14" s="211"/>
      <c r="AB14" s="211"/>
    </row>
    <row r="15" spans="2:28" ht="12.75">
      <c r="B15" s="19"/>
      <c r="C15" s="32">
        <v>2014</v>
      </c>
      <c r="D15" s="19">
        <v>342568.15625</v>
      </c>
      <c r="E15" s="19">
        <v>-39474.790283203125</v>
      </c>
      <c r="F15" s="19">
        <v>92283.50634765625</v>
      </c>
      <c r="G15" s="19">
        <v>289759.4401855469</v>
      </c>
      <c r="H15" s="19">
        <v>607</v>
      </c>
      <c r="I15" s="19">
        <v>0</v>
      </c>
      <c r="J15" s="19">
        <v>607</v>
      </c>
      <c r="K15" s="19">
        <v>290366.4401855469</v>
      </c>
      <c r="L15" s="19">
        <v>128873.2265625</v>
      </c>
      <c r="M15" s="19">
        <v>419239.6667480469</v>
      </c>
      <c r="N15" s="19">
        <v>1379.2891979994274</v>
      </c>
      <c r="O15" s="19">
        <v>417860.3775500475</v>
      </c>
      <c r="P15" s="207">
        <v>1011072.1953656006</v>
      </c>
      <c r="Q15" s="19">
        <v>607</v>
      </c>
      <c r="R15" s="208">
        <v>2014</v>
      </c>
      <c r="S15" s="19">
        <v>44.5541480937502</v>
      </c>
      <c r="T15" s="209">
        <v>595.3383333333334</v>
      </c>
      <c r="V15" s="211"/>
      <c r="W15" s="211"/>
      <c r="Y15" s="212"/>
      <c r="AA15" s="211"/>
      <c r="AB15" s="211"/>
    </row>
    <row r="16" spans="2:28" ht="12.75">
      <c r="B16" s="19"/>
      <c r="C16" s="32">
        <v>2015</v>
      </c>
      <c r="D16" s="19">
        <v>318242.28125</v>
      </c>
      <c r="E16" s="19">
        <v>-52896.36389160156</v>
      </c>
      <c r="F16" s="19">
        <v>52988.724609375</v>
      </c>
      <c r="G16" s="19">
        <v>318149.92053222656</v>
      </c>
      <c r="H16" s="19">
        <v>607</v>
      </c>
      <c r="I16" s="19">
        <v>-0.001953125</v>
      </c>
      <c r="J16" s="19">
        <v>606.998046875</v>
      </c>
      <c r="K16" s="19">
        <v>318756.91857910156</v>
      </c>
      <c r="L16" s="19">
        <v>42898.1953125</v>
      </c>
      <c r="M16" s="19">
        <v>361655.11389160156</v>
      </c>
      <c r="N16" s="19">
        <v>-17666.503588367003</v>
      </c>
      <c r="O16" s="19">
        <v>379321.6174799686</v>
      </c>
      <c r="P16" s="207">
        <v>1283372.7751458455</v>
      </c>
      <c r="Q16" s="19">
        <v>607</v>
      </c>
      <c r="R16" s="208">
        <v>2015</v>
      </c>
      <c r="S16" s="19">
        <v>-225.4833450937499</v>
      </c>
      <c r="T16" s="209">
        <v>1506.720833333333</v>
      </c>
      <c r="V16" s="211"/>
      <c r="W16" s="211"/>
      <c r="Y16" s="212"/>
      <c r="AA16" s="211"/>
      <c r="AB16" s="211"/>
    </row>
    <row r="17" spans="2:28" ht="12.75">
      <c r="B17" s="19"/>
      <c r="C17" s="32">
        <v>2016</v>
      </c>
      <c r="D17" s="19">
        <v>86327.265625</v>
      </c>
      <c r="E17" s="19">
        <v>-42218.70068359375</v>
      </c>
      <c r="F17" s="19">
        <v>-295270.8125</v>
      </c>
      <c r="G17" s="19">
        <v>423816.77880859375</v>
      </c>
      <c r="H17" s="19">
        <v>36583</v>
      </c>
      <c r="I17" s="19">
        <v>0</v>
      </c>
      <c r="J17" s="19">
        <v>36583</v>
      </c>
      <c r="K17" s="19">
        <v>460399.77880859375</v>
      </c>
      <c r="L17" s="19">
        <v>1947.238525390625</v>
      </c>
      <c r="M17" s="19">
        <v>462347.0173339844</v>
      </c>
      <c r="N17" s="19">
        <v>-96220.52115434683</v>
      </c>
      <c r="O17" s="19">
        <v>558567.5384883313</v>
      </c>
      <c r="P17" s="207">
        <v>1652458.210898262</v>
      </c>
      <c r="Q17" s="19">
        <v>36583</v>
      </c>
      <c r="R17" s="208">
        <v>2016</v>
      </c>
      <c r="S17" s="19">
        <v>-937.6603881171875</v>
      </c>
      <c r="T17" s="209">
        <v>1973.4166666666667</v>
      </c>
      <c r="V17" s="211"/>
      <c r="W17" s="211"/>
      <c r="Y17" s="212"/>
      <c r="AA17" s="211"/>
      <c r="AB17" s="211"/>
    </row>
    <row r="18" spans="2:28" ht="12.75">
      <c r="B18" s="19"/>
      <c r="C18" s="32">
        <v>2017</v>
      </c>
      <c r="D18" s="19">
        <v>78493.140625</v>
      </c>
      <c r="E18" s="19">
        <v>-38794.630798339844</v>
      </c>
      <c r="F18" s="19">
        <v>-312073.1875</v>
      </c>
      <c r="G18" s="19">
        <v>429360.95892333984</v>
      </c>
      <c r="H18" s="19">
        <v>36583</v>
      </c>
      <c r="I18" s="19">
        <v>0</v>
      </c>
      <c r="J18" s="19">
        <v>36583</v>
      </c>
      <c r="K18" s="19">
        <v>465943.95892333984</v>
      </c>
      <c r="L18" s="19">
        <v>1242.870361328125</v>
      </c>
      <c r="M18" s="19">
        <v>467186.82928466797</v>
      </c>
      <c r="N18" s="19">
        <v>-67034.12606663174</v>
      </c>
      <c r="O18" s="19">
        <v>534220.9553512997</v>
      </c>
      <c r="P18" s="207">
        <v>1977382.6500924914</v>
      </c>
      <c r="Q18" s="19">
        <v>36583</v>
      </c>
      <c r="R18" s="208">
        <v>2017</v>
      </c>
      <c r="S18" s="19">
        <v>-922.4935168183592</v>
      </c>
      <c r="T18" s="209">
        <v>1397.4274999999996</v>
      </c>
      <c r="V18" s="211"/>
      <c r="W18" s="211"/>
      <c r="Y18" s="212"/>
      <c r="AA18" s="211"/>
      <c r="AB18" s="211"/>
    </row>
    <row r="19" spans="2:28" ht="12.75">
      <c r="B19" s="19"/>
      <c r="C19" s="32">
        <v>2018</v>
      </c>
      <c r="D19" s="19">
        <v>86740.125</v>
      </c>
      <c r="E19" s="19">
        <v>-37899.74490356445</v>
      </c>
      <c r="F19" s="19">
        <v>-308060.5625</v>
      </c>
      <c r="G19" s="19">
        <v>432700.43240356445</v>
      </c>
      <c r="H19" s="19">
        <v>36583</v>
      </c>
      <c r="I19" s="19">
        <v>0</v>
      </c>
      <c r="J19" s="19">
        <v>36583</v>
      </c>
      <c r="K19" s="19">
        <v>469283.43240356445</v>
      </c>
      <c r="L19" s="19">
        <v>574.463623046875</v>
      </c>
      <c r="M19" s="19">
        <v>469857.8960266113</v>
      </c>
      <c r="N19" s="19">
        <v>-56319.28184836202</v>
      </c>
      <c r="O19" s="19">
        <v>526177.1778749734</v>
      </c>
      <c r="P19" s="207">
        <v>2271962.955945891</v>
      </c>
      <c r="Q19" s="19">
        <v>36583</v>
      </c>
      <c r="R19" s="208">
        <v>2018</v>
      </c>
      <c r="S19" s="19">
        <v>-929.6552728984375</v>
      </c>
      <c r="T19" s="209">
        <v>1165.0158333333331</v>
      </c>
      <c r="V19" s="211"/>
      <c r="W19" s="211"/>
      <c r="Y19" s="212"/>
      <c r="AA19" s="211"/>
      <c r="AB19" s="211"/>
    </row>
    <row r="20" spans="2:28" ht="12.75">
      <c r="B20" s="19"/>
      <c r="C20" s="32">
        <v>2019</v>
      </c>
      <c r="D20" s="19">
        <v>80210.6796875</v>
      </c>
      <c r="E20" s="19">
        <v>-38237.08367919922</v>
      </c>
      <c r="F20" s="19">
        <v>-329049.09375</v>
      </c>
      <c r="G20" s="19">
        <v>447496.8571166992</v>
      </c>
      <c r="H20" s="19">
        <v>36583</v>
      </c>
      <c r="I20" s="19">
        <v>0</v>
      </c>
      <c r="J20" s="19">
        <v>36583</v>
      </c>
      <c r="K20" s="19">
        <v>484079.8571166992</v>
      </c>
      <c r="L20" s="19">
        <v>199.63494873046875</v>
      </c>
      <c r="M20" s="19">
        <v>484279.4920654297</v>
      </c>
      <c r="N20" s="19">
        <v>-71879.4169102258</v>
      </c>
      <c r="O20" s="19">
        <v>556158.9089756554</v>
      </c>
      <c r="P20" s="207">
        <v>2558566.0291607375</v>
      </c>
      <c r="Q20" s="19">
        <v>36583</v>
      </c>
      <c r="R20" s="208">
        <v>2019</v>
      </c>
      <c r="S20" s="19">
        <v>-934.0956098652343</v>
      </c>
      <c r="T20" s="209">
        <v>1479.8233333333333</v>
      </c>
      <c r="V20" s="211"/>
      <c r="W20" s="211"/>
      <c r="Y20" s="212"/>
      <c r="AA20" s="211"/>
      <c r="AB20" s="211"/>
    </row>
    <row r="21" spans="2:28" ht="12.75">
      <c r="B21" s="19"/>
      <c r="C21" s="32">
        <v>2020</v>
      </c>
      <c r="D21" s="19">
        <v>336443.65625</v>
      </c>
      <c r="E21" s="19">
        <v>-48688.743896484375</v>
      </c>
      <c r="F21" s="19">
        <v>-9971.326171875</v>
      </c>
      <c r="G21" s="19">
        <v>395103.7263183594</v>
      </c>
      <c r="H21" s="19">
        <v>238249</v>
      </c>
      <c r="I21" s="19">
        <v>44572.9814453125</v>
      </c>
      <c r="J21" s="19">
        <v>282821.9814453125</v>
      </c>
      <c r="K21" s="19">
        <v>677925.7077636719</v>
      </c>
      <c r="L21" s="19">
        <v>0</v>
      </c>
      <c r="M21" s="19">
        <v>677925.7077636719</v>
      </c>
      <c r="N21" s="19">
        <v>-3183.422852976034</v>
      </c>
      <c r="O21" s="19">
        <v>681109.1306166479</v>
      </c>
      <c r="P21" s="207">
        <v>2881645.148082205</v>
      </c>
      <c r="Q21" s="19">
        <v>238249</v>
      </c>
      <c r="R21" s="208">
        <v>2020</v>
      </c>
      <c r="S21" s="19">
        <v>-34.45097532812497</v>
      </c>
      <c r="T21" s="209">
        <v>1777.0083333333328</v>
      </c>
      <c r="V21" s="211"/>
      <c r="W21" s="211"/>
      <c r="Y21" s="212"/>
      <c r="AA21" s="211"/>
      <c r="AB21" s="211"/>
    </row>
    <row r="22" spans="2:28" ht="12.75">
      <c r="B22" s="19"/>
      <c r="C22" s="32">
        <v>2021</v>
      </c>
      <c r="D22" s="19">
        <v>344605.71875</v>
      </c>
      <c r="E22" s="19">
        <v>-62962.5048828125</v>
      </c>
      <c r="F22" s="19">
        <v>-7646.42578125</v>
      </c>
      <c r="G22" s="19">
        <v>415214.6494140625</v>
      </c>
      <c r="H22" s="19">
        <v>238249</v>
      </c>
      <c r="I22" s="19">
        <v>45279.37109375</v>
      </c>
      <c r="J22" s="19">
        <v>283528.37109375</v>
      </c>
      <c r="K22" s="19">
        <v>698743.0205078125</v>
      </c>
      <c r="L22" s="19">
        <v>0</v>
      </c>
      <c r="M22" s="19">
        <v>698743.0205078125</v>
      </c>
      <c r="N22" s="19">
        <v>-3727.393549808363</v>
      </c>
      <c r="O22" s="19">
        <v>702470.4140576209</v>
      </c>
      <c r="P22" s="207">
        <v>3188356.9365555504</v>
      </c>
      <c r="Q22" s="19">
        <v>238249</v>
      </c>
      <c r="R22" s="208">
        <v>2021</v>
      </c>
      <c r="S22" s="19">
        <v>-34.87156155468733</v>
      </c>
      <c r="T22" s="209">
        <v>2055.561666666667</v>
      </c>
      <c r="V22" s="211"/>
      <c r="W22" s="211"/>
      <c r="Y22" s="212"/>
      <c r="AA22" s="211"/>
      <c r="AB22" s="211"/>
    </row>
    <row r="23" spans="2:28" ht="12.75">
      <c r="B23" s="19"/>
      <c r="C23" s="32">
        <v>2022</v>
      </c>
      <c r="D23" s="19">
        <v>360240.4375</v>
      </c>
      <c r="E23" s="19">
        <v>-64390.8818359375</v>
      </c>
      <c r="F23" s="19">
        <v>-7677.46484375</v>
      </c>
      <c r="G23" s="19">
        <v>432308.7841796875</v>
      </c>
      <c r="H23" s="19">
        <v>238249</v>
      </c>
      <c r="I23" s="19">
        <v>46366.482421875</v>
      </c>
      <c r="J23" s="19">
        <v>284615.482421875</v>
      </c>
      <c r="K23" s="19">
        <v>716924.2666015625</v>
      </c>
      <c r="L23" s="19">
        <v>65833.5</v>
      </c>
      <c r="M23" s="19">
        <v>782757.7666015625</v>
      </c>
      <c r="N23" s="19">
        <v>-5627.223469379145</v>
      </c>
      <c r="O23" s="19">
        <v>788384.9900709416</v>
      </c>
      <c r="P23" s="207">
        <v>3505204.9736167686</v>
      </c>
      <c r="Q23" s="19">
        <v>238249</v>
      </c>
      <c r="R23" s="208">
        <v>2022</v>
      </c>
      <c r="S23" s="19">
        <v>-46.755532554687306</v>
      </c>
      <c r="T23" s="209">
        <v>2314.503333333333</v>
      </c>
      <c r="V23" s="211"/>
      <c r="W23" s="211"/>
      <c r="Y23" s="212"/>
      <c r="AA23" s="211"/>
      <c r="AB23" s="211"/>
    </row>
    <row r="24" spans="2:28" ht="12.75">
      <c r="B24" s="19"/>
      <c r="C24" s="32">
        <v>2023</v>
      </c>
      <c r="D24" s="19">
        <v>359562.09375</v>
      </c>
      <c r="E24" s="19">
        <v>-64306.742431640625</v>
      </c>
      <c r="F24" s="19">
        <v>-36692.56640625</v>
      </c>
      <c r="G24" s="19">
        <v>460561.4025878906</v>
      </c>
      <c r="H24" s="19">
        <v>238249</v>
      </c>
      <c r="I24" s="19">
        <v>47314.7431640625</v>
      </c>
      <c r="J24" s="19">
        <v>285563.7431640625</v>
      </c>
      <c r="K24" s="19">
        <v>746125.1457519531</v>
      </c>
      <c r="L24" s="19">
        <v>61813.71484375</v>
      </c>
      <c r="M24" s="19">
        <v>807938.8605957031</v>
      </c>
      <c r="N24" s="19">
        <v>-7066.878759005298</v>
      </c>
      <c r="O24" s="19">
        <v>815005.7393547085</v>
      </c>
      <c r="P24" s="207">
        <v>3806702.382336198</v>
      </c>
      <c r="Q24" s="19">
        <v>238249</v>
      </c>
      <c r="R24" s="208">
        <v>2023</v>
      </c>
      <c r="S24" s="19">
        <v>-53.23769855468731</v>
      </c>
      <c r="T24" s="209">
        <v>2552.730833333333</v>
      </c>
      <c r="V24" s="211"/>
      <c r="W24" s="211"/>
      <c r="Y24" s="212"/>
      <c r="AA24" s="211"/>
      <c r="AB24" s="211"/>
    </row>
    <row r="25" spans="2:28" ht="12.75">
      <c r="B25" s="19"/>
      <c r="C25" s="32">
        <v>2024</v>
      </c>
      <c r="D25" s="19">
        <v>370864.9375</v>
      </c>
      <c r="E25" s="19">
        <v>-65033.132568359375</v>
      </c>
      <c r="F25" s="19">
        <v>-36203.91015625</v>
      </c>
      <c r="G25" s="19">
        <v>472101.9802246094</v>
      </c>
      <c r="H25" s="19">
        <v>238249</v>
      </c>
      <c r="I25" s="19">
        <v>48231.38671875</v>
      </c>
      <c r="J25" s="19">
        <v>286480.38671875</v>
      </c>
      <c r="K25" s="19">
        <v>758582.3669433594</v>
      </c>
      <c r="L25" s="19">
        <v>63635.29296875</v>
      </c>
      <c r="M25" s="19">
        <v>822217.6599121094</v>
      </c>
      <c r="N25" s="19">
        <v>-8982.778580670478</v>
      </c>
      <c r="O25" s="19">
        <v>831200.4384927799</v>
      </c>
      <c r="P25" s="207">
        <v>4089736.5872153267</v>
      </c>
      <c r="Q25" s="19">
        <v>238249</v>
      </c>
      <c r="R25" s="208">
        <v>2024</v>
      </c>
      <c r="S25" s="19">
        <v>-62.960947554687436</v>
      </c>
      <c r="T25" s="209">
        <v>2743.6966666666667</v>
      </c>
      <c r="V25" s="211"/>
      <c r="W25" s="211"/>
      <c r="Y25" s="212"/>
      <c r="AA25" s="211"/>
      <c r="AB25" s="211"/>
    </row>
    <row r="26" spans="2:28" ht="12.75">
      <c r="B26" s="19"/>
      <c r="C26" s="32">
        <v>2025</v>
      </c>
      <c r="D26" s="19">
        <v>471137.21875</v>
      </c>
      <c r="E26" s="19">
        <v>-58360.35595703125</v>
      </c>
      <c r="F26" s="19">
        <v>115653.00390625</v>
      </c>
      <c r="G26" s="19">
        <v>413844.57080078125</v>
      </c>
      <c r="H26" s="19">
        <v>341101</v>
      </c>
      <c r="I26" s="19">
        <v>65737.81640625</v>
      </c>
      <c r="J26" s="19">
        <v>406838.81640625</v>
      </c>
      <c r="K26" s="19">
        <v>820683.3872070312</v>
      </c>
      <c r="L26" s="19">
        <v>75504.7109375</v>
      </c>
      <c r="M26" s="19">
        <v>896188.0981445312</v>
      </c>
      <c r="N26" s="19">
        <v>48041.204852995725</v>
      </c>
      <c r="O26" s="19">
        <v>848146.8932915356</v>
      </c>
      <c r="P26" s="207">
        <v>4355573.006495115</v>
      </c>
      <c r="Q26" s="19">
        <v>341101</v>
      </c>
      <c r="R26" s="208">
        <v>2025</v>
      </c>
      <c r="S26" s="19">
        <v>325.7129545078126</v>
      </c>
      <c r="T26" s="209">
        <v>2836.4525000000012</v>
      </c>
      <c r="V26" s="211"/>
      <c r="W26" s="211"/>
      <c r="Y26" s="212"/>
      <c r="AA26" s="211"/>
      <c r="AB26" s="211"/>
    </row>
    <row r="27" spans="2:28" ht="12.75">
      <c r="B27" s="19"/>
      <c r="C27" s="32">
        <v>2026</v>
      </c>
      <c r="D27" s="19">
        <v>492223.09375</v>
      </c>
      <c r="E27" s="19">
        <v>-59624.601318359375</v>
      </c>
      <c r="F27" s="19">
        <v>119346.763671875</v>
      </c>
      <c r="G27" s="19">
        <v>432500.9313964844</v>
      </c>
      <c r="H27" s="19">
        <v>341101</v>
      </c>
      <c r="I27" s="19">
        <v>68360.12109375</v>
      </c>
      <c r="J27" s="19">
        <v>409461.12109375</v>
      </c>
      <c r="K27" s="19">
        <v>841962.0524902344</v>
      </c>
      <c r="L27" s="19">
        <v>75723.6171875</v>
      </c>
      <c r="M27" s="19">
        <v>917685.6696777344</v>
      </c>
      <c r="N27" s="19">
        <v>46820.79459667558</v>
      </c>
      <c r="O27" s="19">
        <v>870864.8750810588</v>
      </c>
      <c r="P27" s="207">
        <v>4606822.0518549895</v>
      </c>
      <c r="Q27" s="19">
        <v>341101</v>
      </c>
      <c r="R27" s="208">
        <v>2026</v>
      </c>
      <c r="S27" s="19">
        <v>312.74862250781257</v>
      </c>
      <c r="T27" s="209">
        <v>2878.9891666666663</v>
      </c>
      <c r="V27" s="211"/>
      <c r="W27" s="211"/>
      <c r="Y27" s="212"/>
      <c r="AA27" s="211"/>
      <c r="AB27" s="211"/>
    </row>
    <row r="28" spans="2:28" ht="12.75">
      <c r="B28" s="19"/>
      <c r="C28" s="32">
        <v>2027</v>
      </c>
      <c r="D28" s="19">
        <v>503503.75</v>
      </c>
      <c r="E28" s="19">
        <v>-60167.7802734375</v>
      </c>
      <c r="F28" s="19">
        <v>124842.369140625</v>
      </c>
      <c r="G28" s="19">
        <v>438829.1611328125</v>
      </c>
      <c r="H28" s="19">
        <v>341101</v>
      </c>
      <c r="I28" s="19">
        <v>69396.18359375</v>
      </c>
      <c r="J28" s="19">
        <v>410497.18359375</v>
      </c>
      <c r="K28" s="19">
        <v>849326.3447265625</v>
      </c>
      <c r="L28" s="19">
        <v>78669.21875</v>
      </c>
      <c r="M28" s="19">
        <v>927995.5634765625</v>
      </c>
      <c r="N28" s="19">
        <v>45553.0353580894</v>
      </c>
      <c r="O28" s="19">
        <v>882442.5281184731</v>
      </c>
      <c r="P28" s="207">
        <v>4841164.152803354</v>
      </c>
      <c r="Q28" s="19">
        <v>341101</v>
      </c>
      <c r="R28" s="208">
        <v>2027</v>
      </c>
      <c r="S28" s="19">
        <v>299.78429050781256</v>
      </c>
      <c r="T28" s="209">
        <v>2922.1675000000005</v>
      </c>
      <c r="V28" s="211"/>
      <c r="W28" s="211"/>
      <c r="Y28" s="212"/>
      <c r="AA28" s="211"/>
      <c r="AB28" s="211"/>
    </row>
    <row r="29" spans="2:28" ht="12.75">
      <c r="B29" s="19"/>
      <c r="C29" s="32">
        <v>2028</v>
      </c>
      <c r="D29" s="19">
        <v>523165.84375</v>
      </c>
      <c r="E29" s="19">
        <v>-61457.923828125</v>
      </c>
      <c r="F29" s="19">
        <v>121690.52734375</v>
      </c>
      <c r="G29" s="19">
        <v>462933.240234375</v>
      </c>
      <c r="H29" s="19">
        <v>341101</v>
      </c>
      <c r="I29" s="19">
        <v>71709.4140625</v>
      </c>
      <c r="J29" s="19">
        <v>412810.4140625</v>
      </c>
      <c r="K29" s="19">
        <v>875743.654296875</v>
      </c>
      <c r="L29" s="19">
        <v>77978.25</v>
      </c>
      <c r="M29" s="19">
        <v>953721.904296875</v>
      </c>
      <c r="N29" s="19">
        <v>44570.1434510579</v>
      </c>
      <c r="O29" s="19">
        <v>909151.7608458172</v>
      </c>
      <c r="P29" s="207">
        <v>5063398.159489844</v>
      </c>
      <c r="Q29" s="19">
        <v>341101</v>
      </c>
      <c r="R29" s="208">
        <v>2028</v>
      </c>
      <c r="S29" s="19">
        <v>288.9806805078126</v>
      </c>
      <c r="T29" s="209">
        <v>2966.0050000000006</v>
      </c>
      <c r="V29" s="211"/>
      <c r="W29" s="211"/>
      <c r="Y29" s="212"/>
      <c r="AA29" s="211"/>
      <c r="AB29" s="211"/>
    </row>
    <row r="30" spans="2:28" ht="12.75">
      <c r="B30" s="19"/>
      <c r="C30" s="32">
        <v>2029</v>
      </c>
      <c r="D30" s="19">
        <v>539731.0625</v>
      </c>
      <c r="E30" s="19">
        <v>-63079.434326171875</v>
      </c>
      <c r="F30" s="19">
        <v>112388.197265625</v>
      </c>
      <c r="G30" s="19">
        <v>490422.2995605469</v>
      </c>
      <c r="H30" s="19">
        <v>341101</v>
      </c>
      <c r="I30" s="19">
        <v>73518.8115234375</v>
      </c>
      <c r="J30" s="19">
        <v>414619.8115234375</v>
      </c>
      <c r="K30" s="19">
        <v>905042.1110839844</v>
      </c>
      <c r="L30" s="19">
        <v>77176.53125</v>
      </c>
      <c r="M30" s="19">
        <v>982218.6423339844</v>
      </c>
      <c r="N30" s="19">
        <v>43716.827491307886</v>
      </c>
      <c r="O30" s="19">
        <v>938501.8148426765</v>
      </c>
      <c r="P30" s="207">
        <v>5274561.970758992</v>
      </c>
      <c r="Q30" s="19">
        <v>341101</v>
      </c>
      <c r="R30" s="208">
        <v>2029</v>
      </c>
      <c r="S30" s="19">
        <v>279.2574315078127</v>
      </c>
      <c r="T30" s="209">
        <v>3010.5133333333324</v>
      </c>
      <c r="V30" s="211"/>
      <c r="W30" s="211"/>
      <c r="Y30" s="212"/>
      <c r="AA30" s="211"/>
      <c r="AB30" s="211"/>
    </row>
    <row r="31" spans="2:28" ht="12.75">
      <c r="B31" s="19"/>
      <c r="C31" s="32">
        <v>2030</v>
      </c>
      <c r="D31" s="19">
        <v>550728.0625</v>
      </c>
      <c r="E31" s="19">
        <v>-63099.184326171875</v>
      </c>
      <c r="F31" s="19">
        <v>117022.87890625</v>
      </c>
      <c r="G31" s="19">
        <v>496804.3679199219</v>
      </c>
      <c r="H31" s="19">
        <v>341101</v>
      </c>
      <c r="I31" s="19">
        <v>74038.294921875</v>
      </c>
      <c r="J31" s="19">
        <v>415139.294921875</v>
      </c>
      <c r="K31" s="19">
        <v>911943.6628417969</v>
      </c>
      <c r="L31" s="19">
        <v>80674.5546875</v>
      </c>
      <c r="M31" s="19">
        <v>992618.2175292969</v>
      </c>
      <c r="N31" s="19">
        <v>42459.43403684757</v>
      </c>
      <c r="O31" s="19">
        <v>950158.7834924493</v>
      </c>
      <c r="P31" s="207">
        <v>5471346.433600007</v>
      </c>
      <c r="Q31" s="19">
        <v>341101</v>
      </c>
      <c r="R31" s="208">
        <v>2030</v>
      </c>
      <c r="S31" s="19">
        <v>267.3734605078125</v>
      </c>
      <c r="T31" s="209">
        <v>3053.8841666666667</v>
      </c>
      <c r="V31" s="211"/>
      <c r="W31" s="211"/>
      <c r="Y31" s="212"/>
      <c r="AA31" s="211"/>
      <c r="AB31" s="211"/>
    </row>
    <row r="32" spans="2:28" ht="12.75">
      <c r="B32" s="19"/>
      <c r="C32" s="32">
        <v>2031</v>
      </c>
      <c r="D32" s="19">
        <v>570455.75</v>
      </c>
      <c r="E32" s="19">
        <v>-64931.179931640625</v>
      </c>
      <c r="F32" s="19">
        <v>106438.48828125</v>
      </c>
      <c r="G32" s="19">
        <v>528948.4416503906</v>
      </c>
      <c r="H32" s="19">
        <v>341101</v>
      </c>
      <c r="I32" s="19">
        <v>76543.16796875</v>
      </c>
      <c r="J32" s="19">
        <v>417644.16796875</v>
      </c>
      <c r="K32" s="19">
        <v>946592.6096191406</v>
      </c>
      <c r="L32" s="19">
        <v>79001.1640625</v>
      </c>
      <c r="M32" s="19">
        <v>1025593.7736816406</v>
      </c>
      <c r="N32" s="19">
        <v>40808.667988835805</v>
      </c>
      <c r="O32" s="19">
        <v>984785.1056928048</v>
      </c>
      <c r="P32" s="207">
        <v>5659081.902963962</v>
      </c>
      <c r="Q32" s="19">
        <v>341101</v>
      </c>
      <c r="R32" s="208">
        <v>2031</v>
      </c>
      <c r="S32" s="19">
        <v>253.3287675078127</v>
      </c>
      <c r="T32" s="209">
        <v>3097.8798200807496</v>
      </c>
      <c r="V32" s="211"/>
      <c r="W32" s="211"/>
      <c r="Y32" s="212"/>
      <c r="AA32" s="211"/>
      <c r="AB32" s="211"/>
    </row>
    <row r="33" spans="2:28" ht="12.75" customHeight="1">
      <c r="B33" s="19"/>
      <c r="C33" s="32">
        <v>2032</v>
      </c>
      <c r="D33" s="19">
        <v>597649.5</v>
      </c>
      <c r="E33" s="19">
        <v>-65114.452880859375</v>
      </c>
      <c r="F33" s="19">
        <v>128725.7890625</v>
      </c>
      <c r="G33" s="19">
        <v>534038.1638183594</v>
      </c>
      <c r="H33" s="19">
        <v>341101</v>
      </c>
      <c r="I33" s="19">
        <v>77750.37890625</v>
      </c>
      <c r="J33" s="19">
        <v>418851.37890625</v>
      </c>
      <c r="K33" s="19">
        <v>952889.5427246094</v>
      </c>
      <c r="L33" s="19">
        <v>84885.4375</v>
      </c>
      <c r="M33" s="19">
        <v>1037774.9802246094</v>
      </c>
      <c r="N33" s="19">
        <v>39807.695523902716</v>
      </c>
      <c r="O33" s="19">
        <v>997967.2847007066</v>
      </c>
      <c r="P33" s="207">
        <v>5834200.153073908</v>
      </c>
      <c r="Q33" s="19">
        <v>341101</v>
      </c>
      <c r="R33" s="208">
        <v>2032</v>
      </c>
      <c r="S33" s="19">
        <v>243.60551850781258</v>
      </c>
      <c r="T33" s="209">
        <v>3142.509295019715</v>
      </c>
      <c r="V33" s="211"/>
      <c r="W33" s="211"/>
      <c r="Y33" s="212"/>
      <c r="AA33" s="211"/>
      <c r="AB33" s="211"/>
    </row>
    <row r="34" spans="2:28" ht="12.75" customHeight="1">
      <c r="B34" s="19"/>
      <c r="C34" s="32">
        <v>2033</v>
      </c>
      <c r="D34" s="19">
        <v>626221.8125</v>
      </c>
      <c r="E34" s="19">
        <v>-66338.076171875</v>
      </c>
      <c r="F34" s="19">
        <v>135454.1640625</v>
      </c>
      <c r="G34" s="19">
        <v>557105.724609375</v>
      </c>
      <c r="H34" s="19">
        <v>341101</v>
      </c>
      <c r="I34" s="19">
        <v>80187.41796875</v>
      </c>
      <c r="J34" s="19">
        <v>421288.41796875</v>
      </c>
      <c r="K34" s="19">
        <v>978394.142578125</v>
      </c>
      <c r="L34" s="19">
        <v>86617.15625</v>
      </c>
      <c r="M34" s="19">
        <v>1065011.298828125</v>
      </c>
      <c r="N34" s="19">
        <v>36368.78127481073</v>
      </c>
      <c r="O34" s="19">
        <v>1028642.5175533142</v>
      </c>
      <c r="P34" s="207">
        <v>6000346.12580579</v>
      </c>
      <c r="Q34" s="19">
        <v>341101</v>
      </c>
      <c r="R34" s="208">
        <v>2033</v>
      </c>
      <c r="S34" s="19">
        <v>219.40010350781267</v>
      </c>
      <c r="T34" s="209">
        <v>3187.7817226066227</v>
      </c>
      <c r="V34" s="211"/>
      <c r="W34" s="211"/>
      <c r="Y34" s="212"/>
      <c r="AA34" s="211"/>
      <c r="AB34" s="211"/>
    </row>
    <row r="35" spans="2:28" ht="12.75" customHeight="1">
      <c r="B35" s="19"/>
      <c r="C35" s="32">
        <v>2034</v>
      </c>
      <c r="D35" s="19">
        <v>639289.25</v>
      </c>
      <c r="E35" s="19">
        <v>-67680.34350585938</v>
      </c>
      <c r="F35" s="19">
        <v>126824.95703125</v>
      </c>
      <c r="G35" s="19">
        <v>580144.6364746094</v>
      </c>
      <c r="H35" s="19">
        <v>341101</v>
      </c>
      <c r="I35" s="19">
        <v>81446.353515625</v>
      </c>
      <c r="J35" s="19">
        <v>422547.353515625</v>
      </c>
      <c r="K35" s="19">
        <v>1002691.9899902344</v>
      </c>
      <c r="L35" s="19">
        <v>87097.3203125</v>
      </c>
      <c r="M35" s="19">
        <v>1089789.3103027344</v>
      </c>
      <c r="N35" s="19">
        <v>35802.732672232756</v>
      </c>
      <c r="O35" s="19">
        <v>1053986.5776305017</v>
      </c>
      <c r="P35" s="207">
        <v>6157046.729893219</v>
      </c>
      <c r="Q35" s="19">
        <v>341101</v>
      </c>
      <c r="R35" s="208">
        <v>2034</v>
      </c>
      <c r="S35" s="19">
        <v>212.91793750781267</v>
      </c>
      <c r="T35" s="209">
        <v>3233.706365511671</v>
      </c>
      <c r="V35" s="211"/>
      <c r="W35" s="211"/>
      <c r="Y35" s="212"/>
      <c r="AA35" s="211"/>
      <c r="AB35" s="211"/>
    </row>
    <row r="36" spans="2:28" ht="12.75" customHeight="1">
      <c r="B36" s="19"/>
      <c r="C36" s="32">
        <v>2035</v>
      </c>
      <c r="D36" s="19">
        <v>667425.9375</v>
      </c>
      <c r="E36" s="19">
        <v>-69636.68969726562</v>
      </c>
      <c r="F36" s="19">
        <v>107796.609375</v>
      </c>
      <c r="G36" s="19">
        <v>629266.0178222656</v>
      </c>
      <c r="H36" s="19">
        <v>341101</v>
      </c>
      <c r="I36" s="19">
        <v>84369.73828125</v>
      </c>
      <c r="J36" s="19">
        <v>425470.73828125</v>
      </c>
      <c r="K36" s="19">
        <v>1054736.7561035156</v>
      </c>
      <c r="L36" s="19">
        <v>83918.6015625</v>
      </c>
      <c r="M36" s="19">
        <v>1138655.3576660156</v>
      </c>
      <c r="N36" s="19">
        <v>34973.71317198729</v>
      </c>
      <c r="O36" s="19">
        <v>1103681.6444940283</v>
      </c>
      <c r="P36" s="207">
        <v>6308085.921774727</v>
      </c>
      <c r="Q36" s="19">
        <v>341101</v>
      </c>
      <c r="R36" s="208">
        <v>2035</v>
      </c>
      <c r="S36" s="19">
        <v>205.0339665078127</v>
      </c>
      <c r="T36" s="209">
        <v>3280.2926198473265</v>
      </c>
      <c r="V36" s="211"/>
      <c r="W36" s="211"/>
      <c r="Y36" s="212"/>
      <c r="AA36" s="211"/>
      <c r="AB36" s="211"/>
    </row>
    <row r="37" spans="2:28" ht="12.75" customHeight="1">
      <c r="B37" s="19"/>
      <c r="C37" s="32">
        <v>2036</v>
      </c>
      <c r="D37" s="19">
        <v>685055.75</v>
      </c>
      <c r="E37" s="19">
        <v>-70742.86669921875</v>
      </c>
      <c r="F37" s="19">
        <v>109479.125</v>
      </c>
      <c r="G37" s="19">
        <v>646319.4916992188</v>
      </c>
      <c r="H37" s="19">
        <v>341101</v>
      </c>
      <c r="I37" s="19">
        <v>85978.744140625</v>
      </c>
      <c r="J37" s="19">
        <v>427079.744140625</v>
      </c>
      <c r="K37" s="19">
        <v>1073399.2358398438</v>
      </c>
      <c r="L37" s="19">
        <v>85900.5625</v>
      </c>
      <c r="M37" s="19">
        <v>1159299.7983398438</v>
      </c>
      <c r="N37" s="19">
        <v>33608.18375808996</v>
      </c>
      <c r="O37" s="19">
        <v>1125691.6145817537</v>
      </c>
      <c r="P37" s="207">
        <v>6449885.685622266</v>
      </c>
      <c r="Q37" s="19">
        <v>341101</v>
      </c>
      <c r="R37" s="208">
        <v>2036</v>
      </c>
      <c r="S37" s="19">
        <v>194.23035650781253</v>
      </c>
      <c r="T37" s="209">
        <v>3327.5500170907526</v>
      </c>
      <c r="V37" s="211"/>
      <c r="W37" s="211"/>
      <c r="Y37" s="212"/>
      <c r="AA37" s="211"/>
      <c r="AB37" s="211"/>
    </row>
    <row r="38" spans="2:28" ht="12.75" customHeight="1">
      <c r="B38" s="19"/>
      <c r="C38" s="32">
        <v>2037</v>
      </c>
      <c r="D38" s="19">
        <v>713391.3125</v>
      </c>
      <c r="E38" s="19">
        <v>-71064.74633789062</v>
      </c>
      <c r="F38" s="19">
        <v>127311.9453125</v>
      </c>
      <c r="G38" s="19">
        <v>657144.1135253906</v>
      </c>
      <c r="H38" s="19">
        <v>341101</v>
      </c>
      <c r="I38" s="19">
        <v>87347.005859375</v>
      </c>
      <c r="J38" s="19">
        <v>428448.005859375</v>
      </c>
      <c r="K38" s="19">
        <v>1085592.1193847656</v>
      </c>
      <c r="L38" s="19">
        <v>91175.0390625</v>
      </c>
      <c r="M38" s="19">
        <v>1176767.1584472656</v>
      </c>
      <c r="N38" s="19">
        <v>31058.266104561048</v>
      </c>
      <c r="O38" s="19">
        <v>1145708.8923427046</v>
      </c>
      <c r="P38" s="207">
        <v>6582729.275601954</v>
      </c>
      <c r="Q38" s="19">
        <v>341101</v>
      </c>
      <c r="R38" s="208">
        <v>2037</v>
      </c>
      <c r="S38" s="19">
        <v>176.9445805078126</v>
      </c>
      <c r="T38" s="209">
        <v>3375.4882260339373</v>
      </c>
      <c r="V38" s="211"/>
      <c r="W38" s="211"/>
      <c r="Y38" s="212"/>
      <c r="AA38" s="211"/>
      <c r="AB38" s="211"/>
    </row>
    <row r="39" spans="2:28" ht="12.75" customHeight="1">
      <c r="B39" s="19"/>
      <c r="C39" s="32">
        <v>2038</v>
      </c>
      <c r="D39" s="19">
        <v>735119.0625</v>
      </c>
      <c r="E39" s="19">
        <v>-73094.333984375</v>
      </c>
      <c r="F39" s="19">
        <v>112375.6796875</v>
      </c>
      <c r="G39" s="19">
        <v>695837.716796875</v>
      </c>
      <c r="H39" s="19">
        <v>341101</v>
      </c>
      <c r="I39" s="19">
        <v>89698.921875</v>
      </c>
      <c r="J39" s="19">
        <v>430799.921875</v>
      </c>
      <c r="K39" s="19">
        <v>1126637.638671875</v>
      </c>
      <c r="L39" s="19">
        <v>89785.3984375</v>
      </c>
      <c r="M39" s="19">
        <v>1216423.037109375</v>
      </c>
      <c r="N39" s="19">
        <v>29197.353409104267</v>
      </c>
      <c r="O39" s="19">
        <v>1187225.6837002707</v>
      </c>
      <c r="P39" s="207">
        <v>6709438.970739442</v>
      </c>
      <c r="Q39" s="19">
        <v>341101</v>
      </c>
      <c r="R39" s="208">
        <v>2038</v>
      </c>
      <c r="S39" s="19">
        <v>163.98024850781258</v>
      </c>
      <c r="T39" s="209">
        <v>3424.1170547619113</v>
      </c>
      <c r="V39" s="211"/>
      <c r="W39" s="211"/>
      <c r="Y39" s="212"/>
      <c r="AA39" s="211"/>
      <c r="AB39" s="211"/>
    </row>
    <row r="40" spans="2:28" ht="12.75" customHeight="1">
      <c r="B40" s="19"/>
      <c r="C40" s="32">
        <v>2039</v>
      </c>
      <c r="D40" s="19">
        <v>751298.1875</v>
      </c>
      <c r="E40" s="19">
        <v>-73718.71948242188</v>
      </c>
      <c r="F40" s="19">
        <v>112313.05078125</v>
      </c>
      <c r="G40" s="19">
        <v>712703.8562011719</v>
      </c>
      <c r="H40" s="19">
        <v>341101</v>
      </c>
      <c r="I40" s="19">
        <v>90668.234375</v>
      </c>
      <c r="J40" s="19">
        <v>431769.234375</v>
      </c>
      <c r="K40" s="19">
        <v>1144473.0905761719</v>
      </c>
      <c r="L40" s="19">
        <v>92879.828125</v>
      </c>
      <c r="M40" s="19">
        <v>1237352.9187011719</v>
      </c>
      <c r="N40" s="19">
        <v>27471.510329755547</v>
      </c>
      <c r="O40" s="19">
        <v>1209881.4083714164</v>
      </c>
      <c r="P40" s="207">
        <v>6828297.296633611</v>
      </c>
      <c r="Q40" s="19">
        <v>341101</v>
      </c>
      <c r="R40" s="208">
        <v>2039</v>
      </c>
      <c r="S40" s="19">
        <v>152.0962775078126</v>
      </c>
      <c r="T40" s="209">
        <v>3473.44645265947</v>
      </c>
      <c r="V40" s="211"/>
      <c r="W40" s="211"/>
      <c r="Y40" s="212"/>
      <c r="AA40" s="211"/>
      <c r="AB40" s="211"/>
    </row>
    <row r="41" spans="2:28" ht="12.75" customHeight="1">
      <c r="B41" s="19"/>
      <c r="C41" s="32">
        <v>2040</v>
      </c>
      <c r="D41" s="19">
        <v>783300.6875</v>
      </c>
      <c r="E41" s="19">
        <v>-75517.11474609375</v>
      </c>
      <c r="F41" s="19">
        <v>104186.44921875</v>
      </c>
      <c r="G41" s="19">
        <v>754631.3530273438</v>
      </c>
      <c r="H41" s="19">
        <v>341101</v>
      </c>
      <c r="I41" s="19">
        <v>93650.853515625</v>
      </c>
      <c r="J41" s="19">
        <v>434751.853515625</v>
      </c>
      <c r="K41" s="19">
        <v>1189383.2065429688</v>
      </c>
      <c r="L41" s="19">
        <v>91904.5625</v>
      </c>
      <c r="M41" s="19">
        <v>1281287.7690429688</v>
      </c>
      <c r="N41" s="19">
        <v>28263.16777524711</v>
      </c>
      <c r="O41" s="19">
        <v>1253024.6012677217</v>
      </c>
      <c r="P41" s="207">
        <v>6941604.272017308</v>
      </c>
      <c r="Q41" s="19">
        <v>341101</v>
      </c>
      <c r="R41" s="208">
        <v>2040</v>
      </c>
      <c r="S41" s="19">
        <v>154.25699950781268</v>
      </c>
      <c r="T41" s="209">
        <v>3523.4865124468</v>
      </c>
      <c r="V41" s="211"/>
      <c r="W41" s="211"/>
      <c r="Y41" s="212"/>
      <c r="AA41" s="211"/>
      <c r="AB41" s="211"/>
    </row>
    <row r="42" spans="2:30" ht="12.75" customHeight="1">
      <c r="B42" s="19"/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7"/>
      <c r="P42" s="207"/>
      <c r="Q42" s="19"/>
      <c r="R42" s="19"/>
      <c r="S42" s="19"/>
      <c r="T42" s="208"/>
      <c r="U42" s="19"/>
      <c r="V42" s="213"/>
      <c r="X42" s="211"/>
      <c r="Y42" s="211"/>
      <c r="AA42" s="212"/>
      <c r="AC42" s="211"/>
      <c r="AD42" s="211"/>
    </row>
    <row r="43" spans="2:20" ht="12.75">
      <c r="B43" s="214" t="s">
        <v>45</v>
      </c>
      <c r="C43" s="18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1"/>
      <c r="O43" s="189"/>
      <c r="P43" s="189"/>
      <c r="Q43" s="189"/>
      <c r="R43" s="189"/>
      <c r="S43" s="189"/>
      <c r="T43" s="189"/>
    </row>
    <row r="44" spans="2:20" ht="12.75">
      <c r="B44" s="189"/>
      <c r="C44" s="215" t="s">
        <v>46</v>
      </c>
      <c r="D44" s="19">
        <v>3715032.487406118</v>
      </c>
      <c r="E44" s="19">
        <v>-529689.9320059849</v>
      </c>
      <c r="F44" s="19">
        <v>-130417.7307239054</v>
      </c>
      <c r="G44" s="19">
        <v>4375140.150136008</v>
      </c>
      <c r="H44" s="19">
        <v>1556036.31644222</v>
      </c>
      <c r="I44" s="19">
        <v>314383.00682526163</v>
      </c>
      <c r="J44" s="19">
        <v>1870419.3232674818</v>
      </c>
      <c r="K44" s="19">
        <v>6245559.473403489</v>
      </c>
      <c r="L44" s="19">
        <v>617584.465685855</v>
      </c>
      <c r="M44" s="19">
        <v>6863143.939089344</v>
      </c>
      <c r="N44" s="19">
        <v>-78460.33292796701</v>
      </c>
      <c r="O44" s="19">
        <v>6941604.272017311</v>
      </c>
      <c r="P44" s="189"/>
      <c r="Q44" s="189"/>
      <c r="R44" s="189"/>
      <c r="S44" s="189"/>
      <c r="T44" s="189"/>
    </row>
    <row r="45" spans="2:20" ht="12.75">
      <c r="B45" s="207" t="s">
        <v>47</v>
      </c>
      <c r="C45" s="215"/>
      <c r="D45" s="19"/>
      <c r="E45" s="215"/>
      <c r="F45" s="215"/>
      <c r="G45" s="19"/>
      <c r="H45" s="19"/>
      <c r="I45" s="19"/>
      <c r="J45" s="216">
        <v>614444.2743445333</v>
      </c>
      <c r="K45" s="216"/>
      <c r="L45" s="216"/>
      <c r="M45" s="216">
        <v>614444.2743445333</v>
      </c>
      <c r="N45" s="19">
        <v>0</v>
      </c>
      <c r="O45" s="216">
        <v>614444.2743445333</v>
      </c>
      <c r="P45" s="189"/>
      <c r="Q45" s="189"/>
      <c r="R45" s="189"/>
      <c r="S45" s="189"/>
      <c r="T45" s="189"/>
    </row>
    <row r="46" spans="2:20" ht="12.75">
      <c r="B46" s="189" t="s">
        <v>48</v>
      </c>
      <c r="C46" s="215"/>
      <c r="D46" s="215"/>
      <c r="E46" s="215"/>
      <c r="F46" s="215"/>
      <c r="G46" s="19"/>
      <c r="H46" s="19"/>
      <c r="I46" s="19"/>
      <c r="J46" s="19">
        <v>2484863.597612015</v>
      </c>
      <c r="K46" s="19"/>
      <c r="L46" s="19"/>
      <c r="M46" s="19">
        <v>7477588.213433878</v>
      </c>
      <c r="N46" s="19">
        <v>-78460.33292796701</v>
      </c>
      <c r="O46" s="19">
        <v>7556048.546361845</v>
      </c>
      <c r="P46" s="189"/>
      <c r="Q46" s="189"/>
      <c r="R46" s="189"/>
      <c r="S46" s="189"/>
      <c r="T46" s="189"/>
    </row>
    <row r="47" spans="2:19" ht="12.75">
      <c r="B47" s="189"/>
      <c r="C47" s="204"/>
      <c r="D47" s="217"/>
      <c r="E47" s="217"/>
      <c r="F47" s="217"/>
      <c r="G47" s="217"/>
      <c r="H47" s="217"/>
      <c r="I47" s="217"/>
      <c r="J47" s="217"/>
      <c r="K47" s="217"/>
      <c r="L47" s="217"/>
      <c r="M47" s="218"/>
      <c r="N47" s="219"/>
      <c r="O47" s="189"/>
      <c r="P47" s="189"/>
      <c r="Q47" s="189"/>
      <c r="R47" s="189"/>
      <c r="S47" s="189"/>
    </row>
    <row r="48" spans="3:21" ht="12.75">
      <c r="C48" s="220" t="s">
        <v>1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1"/>
    </row>
    <row r="49" spans="3:21" ht="12.75">
      <c r="C49" s="220" t="s">
        <v>2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1"/>
    </row>
    <row r="50" spans="3:21" ht="12.75">
      <c r="C50" s="220" t="s">
        <v>145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</row>
    <row r="51" spans="2:13" ht="12.75">
      <c r="B51" s="143"/>
      <c r="C51" s="359"/>
      <c r="D51" s="131"/>
      <c r="E51" s="116"/>
      <c r="K51" s="196"/>
      <c r="L51" s="196"/>
      <c r="M51" s="196"/>
    </row>
    <row r="52" spans="2:14" ht="12.75">
      <c r="B52" s="110" t="s">
        <v>49</v>
      </c>
      <c r="C52" s="117" t="s">
        <v>50</v>
      </c>
      <c r="D52" s="110" t="s">
        <v>51</v>
      </c>
      <c r="E52" s="117" t="s">
        <v>52</v>
      </c>
      <c r="J52" s="222"/>
      <c r="K52" s="223"/>
      <c r="L52" s="223"/>
      <c r="M52" s="223"/>
      <c r="N52" s="222"/>
    </row>
    <row r="53" spans="2:14" ht="12.75">
      <c r="B53" s="81" t="s">
        <v>53</v>
      </c>
      <c r="C53" s="132" t="s">
        <v>53</v>
      </c>
      <c r="D53" s="132" t="s">
        <v>53</v>
      </c>
      <c r="E53" s="132" t="s">
        <v>53</v>
      </c>
      <c r="J53" s="222"/>
      <c r="K53" s="226"/>
      <c r="L53" s="226"/>
      <c r="M53" s="226"/>
      <c r="N53" s="222"/>
    </row>
    <row r="54" spans="2:14" ht="12.75">
      <c r="B54" s="93" t="s">
        <v>164</v>
      </c>
      <c r="C54" s="93" t="s">
        <v>164</v>
      </c>
      <c r="D54" s="93" t="s">
        <v>164</v>
      </c>
      <c r="E54" s="133" t="s">
        <v>54</v>
      </c>
      <c r="J54" s="222"/>
      <c r="K54" s="222"/>
      <c r="L54" s="222"/>
      <c r="M54" s="222"/>
      <c r="N54" s="222"/>
    </row>
    <row r="55" spans="1:14" ht="12.75">
      <c r="A55" s="32">
        <v>2011</v>
      </c>
      <c r="B55" s="227">
        <v>10452.3623046875</v>
      </c>
      <c r="C55" s="230">
        <v>7386.70751953125</v>
      </c>
      <c r="D55" s="231">
        <v>6170.87158203125</v>
      </c>
      <c r="E55" s="232">
        <v>0.2905798852443695</v>
      </c>
      <c r="J55" s="199"/>
      <c r="K55" s="233"/>
      <c r="L55" s="228"/>
      <c r="M55" s="199"/>
      <c r="N55" s="222"/>
    </row>
    <row r="56" spans="1:14" ht="12.75">
      <c r="A56" s="32">
        <v>2012</v>
      </c>
      <c r="B56" s="227">
        <v>8344.642578125</v>
      </c>
      <c r="C56" s="230">
        <v>8182.63916015625</v>
      </c>
      <c r="D56" s="231">
        <v>6801.55810546875</v>
      </c>
      <c r="E56" s="232">
        <v>0.3586258888244629</v>
      </c>
      <c r="J56" s="199"/>
      <c r="K56" s="233"/>
      <c r="L56" s="228"/>
      <c r="M56" s="228"/>
      <c r="N56" s="222"/>
    </row>
    <row r="57" spans="1:14" ht="12.75">
      <c r="A57" s="32">
        <v>2013</v>
      </c>
      <c r="B57" s="227">
        <v>7682.31884765625</v>
      </c>
      <c r="C57" s="230">
        <v>7076.33447265625</v>
      </c>
      <c r="D57" s="231">
        <v>6243.3095703125</v>
      </c>
      <c r="E57" s="232">
        <v>0.3054051101207733</v>
      </c>
      <c r="J57" s="199"/>
      <c r="K57" s="233"/>
      <c r="L57" s="228"/>
      <c r="M57" s="228"/>
      <c r="N57" s="222"/>
    </row>
    <row r="58" spans="1:14" ht="12.75">
      <c r="A58" s="32">
        <v>2014</v>
      </c>
      <c r="B58" s="227">
        <v>9403.373046875</v>
      </c>
      <c r="C58" s="230">
        <v>7762.54150390625</v>
      </c>
      <c r="D58" s="231">
        <v>5623.45263671875</v>
      </c>
      <c r="E58" s="232">
        <v>0.31934747099876404</v>
      </c>
      <c r="J58" s="199"/>
      <c r="K58" s="233"/>
      <c r="L58" s="228"/>
      <c r="M58" s="228"/>
      <c r="N58" s="222"/>
    </row>
    <row r="59" spans="1:14" ht="12.75">
      <c r="A59" s="32">
        <v>2015</v>
      </c>
      <c r="B59" s="227">
        <v>9351.083984375</v>
      </c>
      <c r="C59" s="230">
        <v>7372.7109375</v>
      </c>
      <c r="D59" s="231">
        <v>3885.191162109375</v>
      </c>
      <c r="E59" s="232">
        <v>0.27683985233306885</v>
      </c>
      <c r="J59" s="199"/>
      <c r="K59" s="233"/>
      <c r="L59" s="228"/>
      <c r="M59" s="228"/>
      <c r="N59" s="222"/>
    </row>
    <row r="60" spans="1:14" ht="12.75">
      <c r="A60" s="32">
        <v>2016</v>
      </c>
      <c r="B60" s="227">
        <v>4097.04345703125</v>
      </c>
      <c r="C60" s="230">
        <v>2599.5126953125</v>
      </c>
      <c r="D60" s="231">
        <v>1464.7978515625</v>
      </c>
      <c r="E60" s="232">
        <v>0.009094475768506527</v>
      </c>
      <c r="J60" s="199"/>
      <c r="K60" s="233"/>
      <c r="L60" s="228"/>
      <c r="M60" s="228"/>
      <c r="N60" s="222"/>
    </row>
    <row r="61" spans="1:14" ht="12.75">
      <c r="A61" s="32">
        <v>2017</v>
      </c>
      <c r="B61" s="227">
        <v>4429.87841796875</v>
      </c>
      <c r="C61" s="230">
        <v>2470.478759765625</v>
      </c>
      <c r="D61" s="231">
        <v>1643.8267822265625</v>
      </c>
      <c r="E61" s="232">
        <v>0.010307910852134228</v>
      </c>
      <c r="J61" s="199"/>
      <c r="K61" s="233"/>
      <c r="L61" s="228"/>
      <c r="M61" s="228"/>
      <c r="N61" s="222"/>
    </row>
    <row r="62" spans="1:14" ht="12.75">
      <c r="A62" s="32">
        <v>2018</v>
      </c>
      <c r="B62" s="227">
        <v>4357.98779296875</v>
      </c>
      <c r="C62" s="230">
        <v>2694.86572265625</v>
      </c>
      <c r="D62" s="231">
        <v>1626.5032958984375</v>
      </c>
      <c r="E62" s="232">
        <v>0.010142161510884762</v>
      </c>
      <c r="J62" s="199"/>
      <c r="K62" s="233"/>
      <c r="L62" s="228"/>
      <c r="M62" s="228"/>
      <c r="N62" s="222"/>
    </row>
    <row r="63" spans="1:14" ht="12.75">
      <c r="A63" s="32">
        <v>2019</v>
      </c>
      <c r="B63" s="227">
        <v>3557.40966796875</v>
      </c>
      <c r="C63" s="230">
        <v>2470.344482421875</v>
      </c>
      <c r="D63" s="231">
        <v>1337.276611328125</v>
      </c>
      <c r="E63" s="232">
        <v>0.008280578069388866</v>
      </c>
      <c r="J63" s="199"/>
      <c r="K63" s="233"/>
      <c r="L63" s="228"/>
      <c r="M63" s="228"/>
      <c r="N63" s="222"/>
    </row>
    <row r="64" spans="1:14" ht="12.75">
      <c r="A64" s="32">
        <v>2020</v>
      </c>
      <c r="B64" s="227">
        <v>4573.1328125</v>
      </c>
      <c r="C64" s="230">
        <v>4370.9185791015625</v>
      </c>
      <c r="D64" s="231">
        <v>767.4630126953125</v>
      </c>
      <c r="E64" s="232">
        <v>0.003319602459669113</v>
      </c>
      <c r="J64" s="199"/>
      <c r="K64" s="233"/>
      <c r="L64" s="228"/>
      <c r="M64" s="228"/>
      <c r="N64" s="222"/>
    </row>
    <row r="65" spans="1:14" ht="12.75">
      <c r="A65" s="32">
        <v>2021</v>
      </c>
      <c r="B65" s="227">
        <v>4371.6552734375</v>
      </c>
      <c r="C65" s="230">
        <v>4349.410400390625</v>
      </c>
      <c r="D65" s="231">
        <v>764.2303466796875</v>
      </c>
      <c r="E65" s="232">
        <v>0.003309632185846567</v>
      </c>
      <c r="J65" s="199"/>
      <c r="K65" s="233"/>
      <c r="L65" s="228"/>
      <c r="M65" s="228"/>
      <c r="N65" s="222"/>
    </row>
    <row r="66" spans="1:14" ht="12.75">
      <c r="A66" s="32">
        <v>2022</v>
      </c>
      <c r="B66" s="227">
        <v>4558.69873046875</v>
      </c>
      <c r="C66" s="230">
        <v>4365.9061279296875</v>
      </c>
      <c r="D66" s="231">
        <v>766.1502075195312</v>
      </c>
      <c r="E66" s="232">
        <v>0.00330971647053957</v>
      </c>
      <c r="J66" s="199"/>
      <c r="K66" s="233"/>
      <c r="L66" s="228"/>
      <c r="M66" s="228"/>
      <c r="N66" s="222"/>
    </row>
    <row r="67" spans="1:14" ht="12.75">
      <c r="A67" s="32">
        <v>2023</v>
      </c>
      <c r="B67" s="227">
        <v>4268.751953125</v>
      </c>
      <c r="C67" s="230">
        <v>4045.9295654296875</v>
      </c>
      <c r="D67" s="231">
        <v>696.893798828125</v>
      </c>
      <c r="E67" s="232">
        <v>0.0029207144398242235</v>
      </c>
      <c r="J67" s="199"/>
      <c r="K67" s="233"/>
      <c r="L67" s="228"/>
      <c r="M67" s="228"/>
      <c r="N67" s="222"/>
    </row>
    <row r="68" spans="1:14" ht="12.75">
      <c r="A68" s="32">
        <v>2024</v>
      </c>
      <c r="B68" s="227">
        <v>3654.5869140625</v>
      </c>
      <c r="C68" s="230">
        <v>4111.8695068359375</v>
      </c>
      <c r="D68" s="231">
        <v>711.1246948242188</v>
      </c>
      <c r="E68" s="232">
        <v>0.0029971697367727757</v>
      </c>
      <c r="J68" s="199"/>
      <c r="K68" s="233"/>
      <c r="L68" s="228"/>
      <c r="M68" s="228"/>
      <c r="N68" s="222"/>
    </row>
    <row r="69" spans="1:14" ht="12.75">
      <c r="A69" s="32">
        <v>2025</v>
      </c>
      <c r="B69" s="227">
        <v>4559.13623046875</v>
      </c>
      <c r="C69" s="230">
        <v>4816.8883056640625</v>
      </c>
      <c r="D69" s="231">
        <v>807.8038330078125</v>
      </c>
      <c r="E69" s="232">
        <v>0.0033095749095082283</v>
      </c>
      <c r="J69" s="199"/>
      <c r="K69" s="233"/>
      <c r="L69" s="228"/>
      <c r="M69" s="228"/>
      <c r="N69" s="222"/>
    </row>
    <row r="70" spans="1:14" ht="12.75">
      <c r="A70" s="32">
        <v>2026</v>
      </c>
      <c r="B70" s="227">
        <v>3917.186767578125</v>
      </c>
      <c r="C70" s="230">
        <v>4767.289306640625</v>
      </c>
      <c r="D70" s="231">
        <v>785.0267333984375</v>
      </c>
      <c r="E70" s="232">
        <v>0.0031090895645320415</v>
      </c>
      <c r="J70" s="199"/>
      <c r="K70" s="233"/>
      <c r="L70" s="228"/>
      <c r="M70" s="228"/>
      <c r="N70" s="222"/>
    </row>
    <row r="71" spans="1:14" ht="12.75">
      <c r="A71" s="32">
        <v>2027</v>
      </c>
      <c r="B71" s="227">
        <v>4557.63671875</v>
      </c>
      <c r="C71" s="230">
        <v>4891.45166015625</v>
      </c>
      <c r="D71" s="231">
        <v>815.6935424804688</v>
      </c>
      <c r="E71" s="232">
        <v>0.0033087730407714844</v>
      </c>
      <c r="J71" s="199"/>
      <c r="K71" s="233"/>
      <c r="L71" s="228"/>
      <c r="M71" s="228"/>
      <c r="N71" s="222"/>
    </row>
    <row r="72" spans="1:14" ht="12.75">
      <c r="A72" s="32">
        <v>2028</v>
      </c>
      <c r="B72" s="227">
        <v>3884.1416015625</v>
      </c>
      <c r="C72" s="230">
        <v>4786.290771484375</v>
      </c>
      <c r="D72" s="231">
        <v>785.4469604492188</v>
      </c>
      <c r="E72" s="232">
        <v>0.0030977351125329733</v>
      </c>
      <c r="J72" s="199"/>
      <c r="K72" s="233"/>
      <c r="L72" s="228"/>
      <c r="M72" s="228"/>
      <c r="N72" s="222"/>
    </row>
    <row r="73" spans="1:14" ht="12.75">
      <c r="A73" s="32">
        <v>2029</v>
      </c>
      <c r="B73" s="227">
        <v>4401.08154296875</v>
      </c>
      <c r="C73" s="230">
        <v>4677.08203125</v>
      </c>
      <c r="D73" s="231">
        <v>759.2564697265625</v>
      </c>
      <c r="E73" s="232">
        <v>0.0029409676790237427</v>
      </c>
      <c r="J73" s="199"/>
      <c r="K73" s="233"/>
      <c r="L73" s="228"/>
      <c r="M73" s="228"/>
      <c r="N73" s="222"/>
    </row>
    <row r="74" spans="1:14" ht="12.75">
      <c r="A74" s="32">
        <v>2030</v>
      </c>
      <c r="B74" s="227">
        <v>4332.064453125</v>
      </c>
      <c r="C74" s="230">
        <v>4824.455322265625</v>
      </c>
      <c r="D74" s="231">
        <v>799.5990600585938</v>
      </c>
      <c r="E74" s="232">
        <v>0.0032096565701067448</v>
      </c>
      <c r="J74" s="199"/>
      <c r="K74" s="233"/>
      <c r="L74" s="228"/>
      <c r="M74" s="228"/>
      <c r="N74" s="222"/>
    </row>
    <row r="75" spans="1:14" ht="12.75">
      <c r="A75" s="199">
        <v>2031</v>
      </c>
      <c r="B75" s="227">
        <v>3536.2177734375</v>
      </c>
      <c r="C75" s="230">
        <v>4663.586669921875</v>
      </c>
      <c r="D75" s="231">
        <v>757.6738891601562</v>
      </c>
      <c r="E75" s="232">
        <v>0.0029412326402962208</v>
      </c>
      <c r="J75" s="199"/>
      <c r="K75" s="233"/>
      <c r="L75" s="228"/>
      <c r="M75" s="228"/>
      <c r="N75" s="222"/>
    </row>
    <row r="76" spans="1:14" ht="12.75">
      <c r="A76" s="199">
        <v>2032</v>
      </c>
      <c r="B76" s="227">
        <v>4571.8798828125</v>
      </c>
      <c r="C76" s="230">
        <v>4946.99267578125</v>
      </c>
      <c r="D76" s="231">
        <v>821.4386596679688</v>
      </c>
      <c r="E76" s="232">
        <v>0.0033187270164489746</v>
      </c>
      <c r="J76" s="199"/>
      <c r="K76" s="233"/>
      <c r="L76" s="228"/>
      <c r="M76" s="228"/>
      <c r="N76" s="222"/>
    </row>
    <row r="77" spans="1:14" ht="12.75">
      <c r="A77" s="199">
        <v>2033</v>
      </c>
      <c r="B77" s="227">
        <v>4373.86767578125</v>
      </c>
      <c r="C77" s="230">
        <v>4982.864501953125</v>
      </c>
      <c r="D77" s="231">
        <v>823.442626953125</v>
      </c>
      <c r="E77" s="232">
        <v>0.0033098948188126087</v>
      </c>
      <c r="J77" s="199"/>
      <c r="K77" s="233"/>
      <c r="L77" s="228"/>
      <c r="M77" s="228"/>
      <c r="N77" s="222"/>
    </row>
    <row r="78" spans="1:14" ht="12.75">
      <c r="A78" s="199">
        <v>2034</v>
      </c>
      <c r="B78" s="227">
        <v>4557.8193359375</v>
      </c>
      <c r="C78" s="230">
        <v>4946.182861328125</v>
      </c>
      <c r="D78" s="231">
        <v>819.5144653320312</v>
      </c>
      <c r="E78" s="232">
        <v>0.003309185616672039</v>
      </c>
      <c r="J78" s="199"/>
      <c r="K78" s="233"/>
      <c r="L78" s="228"/>
      <c r="M78" s="228"/>
      <c r="N78" s="222"/>
    </row>
    <row r="79" spans="1:14" ht="12.75">
      <c r="A79" s="199">
        <v>2035</v>
      </c>
      <c r="B79" s="227">
        <v>4269.61279296875</v>
      </c>
      <c r="C79" s="230">
        <v>4703.95751953125</v>
      </c>
      <c r="D79" s="231">
        <v>758.4384765625</v>
      </c>
      <c r="E79" s="232">
        <v>0.0029215868562459946</v>
      </c>
      <c r="J79" s="199"/>
      <c r="K79" s="233"/>
      <c r="L79" s="228"/>
      <c r="M79" s="228"/>
      <c r="N79" s="222"/>
    </row>
    <row r="80" spans="1:14" ht="12.75" customHeight="1">
      <c r="A80" s="199">
        <v>2036</v>
      </c>
      <c r="B80" s="227">
        <v>3658.2998046875</v>
      </c>
      <c r="C80" s="230">
        <v>4753.240478515625</v>
      </c>
      <c r="D80" s="231">
        <v>770.8806762695312</v>
      </c>
      <c r="E80" s="232">
        <v>0.0029984498396515846</v>
      </c>
      <c r="J80" s="199"/>
      <c r="K80" s="233"/>
      <c r="L80" s="228"/>
      <c r="M80" s="228"/>
      <c r="N80" s="222"/>
    </row>
    <row r="81" spans="1:14" ht="12.75" customHeight="1">
      <c r="A81" s="199">
        <v>2037</v>
      </c>
      <c r="B81" s="227">
        <v>4558.69970703125</v>
      </c>
      <c r="C81" s="230">
        <v>4980.066162109375</v>
      </c>
      <c r="D81" s="231">
        <v>823.0150756835938</v>
      </c>
      <c r="E81" s="232">
        <v>0.003309927647933364</v>
      </c>
      <c r="J81" s="199"/>
      <c r="K81" s="233"/>
      <c r="L81" s="228"/>
      <c r="M81" s="228"/>
      <c r="N81" s="222"/>
    </row>
    <row r="82" spans="1:14" ht="12.75" customHeight="1">
      <c r="A82" s="199">
        <v>2038</v>
      </c>
      <c r="B82" s="227">
        <v>3916.9033203125</v>
      </c>
      <c r="C82" s="230">
        <v>4840.966064453125</v>
      </c>
      <c r="D82" s="231">
        <v>790.0570068359375</v>
      </c>
      <c r="E82" s="232">
        <v>0.0031086415983736515</v>
      </c>
      <c r="J82" s="199"/>
      <c r="K82" s="233"/>
      <c r="L82" s="228"/>
      <c r="M82" s="228"/>
      <c r="N82" s="222"/>
    </row>
    <row r="83" spans="1:14" ht="12.75" customHeight="1">
      <c r="A83" s="199">
        <v>2039</v>
      </c>
      <c r="B83" s="227">
        <v>4558.29248046875</v>
      </c>
      <c r="C83" s="230">
        <v>4943.57177734375</v>
      </c>
      <c r="D83" s="231">
        <v>818.9862670898438</v>
      </c>
      <c r="E83" s="232">
        <v>0.003309192368760705</v>
      </c>
      <c r="J83" s="199"/>
      <c r="K83" s="233"/>
      <c r="L83" s="228"/>
      <c r="M83" s="228"/>
      <c r="N83" s="222"/>
    </row>
    <row r="84" spans="1:14" ht="12.75" customHeight="1">
      <c r="A84" s="199">
        <v>2040</v>
      </c>
      <c r="B84" s="234">
        <v>3886.351318359375</v>
      </c>
      <c r="C84" s="236">
        <v>4828.441650390625</v>
      </c>
      <c r="D84" s="237">
        <v>787.7879638671875</v>
      </c>
      <c r="E84" s="238">
        <v>0.003099076682701707</v>
      </c>
      <c r="J84" s="199"/>
      <c r="K84" s="233"/>
      <c r="L84" s="228"/>
      <c r="M84" s="228"/>
      <c r="N84" s="222"/>
    </row>
    <row r="85" spans="1:22" s="222" customFormat="1" ht="12.75" customHeight="1">
      <c r="A85" s="199"/>
      <c r="B85" s="239"/>
      <c r="C85" s="228"/>
      <c r="D85" s="229"/>
      <c r="E85" s="229"/>
      <c r="I85" s="228"/>
      <c r="J85" s="239"/>
      <c r="K85" s="199"/>
      <c r="L85" s="241"/>
      <c r="M85" s="240"/>
      <c r="N85" s="242"/>
      <c r="O85" s="239"/>
      <c r="P85" s="228"/>
      <c r="Q85" s="229"/>
      <c r="R85" s="243"/>
      <c r="S85" s="199"/>
      <c r="T85" s="233"/>
      <c r="U85" s="228"/>
      <c r="V85" s="228"/>
    </row>
    <row r="86" spans="1:22" ht="12.75" customHeight="1">
      <c r="A86" s="199"/>
      <c r="B86" s="244"/>
      <c r="C86" s="223"/>
      <c r="D86" s="223"/>
      <c r="E86" s="190"/>
      <c r="G86" s="190"/>
      <c r="H86" s="190"/>
      <c r="I86" s="190"/>
      <c r="J86" s="239"/>
      <c r="K86" s="199"/>
      <c r="L86" s="241"/>
      <c r="M86" s="240"/>
      <c r="N86" s="242"/>
      <c r="O86" s="239"/>
      <c r="P86" s="228"/>
      <c r="U86" s="222"/>
      <c r="V86" s="222"/>
    </row>
    <row r="87" spans="2:22" ht="12.75">
      <c r="B87" s="245" t="s">
        <v>55</v>
      </c>
      <c r="C87" s="246"/>
      <c r="D87" s="246"/>
      <c r="E87" s="246"/>
      <c r="F87" s="246"/>
      <c r="G87" s="246"/>
      <c r="H87" s="247"/>
      <c r="I87" s="366" t="s">
        <v>56</v>
      </c>
      <c r="J87" s="379"/>
      <c r="K87" s="380" t="s">
        <v>57</v>
      </c>
      <c r="L87" s="381"/>
      <c r="M87" s="381"/>
      <c r="N87" s="381"/>
      <c r="O87" s="382"/>
      <c r="P87" s="383"/>
      <c r="U87" s="248"/>
      <c r="V87" s="222"/>
    </row>
    <row r="88" spans="2:22" ht="12.75">
      <c r="B88" s="249"/>
      <c r="C88" s="250"/>
      <c r="D88" s="251"/>
      <c r="E88" s="252" t="s">
        <v>58</v>
      </c>
      <c r="F88" s="251"/>
      <c r="G88" s="251" t="s">
        <v>59</v>
      </c>
      <c r="H88" s="252" t="s">
        <v>58</v>
      </c>
      <c r="I88" s="367" t="s">
        <v>60</v>
      </c>
      <c r="J88" s="379"/>
      <c r="K88" s="384"/>
      <c r="L88" s="385"/>
      <c r="M88" s="386"/>
      <c r="N88" s="387" t="s">
        <v>61</v>
      </c>
      <c r="O88" s="385"/>
      <c r="P88" s="388"/>
      <c r="U88" s="253"/>
      <c r="V88" s="222"/>
    </row>
    <row r="89" spans="2:22" ht="12.75">
      <c r="B89" s="224" t="s">
        <v>56</v>
      </c>
      <c r="C89" s="199" t="s">
        <v>8</v>
      </c>
      <c r="D89" s="199" t="s">
        <v>8</v>
      </c>
      <c r="E89" s="199" t="s">
        <v>8</v>
      </c>
      <c r="F89" s="199" t="s">
        <v>4</v>
      </c>
      <c r="G89" s="199" t="s">
        <v>4</v>
      </c>
      <c r="H89" s="199" t="s">
        <v>4</v>
      </c>
      <c r="I89" s="225">
        <v>0.923</v>
      </c>
      <c r="J89" s="379"/>
      <c r="K89" s="389"/>
      <c r="L89" s="390" t="s">
        <v>62</v>
      </c>
      <c r="M89" s="390" t="s">
        <v>63</v>
      </c>
      <c r="N89" s="390" t="s">
        <v>64</v>
      </c>
      <c r="O89" s="390" t="s">
        <v>12</v>
      </c>
      <c r="P89" s="391" t="s">
        <v>65</v>
      </c>
      <c r="U89" s="222"/>
      <c r="V89" s="222"/>
    </row>
    <row r="90" spans="2:22" ht="12.75">
      <c r="B90" s="254" t="s">
        <v>66</v>
      </c>
      <c r="C90" s="255" t="s">
        <v>67</v>
      </c>
      <c r="D90" s="255" t="s">
        <v>68</v>
      </c>
      <c r="E90" s="255" t="s">
        <v>20</v>
      </c>
      <c r="F90" s="255" t="s">
        <v>67</v>
      </c>
      <c r="G90" s="255" t="s">
        <v>68</v>
      </c>
      <c r="H90" s="255" t="s">
        <v>20</v>
      </c>
      <c r="I90" s="368" t="s">
        <v>69</v>
      </c>
      <c r="J90" s="379"/>
      <c r="K90" s="392" t="s">
        <v>70</v>
      </c>
      <c r="L90" s="393" t="s">
        <v>64</v>
      </c>
      <c r="M90" s="393" t="s">
        <v>71</v>
      </c>
      <c r="N90" s="393" t="s">
        <v>72</v>
      </c>
      <c r="O90" s="393" t="s">
        <v>64</v>
      </c>
      <c r="P90" s="394" t="s">
        <v>73</v>
      </c>
      <c r="U90" s="222"/>
      <c r="V90" s="222"/>
    </row>
    <row r="91" spans="2:22" ht="5.25" customHeight="1">
      <c r="B91" s="256"/>
      <c r="C91" s="198"/>
      <c r="D91" s="198"/>
      <c r="E91" s="198"/>
      <c r="F91" s="198"/>
      <c r="G91" s="198"/>
      <c r="H91" s="198"/>
      <c r="I91" s="369"/>
      <c r="J91" s="395"/>
      <c r="K91" s="396"/>
      <c r="L91" s="397"/>
      <c r="M91" s="397"/>
      <c r="N91" s="397"/>
      <c r="O91" s="397"/>
      <c r="P91" s="398"/>
      <c r="U91" s="222"/>
      <c r="V91" s="222"/>
    </row>
    <row r="92" spans="1:22" ht="12.75">
      <c r="A92" s="32">
        <v>2011</v>
      </c>
      <c r="B92" s="257">
        <v>7432.1748046875</v>
      </c>
      <c r="C92" s="258">
        <v>57.64887619018555</v>
      </c>
      <c r="D92" s="258">
        <v>114.59170532226562</v>
      </c>
      <c r="E92" s="229">
        <v>56.94282913208008</v>
      </c>
      <c r="F92" s="229">
        <v>369.3059997558594</v>
      </c>
      <c r="G92" s="258">
        <v>1246.944580078125</v>
      </c>
      <c r="H92" s="229">
        <v>877.6385803222656</v>
      </c>
      <c r="I92" s="370">
        <v>6859.897344726563</v>
      </c>
      <c r="J92" s="399">
        <v>2011</v>
      </c>
      <c r="K92" s="400">
        <v>1033</v>
      </c>
      <c r="L92" s="401">
        <v>1115.2464599609375</v>
      </c>
      <c r="M92" s="150" t="s">
        <v>74</v>
      </c>
      <c r="N92" s="401">
        <v>0</v>
      </c>
      <c r="O92" s="401">
        <v>1115.2464599609375</v>
      </c>
      <c r="P92" s="402">
        <v>0.07961903190797437</v>
      </c>
      <c r="U92" s="222"/>
      <c r="V92" s="222"/>
    </row>
    <row r="93" spans="1:22" ht="12.75">
      <c r="A93" s="32">
        <v>2012</v>
      </c>
      <c r="B93" s="257">
        <v>7475.9326171875</v>
      </c>
      <c r="C93" s="258">
        <v>138.4857635498047</v>
      </c>
      <c r="D93" s="258">
        <v>116.77310943603516</v>
      </c>
      <c r="E93" s="229">
        <v>-21.71265411376953</v>
      </c>
      <c r="F93" s="229">
        <v>127.86012268066406</v>
      </c>
      <c r="G93" s="258">
        <v>2034.1834716796875</v>
      </c>
      <c r="H93" s="229">
        <v>1906.3233489990234</v>
      </c>
      <c r="I93" s="370">
        <v>6900.2858056640625</v>
      </c>
      <c r="J93" s="399">
        <v>2012</v>
      </c>
      <c r="K93" s="400">
        <v>1251</v>
      </c>
      <c r="L93" s="401">
        <v>1315.577392578125</v>
      </c>
      <c r="M93" s="150" t="s">
        <v>74</v>
      </c>
      <c r="N93" s="401">
        <v>0</v>
      </c>
      <c r="O93" s="401">
        <v>1315.577392578125</v>
      </c>
      <c r="P93" s="402">
        <v>0.05162061756844527</v>
      </c>
      <c r="U93" s="222"/>
      <c r="V93" s="222"/>
    </row>
    <row r="94" spans="1:22" ht="12.75">
      <c r="A94" s="32">
        <v>2013</v>
      </c>
      <c r="B94" s="257">
        <v>7456.80419921875</v>
      </c>
      <c r="C94" s="258">
        <v>138.34532165527344</v>
      </c>
      <c r="D94" s="258">
        <v>36.142662048339844</v>
      </c>
      <c r="E94" s="229">
        <v>-102.2026596069336</v>
      </c>
      <c r="F94" s="229">
        <v>612.9901733398438</v>
      </c>
      <c r="G94" s="258">
        <v>1336.6798095703125</v>
      </c>
      <c r="H94" s="229">
        <v>723.6896362304688</v>
      </c>
      <c r="I94" s="370">
        <v>6882.630275878907</v>
      </c>
      <c r="J94" s="399">
        <v>2013</v>
      </c>
      <c r="K94" s="400">
        <v>1257</v>
      </c>
      <c r="L94" s="401">
        <v>1317.287353515625</v>
      </c>
      <c r="M94" s="150" t="s">
        <v>74</v>
      </c>
      <c r="N94" s="401">
        <v>0</v>
      </c>
      <c r="O94" s="401">
        <v>1317.287353515625</v>
      </c>
      <c r="P94" s="402">
        <v>0.04796129953510353</v>
      </c>
      <c r="U94" s="222"/>
      <c r="V94" s="222"/>
    </row>
    <row r="95" spans="1:22" ht="12.75">
      <c r="A95" s="32">
        <v>2014</v>
      </c>
      <c r="B95" s="257">
        <v>7469.078125</v>
      </c>
      <c r="C95" s="258">
        <v>138.68670654296875</v>
      </c>
      <c r="D95" s="258">
        <v>16.607419967651367</v>
      </c>
      <c r="E95" s="229">
        <v>-122.07928657531738</v>
      </c>
      <c r="F95" s="229">
        <v>166.18829345703125</v>
      </c>
      <c r="G95" s="258">
        <v>1604.3067626953125</v>
      </c>
      <c r="H95" s="229">
        <v>1438.1184692382812</v>
      </c>
      <c r="I95" s="370">
        <v>6893.9591093750005</v>
      </c>
      <c r="J95" s="399">
        <v>2014</v>
      </c>
      <c r="K95" s="400">
        <v>1243</v>
      </c>
      <c r="L95" s="401">
        <v>1387.44287109375</v>
      </c>
      <c r="M95" s="150" t="s">
        <v>74</v>
      </c>
      <c r="N95" s="401">
        <v>0</v>
      </c>
      <c r="O95" s="401">
        <v>1387.44287109375</v>
      </c>
      <c r="P95" s="402">
        <v>0.11620504512771523</v>
      </c>
      <c r="U95" s="222"/>
      <c r="V95" s="222"/>
    </row>
    <row r="96" spans="1:22" ht="12.75">
      <c r="A96" s="32">
        <v>2015</v>
      </c>
      <c r="B96" s="257">
        <v>7478.85986328125</v>
      </c>
      <c r="C96" s="258">
        <v>138.914306640625</v>
      </c>
      <c r="D96" s="258">
        <v>22.56797981262207</v>
      </c>
      <c r="E96" s="229">
        <v>-116.34632682800293</v>
      </c>
      <c r="F96" s="229">
        <v>259.65570068359375</v>
      </c>
      <c r="G96" s="258">
        <v>1251.763916015625</v>
      </c>
      <c r="H96" s="229">
        <v>992.1082153320312</v>
      </c>
      <c r="I96" s="370">
        <v>6902.987653808594</v>
      </c>
      <c r="J96" s="399">
        <v>2015</v>
      </c>
      <c r="K96" s="400">
        <v>1234</v>
      </c>
      <c r="L96" s="401">
        <v>1107.68212890625</v>
      </c>
      <c r="M96" s="150" t="s">
        <v>74</v>
      </c>
      <c r="N96" s="401">
        <v>0</v>
      </c>
      <c r="O96" s="401">
        <v>1107.68212890625</v>
      </c>
      <c r="P96" s="402">
        <v>-0.10236456328504862</v>
      </c>
      <c r="U96" s="222"/>
      <c r="V96" s="222"/>
    </row>
    <row r="97" spans="1:22" ht="12.75">
      <c r="A97" s="32">
        <v>2016</v>
      </c>
      <c r="B97" s="257">
        <v>7487.85009765625</v>
      </c>
      <c r="C97" s="258">
        <v>139.39614868164062</v>
      </c>
      <c r="D97" s="258">
        <v>19.49726104736328</v>
      </c>
      <c r="E97" s="229">
        <v>-119.89888763427734</v>
      </c>
      <c r="F97" s="229">
        <v>4596.0830078125</v>
      </c>
      <c r="G97" s="258">
        <v>0</v>
      </c>
      <c r="H97" s="229">
        <v>-4596.0830078125</v>
      </c>
      <c r="I97" s="370">
        <v>6911.285640136719</v>
      </c>
      <c r="J97" s="399">
        <v>2016</v>
      </c>
      <c r="K97" s="400">
        <v>1213</v>
      </c>
      <c r="L97" s="401">
        <v>372.8175048828125</v>
      </c>
      <c r="M97" s="150" t="s">
        <v>74</v>
      </c>
      <c r="N97" s="401">
        <v>0</v>
      </c>
      <c r="O97" s="401">
        <v>372.8175048828125</v>
      </c>
      <c r="P97" s="402">
        <v>-0.6926483883900969</v>
      </c>
      <c r="U97" s="222"/>
      <c r="V97" s="222"/>
    </row>
    <row r="98" spans="1:22" ht="12.75">
      <c r="A98" s="32">
        <v>2017</v>
      </c>
      <c r="B98" s="257">
        <v>7504.75927734375</v>
      </c>
      <c r="C98" s="258">
        <v>138.914306640625</v>
      </c>
      <c r="D98" s="258">
        <v>28.110326766967773</v>
      </c>
      <c r="E98" s="229">
        <v>-110.80397987365723</v>
      </c>
      <c r="F98" s="229">
        <v>4769.22509765625</v>
      </c>
      <c r="G98" s="258">
        <v>0</v>
      </c>
      <c r="H98" s="229">
        <v>-4769.22509765625</v>
      </c>
      <c r="I98" s="370">
        <v>6926.892812988282</v>
      </c>
      <c r="J98" s="399">
        <v>2017</v>
      </c>
      <c r="K98" s="400">
        <v>1198</v>
      </c>
      <c r="L98" s="401">
        <v>371.7789611816406</v>
      </c>
      <c r="M98" s="150" t="s">
        <v>74</v>
      </c>
      <c r="N98" s="401">
        <v>0</v>
      </c>
      <c r="O98" s="401">
        <v>371.7789611816406</v>
      </c>
      <c r="P98" s="402">
        <v>-0.6896669773108175</v>
      </c>
      <c r="U98" s="222"/>
      <c r="V98" s="222"/>
    </row>
    <row r="99" spans="1:22" ht="12.75">
      <c r="A99" s="32">
        <v>2018</v>
      </c>
      <c r="B99" s="257">
        <v>7535.7373046875</v>
      </c>
      <c r="C99" s="258">
        <v>138.914306640625</v>
      </c>
      <c r="D99" s="258">
        <v>36.915977478027344</v>
      </c>
      <c r="E99" s="229">
        <v>-101.99832916259766</v>
      </c>
      <c r="F99" s="229">
        <v>4572.8173828125</v>
      </c>
      <c r="G99" s="258">
        <v>0</v>
      </c>
      <c r="H99" s="229">
        <v>-4572.8173828125</v>
      </c>
      <c r="I99" s="370">
        <v>6955.485532226563</v>
      </c>
      <c r="J99" s="399">
        <v>2018</v>
      </c>
      <c r="K99" s="400">
        <v>1207</v>
      </c>
      <c r="L99" s="401">
        <v>374.3404541015625</v>
      </c>
      <c r="M99" s="150" t="s">
        <v>74</v>
      </c>
      <c r="N99" s="401">
        <v>0</v>
      </c>
      <c r="O99" s="401">
        <v>374.3404541015625</v>
      </c>
      <c r="P99" s="402">
        <v>-0.6898587787062449</v>
      </c>
      <c r="U99" s="222"/>
      <c r="V99" s="222"/>
    </row>
    <row r="100" spans="1:22" ht="12.75">
      <c r="A100" s="32">
        <v>2019</v>
      </c>
      <c r="B100" s="257">
        <v>7570.5029296875</v>
      </c>
      <c r="C100" s="258">
        <v>138.914306640625</v>
      </c>
      <c r="D100" s="258">
        <v>36.0742301940918</v>
      </c>
      <c r="E100" s="229">
        <v>-102.8400764465332</v>
      </c>
      <c r="F100" s="229">
        <v>4852.033203125</v>
      </c>
      <c r="G100" s="258">
        <v>0</v>
      </c>
      <c r="H100" s="229">
        <v>-4852.033203125</v>
      </c>
      <c r="I100" s="370">
        <v>6987.574204101563</v>
      </c>
      <c r="J100" s="399">
        <v>2019</v>
      </c>
      <c r="K100" s="400">
        <v>1218</v>
      </c>
      <c r="L100" s="401">
        <v>381.7840881347656</v>
      </c>
      <c r="M100" s="150" t="s">
        <v>74</v>
      </c>
      <c r="N100" s="401">
        <v>0</v>
      </c>
      <c r="O100" s="401">
        <v>381.7840881347656</v>
      </c>
      <c r="P100" s="402">
        <v>-0.6865483677054469</v>
      </c>
      <c r="U100" s="222"/>
      <c r="V100" s="222"/>
    </row>
    <row r="101" spans="1:22" ht="25.5">
      <c r="A101" s="32">
        <v>2020</v>
      </c>
      <c r="B101" s="257">
        <v>7604.333984375</v>
      </c>
      <c r="C101" s="258">
        <v>139.39614868164062</v>
      </c>
      <c r="D101" s="258">
        <v>33.800296783447266</v>
      </c>
      <c r="E101" s="229">
        <v>-105.59585189819336</v>
      </c>
      <c r="F101" s="229">
        <v>568.6765747070312</v>
      </c>
      <c r="G101" s="258">
        <v>395.760986328125</v>
      </c>
      <c r="H101" s="229">
        <v>-172.91558837890625</v>
      </c>
      <c r="I101" s="370">
        <v>7018.800267578125</v>
      </c>
      <c r="J101" s="399">
        <v>2020</v>
      </c>
      <c r="K101" s="400">
        <v>1224</v>
      </c>
      <c r="L101" s="401">
        <v>1287.910888671875</v>
      </c>
      <c r="M101" s="150" t="s">
        <v>78</v>
      </c>
      <c r="N101" s="401">
        <v>0</v>
      </c>
      <c r="O101" s="401">
        <v>1287.910888671875</v>
      </c>
      <c r="P101" s="402">
        <v>0.0522147783266953</v>
      </c>
      <c r="U101" s="222"/>
      <c r="V101" s="222"/>
    </row>
    <row r="102" spans="1:22" ht="12.75">
      <c r="A102" s="32">
        <v>2021</v>
      </c>
      <c r="B102" s="257">
        <v>7647.515625</v>
      </c>
      <c r="C102" s="258">
        <v>287.8343200683594</v>
      </c>
      <c r="D102" s="258">
        <v>33.736427307128906</v>
      </c>
      <c r="E102" s="229">
        <v>-254.09789276123047</v>
      </c>
      <c r="F102" s="229">
        <v>551.1552124023438</v>
      </c>
      <c r="G102" s="258">
        <v>427.49798583984375</v>
      </c>
      <c r="H102" s="229">
        <v>-123.6572265625</v>
      </c>
      <c r="I102" s="370">
        <v>7058.656921875</v>
      </c>
      <c r="J102" s="399">
        <v>2021</v>
      </c>
      <c r="K102" s="400">
        <v>1238</v>
      </c>
      <c r="L102" s="401">
        <v>1302.6153564453125</v>
      </c>
      <c r="M102" s="150" t="s">
        <v>74</v>
      </c>
      <c r="N102" s="401">
        <v>0</v>
      </c>
      <c r="O102" s="401">
        <v>1302.6153564453125</v>
      </c>
      <c r="P102" s="402">
        <v>0.05219334123207786</v>
      </c>
      <c r="U102" s="222"/>
      <c r="V102" s="222"/>
    </row>
    <row r="103" spans="1:22" ht="12.75">
      <c r="A103" s="32">
        <v>2022</v>
      </c>
      <c r="B103" s="257">
        <v>7694.775390625</v>
      </c>
      <c r="C103" s="258">
        <v>287.8343200683594</v>
      </c>
      <c r="D103" s="258">
        <v>33.736427307128906</v>
      </c>
      <c r="E103" s="229">
        <v>-254.09789276123047</v>
      </c>
      <c r="F103" s="229">
        <v>533.67138671875</v>
      </c>
      <c r="G103" s="258">
        <v>421.8421936035156</v>
      </c>
      <c r="H103" s="229">
        <v>-111.82919311523438</v>
      </c>
      <c r="I103" s="370">
        <v>7102.277685546876</v>
      </c>
      <c r="J103" s="399">
        <v>2022</v>
      </c>
      <c r="K103" s="400">
        <v>1249</v>
      </c>
      <c r="L103" s="401">
        <v>1302.6153564453125</v>
      </c>
      <c r="M103" s="150" t="s">
        <v>74</v>
      </c>
      <c r="N103" s="401">
        <v>0</v>
      </c>
      <c r="O103" s="401">
        <v>1302.6153564453125</v>
      </c>
      <c r="P103" s="402">
        <v>0.04292662645741596</v>
      </c>
      <c r="U103" s="222"/>
      <c r="V103" s="222"/>
    </row>
    <row r="104" spans="1:22" ht="12.75">
      <c r="A104" s="32">
        <v>2023</v>
      </c>
      <c r="B104" s="257">
        <v>7744.13525390625</v>
      </c>
      <c r="C104" s="258">
        <v>287.8343200683594</v>
      </c>
      <c r="D104" s="258">
        <v>33.736427307128906</v>
      </c>
      <c r="E104" s="229">
        <v>-254.09789276123047</v>
      </c>
      <c r="F104" s="229">
        <v>798.6190185546875</v>
      </c>
      <c r="G104" s="258">
        <v>300.75848388671875</v>
      </c>
      <c r="H104" s="229">
        <v>-497.86053466796875</v>
      </c>
      <c r="I104" s="370">
        <v>7147.836839355469</v>
      </c>
      <c r="J104" s="399">
        <v>2023</v>
      </c>
      <c r="K104" s="400">
        <v>1255</v>
      </c>
      <c r="L104" s="401">
        <v>1302.6153564453125</v>
      </c>
      <c r="M104" s="150" t="s">
        <v>74</v>
      </c>
      <c r="N104" s="401">
        <v>0</v>
      </c>
      <c r="O104" s="401">
        <v>1302.6153564453125</v>
      </c>
      <c r="P104" s="402">
        <v>0.03794052306399398</v>
      </c>
      <c r="U104" s="222"/>
      <c r="V104" s="222"/>
    </row>
    <row r="105" spans="1:22" ht="12.75">
      <c r="A105" s="32">
        <v>2024</v>
      </c>
      <c r="B105" s="257">
        <v>7797.94482421875</v>
      </c>
      <c r="C105" s="258">
        <v>288.8314514160156</v>
      </c>
      <c r="D105" s="258">
        <v>33.800296783447266</v>
      </c>
      <c r="E105" s="229">
        <v>-255.03115463256836</v>
      </c>
      <c r="F105" s="229">
        <v>774.795166015625</v>
      </c>
      <c r="G105" s="258">
        <v>298.9825439453125</v>
      </c>
      <c r="H105" s="229">
        <v>-475.8126220703125</v>
      </c>
      <c r="I105" s="370">
        <v>7197.503072753907</v>
      </c>
      <c r="J105" s="399">
        <v>2024</v>
      </c>
      <c r="K105" s="400">
        <v>1264</v>
      </c>
      <c r="L105" s="401">
        <v>1302.6153564453125</v>
      </c>
      <c r="M105" s="150" t="s">
        <v>74</v>
      </c>
      <c r="N105" s="401">
        <v>0</v>
      </c>
      <c r="O105" s="401">
        <v>1302.6153564453125</v>
      </c>
      <c r="P105" s="402">
        <v>0.03055012377002564</v>
      </c>
      <c r="U105" s="222"/>
      <c r="V105" s="222"/>
    </row>
    <row r="106" spans="1:22" ht="25.5">
      <c r="A106" s="32">
        <v>2025</v>
      </c>
      <c r="B106" s="257">
        <v>7846.40234375</v>
      </c>
      <c r="C106" s="258">
        <v>287.8343200683594</v>
      </c>
      <c r="D106" s="258">
        <v>33.736427307128906</v>
      </c>
      <c r="E106" s="229">
        <v>-254.09789276123047</v>
      </c>
      <c r="F106" s="229">
        <v>485.5851135253906</v>
      </c>
      <c r="G106" s="258">
        <v>1492.6239013671875</v>
      </c>
      <c r="H106" s="229">
        <v>1007.0387878417969</v>
      </c>
      <c r="I106" s="370">
        <v>7242.229363281251</v>
      </c>
      <c r="J106" s="399">
        <v>2025</v>
      </c>
      <c r="K106" s="400">
        <v>1281</v>
      </c>
      <c r="L106" s="401">
        <v>1302.6553955078125</v>
      </c>
      <c r="M106" s="150" t="s">
        <v>75</v>
      </c>
      <c r="N106" s="401">
        <v>407</v>
      </c>
      <c r="O106" s="401">
        <v>1709.6553955078125</v>
      </c>
      <c r="P106" s="402">
        <v>0.33462560148931497</v>
      </c>
      <c r="U106" s="222"/>
      <c r="V106" s="222"/>
    </row>
    <row r="107" spans="1:22" ht="12.75">
      <c r="A107" s="32">
        <v>2026</v>
      </c>
      <c r="B107" s="257">
        <v>7896.4873046875</v>
      </c>
      <c r="C107" s="258">
        <v>287.8343200683594</v>
      </c>
      <c r="D107" s="258">
        <v>33.736427307128906</v>
      </c>
      <c r="E107" s="229">
        <v>-254.09789276123047</v>
      </c>
      <c r="F107" s="229">
        <v>351.8253173828125</v>
      </c>
      <c r="G107" s="258">
        <v>1450.5185546875</v>
      </c>
      <c r="H107" s="229">
        <v>1098.6932373046875</v>
      </c>
      <c r="I107" s="370">
        <v>7288.457782226563</v>
      </c>
      <c r="J107" s="399">
        <v>2026</v>
      </c>
      <c r="K107" s="400">
        <v>1293</v>
      </c>
      <c r="L107" s="401">
        <v>1302.6553955078125</v>
      </c>
      <c r="M107" s="150" t="s">
        <v>74</v>
      </c>
      <c r="N107" s="401">
        <v>407</v>
      </c>
      <c r="O107" s="401">
        <v>1709.6553955078125</v>
      </c>
      <c r="P107" s="402">
        <v>0.32223928500217514</v>
      </c>
      <c r="U107" s="222"/>
      <c r="V107" s="222"/>
    </row>
    <row r="108" spans="1:22" ht="12.75">
      <c r="A108" s="32">
        <v>2027</v>
      </c>
      <c r="B108" s="257">
        <v>7946.7626953125</v>
      </c>
      <c r="C108" s="258">
        <v>287.8343200683594</v>
      </c>
      <c r="D108" s="258">
        <v>33.736427307128906</v>
      </c>
      <c r="E108" s="229">
        <v>-254.09789276123047</v>
      </c>
      <c r="F108" s="229">
        <v>435.36090087890625</v>
      </c>
      <c r="G108" s="258">
        <v>1547.0081787109375</v>
      </c>
      <c r="H108" s="229">
        <v>1111.6472778320312</v>
      </c>
      <c r="I108" s="370">
        <v>7334.861967773438</v>
      </c>
      <c r="J108" s="399">
        <v>2027</v>
      </c>
      <c r="K108" s="400">
        <v>1305</v>
      </c>
      <c r="L108" s="401">
        <v>1302.6553955078125</v>
      </c>
      <c r="M108" s="150" t="s">
        <v>74</v>
      </c>
      <c r="N108" s="401">
        <v>407</v>
      </c>
      <c r="O108" s="401">
        <v>1709.6553955078125</v>
      </c>
      <c r="P108" s="402">
        <v>0.31008076284123565</v>
      </c>
      <c r="U108" s="222"/>
      <c r="V108" s="222"/>
    </row>
    <row r="109" spans="1:22" ht="12.75">
      <c r="A109" s="32">
        <v>2028</v>
      </c>
      <c r="B109" s="257">
        <v>7998.66943359375</v>
      </c>
      <c r="C109" s="258">
        <v>288.8314514160156</v>
      </c>
      <c r="D109" s="258">
        <v>33.800296783447266</v>
      </c>
      <c r="E109" s="229">
        <v>-255.03115463256836</v>
      </c>
      <c r="F109" s="229">
        <v>353.2126159667969</v>
      </c>
      <c r="G109" s="258">
        <v>1420.7220458984375</v>
      </c>
      <c r="H109" s="229">
        <v>1067.5094299316406</v>
      </c>
      <c r="I109" s="370">
        <v>7382.771887207032</v>
      </c>
      <c r="J109" s="399">
        <v>2028</v>
      </c>
      <c r="K109" s="400">
        <v>1315</v>
      </c>
      <c r="L109" s="401">
        <v>1302.6553955078125</v>
      </c>
      <c r="M109" s="150" t="s">
        <v>74</v>
      </c>
      <c r="N109" s="401">
        <v>407</v>
      </c>
      <c r="O109" s="401">
        <v>1709.6553955078125</v>
      </c>
      <c r="P109" s="402">
        <v>0.3001181714888308</v>
      </c>
      <c r="U109" s="222"/>
      <c r="V109" s="222"/>
    </row>
    <row r="110" spans="1:22" ht="12.75">
      <c r="A110" s="32">
        <v>2029</v>
      </c>
      <c r="B110" s="257">
        <v>8044.17626953125</v>
      </c>
      <c r="C110" s="258">
        <v>287.8343200683594</v>
      </c>
      <c r="D110" s="258">
        <v>33.736427307128906</v>
      </c>
      <c r="E110" s="229">
        <v>-254.09789276123047</v>
      </c>
      <c r="F110" s="229">
        <v>367.50665283203125</v>
      </c>
      <c r="G110" s="258">
        <v>1315.8768310546875</v>
      </c>
      <c r="H110" s="229">
        <v>948.3701782226562</v>
      </c>
      <c r="I110" s="370">
        <v>7424.774696777344</v>
      </c>
      <c r="J110" s="399">
        <v>2029</v>
      </c>
      <c r="K110" s="400">
        <v>1324</v>
      </c>
      <c r="L110" s="401">
        <v>1302.6553955078125</v>
      </c>
      <c r="M110" s="150" t="s">
        <v>74</v>
      </c>
      <c r="N110" s="401">
        <v>407</v>
      </c>
      <c r="O110" s="401">
        <v>1709.6553955078125</v>
      </c>
      <c r="P110" s="402">
        <v>0.2912805102022753</v>
      </c>
      <c r="U110" s="222"/>
      <c r="V110" s="222"/>
    </row>
    <row r="111" spans="1:22" ht="12.75">
      <c r="A111" s="32">
        <v>2030</v>
      </c>
      <c r="B111" s="257">
        <v>8092.83642578125</v>
      </c>
      <c r="C111" s="258">
        <v>287.8343200683594</v>
      </c>
      <c r="D111" s="258">
        <v>33.736427307128906</v>
      </c>
      <c r="E111" s="229">
        <v>-254.09789276123047</v>
      </c>
      <c r="F111" s="229">
        <v>470.8823547363281</v>
      </c>
      <c r="G111" s="258">
        <v>1396.678955078125</v>
      </c>
      <c r="H111" s="229">
        <v>925.7966003417969</v>
      </c>
      <c r="I111" s="370">
        <v>7469.688020996094</v>
      </c>
      <c r="J111" s="399">
        <v>2030</v>
      </c>
      <c r="K111" s="400">
        <v>1335</v>
      </c>
      <c r="L111" s="401">
        <v>1302.6553955078125</v>
      </c>
      <c r="M111" s="150" t="s">
        <v>74</v>
      </c>
      <c r="N111" s="401">
        <v>407</v>
      </c>
      <c r="O111" s="401">
        <v>1709.6553955078125</v>
      </c>
      <c r="P111" s="402">
        <v>0.28064074569873587</v>
      </c>
      <c r="U111" s="222"/>
      <c r="V111" s="222"/>
    </row>
    <row r="112" spans="1:22" ht="12.75">
      <c r="A112" s="32">
        <v>2031</v>
      </c>
      <c r="B112" s="257">
        <v>8142.908203125</v>
      </c>
      <c r="C112" s="258">
        <v>287.8343200683594</v>
      </c>
      <c r="D112" s="258">
        <v>33.736427307128906</v>
      </c>
      <c r="E112" s="229">
        <v>-254.09789276123047</v>
      </c>
      <c r="F112" s="229">
        <v>473.9837951660156</v>
      </c>
      <c r="G112" s="258">
        <v>1288.856689453125</v>
      </c>
      <c r="H112" s="229">
        <v>814.8728942871094</v>
      </c>
      <c r="I112" s="370">
        <v>7515.904271484375</v>
      </c>
      <c r="J112" s="399">
        <v>2031</v>
      </c>
      <c r="K112" s="400">
        <v>1348</v>
      </c>
      <c r="L112" s="401">
        <v>1302.6553955078125</v>
      </c>
      <c r="M112" s="150" t="s">
        <v>74</v>
      </c>
      <c r="N112" s="401">
        <v>407</v>
      </c>
      <c r="O112" s="401">
        <v>1709.6553955078125</v>
      </c>
      <c r="P112" s="402">
        <v>0.26829035275060265</v>
      </c>
      <c r="U112" s="222"/>
      <c r="V112" s="222"/>
    </row>
    <row r="113" spans="1:22" ht="12.75">
      <c r="A113" s="32">
        <v>2032</v>
      </c>
      <c r="B113" s="257">
        <v>8194.7724609375</v>
      </c>
      <c r="C113" s="258">
        <v>288.8314514160156</v>
      </c>
      <c r="D113" s="258">
        <v>33.800296783447266</v>
      </c>
      <c r="E113" s="229">
        <v>-255.03115463256836</v>
      </c>
      <c r="F113" s="229">
        <v>430.34503173828125</v>
      </c>
      <c r="G113" s="258">
        <v>1434.771484375</v>
      </c>
      <c r="H113" s="229">
        <v>1004.4264526367188</v>
      </c>
      <c r="I113" s="370">
        <v>7563.774981445313</v>
      </c>
      <c r="J113" s="399">
        <v>2032</v>
      </c>
      <c r="K113" s="400">
        <v>1357</v>
      </c>
      <c r="L113" s="401">
        <v>1302.6553955078125</v>
      </c>
      <c r="M113" s="150" t="s">
        <v>74</v>
      </c>
      <c r="N113" s="401">
        <v>407</v>
      </c>
      <c r="O113" s="401">
        <v>1709.6553955078125</v>
      </c>
      <c r="P113" s="402">
        <v>0.2598786997109894</v>
      </c>
      <c r="U113" s="222"/>
      <c r="V113" s="222"/>
    </row>
    <row r="114" spans="1:22" ht="12.75">
      <c r="A114" s="32">
        <v>2033</v>
      </c>
      <c r="B114" s="257">
        <v>8240.892578125</v>
      </c>
      <c r="C114" s="258">
        <v>287.8343200683594</v>
      </c>
      <c r="D114" s="258">
        <v>33.736427307128906</v>
      </c>
      <c r="E114" s="229">
        <v>-254.09789276123047</v>
      </c>
      <c r="F114" s="229">
        <v>334.2937316894531</v>
      </c>
      <c r="G114" s="258">
        <v>1403.7557373046875</v>
      </c>
      <c r="H114" s="229">
        <v>1069.4620056152344</v>
      </c>
      <c r="I114" s="370">
        <v>7606.343849609375</v>
      </c>
      <c r="J114" s="399">
        <v>2033</v>
      </c>
      <c r="K114" s="400">
        <v>1372</v>
      </c>
      <c r="L114" s="401">
        <v>1294.6553955078125</v>
      </c>
      <c r="M114" s="150" t="s">
        <v>74</v>
      </c>
      <c r="N114" s="401">
        <v>407</v>
      </c>
      <c r="O114" s="401">
        <v>1701.6553955078125</v>
      </c>
      <c r="P114" s="402">
        <v>0.2402736118861608</v>
      </c>
      <c r="U114" s="222"/>
      <c r="V114" s="222"/>
    </row>
    <row r="115" spans="1:22" ht="12.75">
      <c r="A115" s="32">
        <v>2034</v>
      </c>
      <c r="B115" s="257">
        <v>8288.927734375</v>
      </c>
      <c r="C115" s="258">
        <v>287.8343200683594</v>
      </c>
      <c r="D115" s="258">
        <v>33.736427307128906</v>
      </c>
      <c r="E115" s="229">
        <v>-254.09789276123047</v>
      </c>
      <c r="F115" s="229">
        <v>438.2199401855469</v>
      </c>
      <c r="G115" s="258">
        <v>1365.6649169921875</v>
      </c>
      <c r="H115" s="229">
        <v>927.4449768066406</v>
      </c>
      <c r="I115" s="370">
        <v>7650.680298828125</v>
      </c>
      <c r="J115" s="399">
        <v>2034</v>
      </c>
      <c r="K115" s="400">
        <v>1378</v>
      </c>
      <c r="L115" s="401">
        <v>1294.6553955078125</v>
      </c>
      <c r="M115" s="150" t="s">
        <v>74</v>
      </c>
      <c r="N115" s="401">
        <v>407</v>
      </c>
      <c r="O115" s="401">
        <v>1701.6553955078125</v>
      </c>
      <c r="P115" s="402">
        <v>0.2348732913699656</v>
      </c>
      <c r="U115" s="222"/>
      <c r="V115" s="222"/>
    </row>
    <row r="116" spans="1:22" ht="12.75">
      <c r="A116" s="32">
        <v>2035</v>
      </c>
      <c r="B116" s="257">
        <v>8338.6279296875</v>
      </c>
      <c r="C116" s="258">
        <v>287.8343200683594</v>
      </c>
      <c r="D116" s="258">
        <v>33.736427307128906</v>
      </c>
      <c r="E116" s="229">
        <v>-254.09789276123047</v>
      </c>
      <c r="F116" s="229">
        <v>399.2741394042969</v>
      </c>
      <c r="G116" s="258">
        <v>1155.7186279296875</v>
      </c>
      <c r="H116" s="229">
        <v>756.4444885253906</v>
      </c>
      <c r="I116" s="370">
        <v>7696.553579101563</v>
      </c>
      <c r="J116" s="399">
        <v>2035</v>
      </c>
      <c r="K116" s="400">
        <v>1389</v>
      </c>
      <c r="L116" s="401">
        <v>1298.6553955078125</v>
      </c>
      <c r="M116" s="150" t="s">
        <v>74</v>
      </c>
      <c r="N116" s="401">
        <v>407</v>
      </c>
      <c r="O116" s="401">
        <v>1705.6553955078125</v>
      </c>
      <c r="P116" s="402">
        <v>0.2279736468738751</v>
      </c>
      <c r="U116" s="222"/>
      <c r="V116" s="222"/>
    </row>
    <row r="117" spans="1:22" ht="12.75">
      <c r="A117" s="32">
        <v>2036</v>
      </c>
      <c r="B117" s="257">
        <v>8389.0498046875</v>
      </c>
      <c r="C117" s="258">
        <v>288.8314514160156</v>
      </c>
      <c r="D117" s="258">
        <v>33.800296783447266</v>
      </c>
      <c r="E117" s="229">
        <v>-255.03115463256836</v>
      </c>
      <c r="F117" s="229">
        <v>416.9891052246094</v>
      </c>
      <c r="G117" s="258">
        <v>1152.8409423828125</v>
      </c>
      <c r="H117" s="229">
        <v>735.8518371582031</v>
      </c>
      <c r="I117" s="370">
        <v>7743.092969726563</v>
      </c>
      <c r="J117" s="399">
        <v>2036</v>
      </c>
      <c r="K117" s="400">
        <v>1399</v>
      </c>
      <c r="L117" s="401">
        <v>1298.6553955078125</v>
      </c>
      <c r="M117" s="150" t="s">
        <v>74</v>
      </c>
      <c r="N117" s="401">
        <v>407</v>
      </c>
      <c r="O117" s="401">
        <v>1705.6553955078125</v>
      </c>
      <c r="P117" s="402">
        <v>0.21919613688907247</v>
      </c>
      <c r="U117" s="222"/>
      <c r="V117" s="222"/>
    </row>
    <row r="118" spans="1:22" ht="12.75">
      <c r="A118" s="32">
        <v>2037</v>
      </c>
      <c r="B118" s="257">
        <v>8438.7197265625</v>
      </c>
      <c r="C118" s="258">
        <v>287.8343200683594</v>
      </c>
      <c r="D118" s="258">
        <v>33.736427307128906</v>
      </c>
      <c r="E118" s="229">
        <v>-254.09789276123047</v>
      </c>
      <c r="F118" s="229">
        <v>404.14288330078125</v>
      </c>
      <c r="G118" s="258">
        <v>1269.0401611328125</v>
      </c>
      <c r="H118" s="229">
        <v>864.8972778320312</v>
      </c>
      <c r="I118" s="370">
        <v>7788.938307617188</v>
      </c>
      <c r="J118" s="399">
        <v>2037</v>
      </c>
      <c r="K118" s="400">
        <v>1415</v>
      </c>
      <c r="L118" s="401">
        <v>1298.6553955078125</v>
      </c>
      <c r="M118" s="150" t="s">
        <v>74</v>
      </c>
      <c r="N118" s="401">
        <v>407</v>
      </c>
      <c r="O118" s="401">
        <v>1705.6553955078125</v>
      </c>
      <c r="P118" s="402">
        <v>0.20541017350375435</v>
      </c>
      <c r="U118" s="222"/>
      <c r="V118" s="222"/>
    </row>
    <row r="119" spans="1:22" ht="12.75">
      <c r="A119" s="32">
        <v>2038</v>
      </c>
      <c r="B119" s="257">
        <v>8488.400390625</v>
      </c>
      <c r="C119" s="258">
        <v>287.8343200683594</v>
      </c>
      <c r="D119" s="258">
        <v>33.736427307128906</v>
      </c>
      <c r="E119" s="229">
        <v>-254.09789276123047</v>
      </c>
      <c r="F119" s="229">
        <v>389.2099914550781</v>
      </c>
      <c r="G119" s="258">
        <v>1109.1573486328125</v>
      </c>
      <c r="H119" s="229">
        <v>719.9473571777344</v>
      </c>
      <c r="I119" s="370">
        <v>7834.793560546876</v>
      </c>
      <c r="J119" s="399">
        <v>2038</v>
      </c>
      <c r="K119" s="400">
        <v>1427</v>
      </c>
      <c r="L119" s="401">
        <v>1298.6553955078125</v>
      </c>
      <c r="M119" s="150" t="s">
        <v>74</v>
      </c>
      <c r="N119" s="401">
        <v>407</v>
      </c>
      <c r="O119" s="401">
        <v>1705.6553955078125</v>
      </c>
      <c r="P119" s="402">
        <v>0.19527357779103882</v>
      </c>
      <c r="U119" s="222"/>
      <c r="V119" s="222"/>
    </row>
    <row r="120" spans="1:22" ht="12.75">
      <c r="A120" s="32">
        <v>2039</v>
      </c>
      <c r="B120" s="257">
        <v>8538.33984375</v>
      </c>
      <c r="C120" s="258">
        <v>287.8343200683594</v>
      </c>
      <c r="D120" s="258">
        <v>33.736427307128906</v>
      </c>
      <c r="E120" s="229">
        <v>-254.09789276123047</v>
      </c>
      <c r="F120" s="229">
        <v>487.8565979003906</v>
      </c>
      <c r="G120" s="258">
        <v>1155.78662109375</v>
      </c>
      <c r="H120" s="229">
        <v>667.9300231933594</v>
      </c>
      <c r="I120" s="370">
        <v>7880.88767578125</v>
      </c>
      <c r="J120" s="399">
        <v>2039</v>
      </c>
      <c r="K120" s="400">
        <v>1438</v>
      </c>
      <c r="L120" s="401">
        <v>1298.6553955078125</v>
      </c>
      <c r="M120" s="150" t="s">
        <v>74</v>
      </c>
      <c r="N120" s="401">
        <v>407</v>
      </c>
      <c r="O120" s="401">
        <v>1705.6553955078125</v>
      </c>
      <c r="P120" s="402">
        <v>0.18613031676482095</v>
      </c>
      <c r="U120" s="222"/>
      <c r="V120" s="222"/>
    </row>
    <row r="121" spans="1:22" ht="12.75">
      <c r="A121" s="32">
        <v>2040</v>
      </c>
      <c r="B121" s="260">
        <v>8588.583984375</v>
      </c>
      <c r="C121" s="261">
        <v>288.8314514160156</v>
      </c>
      <c r="D121" s="261">
        <v>33.800296783447266</v>
      </c>
      <c r="E121" s="235">
        <v>-255.03115463256836</v>
      </c>
      <c r="F121" s="235">
        <v>436.70245361328125</v>
      </c>
      <c r="G121" s="261">
        <v>1035.5009765625</v>
      </c>
      <c r="H121" s="262">
        <v>598.7985229492188</v>
      </c>
      <c r="I121" s="371">
        <v>7927.263017578125</v>
      </c>
      <c r="J121" s="399">
        <v>2040</v>
      </c>
      <c r="K121" s="403">
        <v>1436</v>
      </c>
      <c r="L121" s="404">
        <v>1298.6553955078125</v>
      </c>
      <c r="M121" s="149" t="s">
        <v>74</v>
      </c>
      <c r="N121" s="404">
        <v>407</v>
      </c>
      <c r="O121" s="404">
        <v>1705.6553955078125</v>
      </c>
      <c r="P121" s="405">
        <v>0.18778230884945168</v>
      </c>
      <c r="U121" s="222"/>
      <c r="V121" s="222"/>
    </row>
    <row r="122" spans="1:22" ht="12.75">
      <c r="A122" s="32"/>
      <c r="B122" s="263"/>
      <c r="C122" s="263"/>
      <c r="D122" s="263"/>
      <c r="E122" s="19"/>
      <c r="F122" s="19"/>
      <c r="G122" s="263"/>
      <c r="H122" s="19"/>
      <c r="I122" s="264"/>
      <c r="J122" s="239"/>
      <c r="K122" s="199"/>
      <c r="L122" s="241"/>
      <c r="M122" s="240"/>
      <c r="N122" s="242"/>
      <c r="O122" s="239"/>
      <c r="P122" s="228"/>
      <c r="Q122" s="265"/>
      <c r="R122" s="259"/>
      <c r="S122" s="259"/>
      <c r="T122" s="222"/>
      <c r="U122" s="121"/>
      <c r="V122" s="222"/>
    </row>
    <row r="123" spans="16:21" ht="12.75">
      <c r="P123" s="222"/>
      <c r="Q123" s="222"/>
      <c r="R123" s="222"/>
      <c r="S123" s="222"/>
      <c r="T123" s="222"/>
      <c r="U123" s="222"/>
    </row>
  </sheetData>
  <sheetProtection/>
  <printOptions horizontalCentered="1"/>
  <pageMargins left="0.17" right="0.17" top="0.52" bottom="0.32" header="0.17" footer="0.19"/>
  <pageSetup fitToHeight="2" horizontalDpi="600" verticalDpi="600" orientation="landscape" scale="47" r:id="rId3"/>
  <headerFooter alignWithMargins="0">
    <oddHeader>&amp;C&amp;"Arial,Bold"&amp;14DRAFT</oddHeader>
    <oddFooter xml:space="preserve">&amp;L &amp;R </oddFooter>
  </headerFooter>
  <rowBreaks count="1" manualBreakCount="1">
    <brk id="47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8515625" style="268" customWidth="1"/>
    <col min="2" max="2" width="13.421875" style="268" customWidth="1"/>
    <col min="3" max="3" width="15.421875" style="268" customWidth="1"/>
    <col min="4" max="4" width="13.00390625" style="268" customWidth="1"/>
    <col min="5" max="6" width="15.28125" style="268" customWidth="1"/>
    <col min="7" max="7" width="14.421875" style="268" customWidth="1"/>
    <col min="8" max="8" width="12.57421875" style="268" customWidth="1"/>
    <col min="9" max="9" width="12.140625" style="268" customWidth="1"/>
    <col min="10" max="10" width="14.28125" style="268" customWidth="1"/>
    <col min="11" max="11" width="15.8515625" style="268" customWidth="1"/>
    <col min="12" max="12" width="12.421875" style="268" customWidth="1"/>
    <col min="13" max="13" width="13.00390625" style="268" customWidth="1"/>
    <col min="14" max="14" width="10.57421875" style="268" bestFit="1" customWidth="1"/>
    <col min="15" max="15" width="11.00390625" style="268" customWidth="1"/>
    <col min="16" max="16" width="11.57421875" style="268" bestFit="1" customWidth="1"/>
    <col min="17" max="17" width="12.7109375" style="268" bestFit="1" customWidth="1"/>
    <col min="18" max="18" width="8.8515625" style="268" customWidth="1"/>
    <col min="19" max="19" width="8.7109375" style="268" customWidth="1"/>
    <col min="20" max="20" width="10.140625" style="268" customWidth="1"/>
    <col min="21" max="21" width="10.8515625" style="268" customWidth="1"/>
    <col min="22" max="22" width="10.00390625" style="268" customWidth="1"/>
    <col min="23" max="23" width="9.28125" style="268" customWidth="1"/>
    <col min="24" max="24" width="11.57421875" style="268" customWidth="1"/>
    <col min="25" max="25" width="12.140625" style="268" customWidth="1"/>
    <col min="26" max="26" width="7.7109375" style="268" customWidth="1"/>
    <col min="27" max="27" width="13.140625" style="268" customWidth="1"/>
    <col min="28" max="16384" width="9.140625" style="268" customWidth="1"/>
  </cols>
  <sheetData>
    <row r="1" spans="2:20" ht="15.75">
      <c r="B1" s="266"/>
      <c r="C1" s="267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2:21" ht="15.75">
      <c r="B2" s="269"/>
      <c r="C2" s="270" t="s">
        <v>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69"/>
    </row>
    <row r="3" spans="2:21" ht="15.75">
      <c r="B3" s="271"/>
      <c r="C3" s="267" t="s">
        <v>2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71"/>
    </row>
    <row r="4" spans="2:21" ht="15.75">
      <c r="B4" s="266"/>
      <c r="C4" s="267" t="s">
        <v>146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71"/>
    </row>
    <row r="5" spans="2:20" ht="12.7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</row>
    <row r="6" spans="2:18" ht="12.75">
      <c r="B6" s="266"/>
      <c r="C6" s="266"/>
      <c r="D6" s="272" t="s">
        <v>3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  <c r="R6" s="274"/>
    </row>
    <row r="7" spans="2:17" ht="12.75">
      <c r="B7" s="266"/>
      <c r="C7" s="273"/>
      <c r="D7" s="273"/>
      <c r="E7" s="273"/>
      <c r="F7" s="273"/>
      <c r="G7" s="266"/>
      <c r="H7" s="275"/>
      <c r="I7" s="275"/>
      <c r="J7" s="275"/>
      <c r="K7" s="275"/>
      <c r="L7" s="273" t="s">
        <v>4</v>
      </c>
      <c r="M7" s="266"/>
      <c r="N7" s="273"/>
      <c r="Q7" s="266"/>
    </row>
    <row r="8" spans="2:17" ht="12.75">
      <c r="B8" s="266"/>
      <c r="C8" s="273"/>
      <c r="D8" s="273"/>
      <c r="E8" s="273"/>
      <c r="F8" s="273"/>
      <c r="G8" s="274"/>
      <c r="H8" s="276" t="s">
        <v>5</v>
      </c>
      <c r="I8" s="276"/>
      <c r="J8" s="276"/>
      <c r="K8" s="277"/>
      <c r="L8" s="278" t="s">
        <v>6</v>
      </c>
      <c r="M8" s="266"/>
      <c r="N8" s="279"/>
      <c r="Q8" s="266"/>
    </row>
    <row r="9" spans="2:20" ht="12.75">
      <c r="B9" s="266"/>
      <c r="C9" s="273"/>
      <c r="D9" s="273" t="s">
        <v>7</v>
      </c>
      <c r="E9" s="273" t="s">
        <v>8</v>
      </c>
      <c r="F9" s="273" t="s">
        <v>4</v>
      </c>
      <c r="G9" s="273" t="s">
        <v>9</v>
      </c>
      <c r="H9" s="273" t="s">
        <v>10</v>
      </c>
      <c r="I9" s="273" t="s">
        <v>11</v>
      </c>
      <c r="J9" s="273"/>
      <c r="K9" s="273" t="s">
        <v>12</v>
      </c>
      <c r="L9" s="273" t="s">
        <v>13</v>
      </c>
      <c r="M9" s="280" t="s">
        <v>14</v>
      </c>
      <c r="N9" s="273" t="s">
        <v>6</v>
      </c>
      <c r="O9" s="273" t="s">
        <v>14</v>
      </c>
      <c r="Q9" s="273" t="s">
        <v>15</v>
      </c>
      <c r="T9" s="268" t="s">
        <v>16</v>
      </c>
    </row>
    <row r="10" spans="2:20" ht="12.75">
      <c r="B10" s="266"/>
      <c r="C10" s="273"/>
      <c r="D10" s="281" t="s">
        <v>17</v>
      </c>
      <c r="E10" s="281" t="s">
        <v>18</v>
      </c>
      <c r="F10" s="281" t="s">
        <v>19</v>
      </c>
      <c r="G10" s="282" t="s">
        <v>20</v>
      </c>
      <c r="H10" s="281" t="s">
        <v>21</v>
      </c>
      <c r="I10" s="281" t="s">
        <v>22</v>
      </c>
      <c r="J10" s="281" t="s">
        <v>12</v>
      </c>
      <c r="K10" s="281" t="s">
        <v>17</v>
      </c>
      <c r="L10" s="281" t="s">
        <v>23</v>
      </c>
      <c r="M10" s="283" t="s">
        <v>12</v>
      </c>
      <c r="N10" s="281" t="s">
        <v>16</v>
      </c>
      <c r="O10" s="281" t="s">
        <v>12</v>
      </c>
      <c r="P10" s="281" t="s">
        <v>24</v>
      </c>
      <c r="Q10" s="281" t="s">
        <v>25</v>
      </c>
      <c r="S10" s="273" t="s">
        <v>26</v>
      </c>
      <c r="T10" s="273" t="s">
        <v>27</v>
      </c>
    </row>
    <row r="11" spans="2:20" ht="12.75">
      <c r="B11" s="284"/>
      <c r="C11" s="284" t="s">
        <v>28</v>
      </c>
      <c r="D11" s="285" t="s">
        <v>29</v>
      </c>
      <c r="E11" s="285" t="s">
        <v>30</v>
      </c>
      <c r="F11" s="286" t="s">
        <v>31</v>
      </c>
      <c r="G11" s="273" t="s">
        <v>32</v>
      </c>
      <c r="H11" s="273" t="s">
        <v>33</v>
      </c>
      <c r="I11" s="286" t="s">
        <v>34</v>
      </c>
      <c r="J11" s="273" t="s">
        <v>35</v>
      </c>
      <c r="K11" s="273" t="s">
        <v>36</v>
      </c>
      <c r="L11" s="273" t="s">
        <v>37</v>
      </c>
      <c r="M11" s="273" t="s">
        <v>38</v>
      </c>
      <c r="N11" s="273" t="s">
        <v>39</v>
      </c>
      <c r="O11" s="273" t="s">
        <v>40</v>
      </c>
      <c r="P11" s="273" t="s">
        <v>41</v>
      </c>
      <c r="Q11" s="273" t="s">
        <v>42</v>
      </c>
      <c r="S11" s="273" t="s">
        <v>43</v>
      </c>
      <c r="T11" s="273" t="s">
        <v>44</v>
      </c>
    </row>
    <row r="12" spans="2:28" ht="12.75">
      <c r="B12" s="287"/>
      <c r="C12" s="273">
        <f>'[3]Format'!C3</f>
        <v>2011</v>
      </c>
      <c r="D12" s="287">
        <f>'[3]East Change4'!BV2</f>
        <v>192631.4375</v>
      </c>
      <c r="E12" s="287">
        <f>'[3]East Change4'!BZ2-('[3]East Change4'!BY2+'[3]East Change4'!CR2)-'[3]East Change4'!CA2</f>
        <v>-12788.0693359375</v>
      </c>
      <c r="F12" s="287">
        <f>'[3]East Change4'!BW2-'[3]East Change4'!BX2</f>
        <v>40914.30078125</v>
      </c>
      <c r="G12" s="287">
        <f>D12-E12-F12</f>
        <v>164505.2060546875</v>
      </c>
      <c r="H12" s="287">
        <f>'[3]KPCO New Additions'!Q5</f>
        <v>0</v>
      </c>
      <c r="I12" s="287">
        <f>'[3]O&amp;M'!W67</f>
        <v>-0.0009765625</v>
      </c>
      <c r="J12" s="287">
        <f aca="true" t="shared" si="0" ref="J12:J41">SUM(H12:I12)</f>
        <v>-0.0009765625</v>
      </c>
      <c r="K12" s="287">
        <f aca="true" t="shared" si="1" ref="K12:K41">G12+J12</f>
        <v>164505.205078125</v>
      </c>
      <c r="L12" s="287">
        <f>'[3]East Change4'!CE2</f>
        <v>7417.81298828125</v>
      </c>
      <c r="M12" s="287">
        <f aca="true" t="shared" si="2" ref="M12:M41">K12+L12</f>
        <v>171923.01806640625</v>
      </c>
      <c r="N12" s="287">
        <f aca="true" t="shared" si="3" ref="N12:N41">S12*T12*52/1000</f>
        <v>0</v>
      </c>
      <c r="O12" s="287">
        <f aca="true" t="shared" si="4" ref="O12:O41">M12-N12</f>
        <v>171923.01806640625</v>
      </c>
      <c r="P12" s="288">
        <f>O12</f>
        <v>171923.01806640625</v>
      </c>
      <c r="Q12" s="287">
        <f>'[3]KPCO New Additions'!Q5</f>
        <v>0</v>
      </c>
      <c r="R12" s="289">
        <v>2011</v>
      </c>
      <c r="S12" s="287">
        <f>IF('[3]Change3'!BO2&lt;0,0,(('[3]Change3'!BD2-'[3]Change3'!BH2*(1+('[3]Change3'!BO2/100))+SUM('[3]Format'!J52))))</f>
        <v>0</v>
      </c>
      <c r="T12" s="209">
        <v>957.5124999999999</v>
      </c>
      <c r="V12" s="290"/>
      <c r="W12" s="291"/>
      <c r="AA12" s="291"/>
      <c r="AB12" s="291"/>
    </row>
    <row r="13" spans="2:28" ht="12.75">
      <c r="B13" s="287"/>
      <c r="C13" s="273">
        <f aca="true" t="shared" si="5" ref="C13:C41">C12+1</f>
        <v>2012</v>
      </c>
      <c r="D13" s="287">
        <f>'[3]East Change4'!BV3</f>
        <v>256683.4375</v>
      </c>
      <c r="E13" s="287">
        <f>'[3]East Change4'!BZ3-('[3]East Change4'!BY3+'[3]East Change4'!CR3)-'[3]East Change4'!CA3</f>
        <v>-21745.854248046875</v>
      </c>
      <c r="F13" s="287">
        <f>'[3]East Change4'!BW3-'[3]East Change4'!BX3</f>
        <v>102194.68090820312</v>
      </c>
      <c r="G13" s="287">
        <f aca="true" t="shared" si="6" ref="G13:G41">D13-E13-F13</f>
        <v>176234.61083984375</v>
      </c>
      <c r="H13" s="287">
        <f>'[3]KPCO New Additions'!Q6</f>
        <v>0</v>
      </c>
      <c r="I13" s="287">
        <f>'[3]O&amp;M'!W68</f>
        <v>0.001953125</v>
      </c>
      <c r="J13" s="287">
        <f t="shared" si="0"/>
        <v>0.001953125</v>
      </c>
      <c r="K13" s="287">
        <f t="shared" si="1"/>
        <v>176234.61279296875</v>
      </c>
      <c r="L13" s="287">
        <f>'[3]East Change4'!CE3</f>
        <v>113059.75</v>
      </c>
      <c r="M13" s="287">
        <f t="shared" si="2"/>
        <v>289294.36279296875</v>
      </c>
      <c r="N13" s="287">
        <f t="shared" si="3"/>
        <v>0</v>
      </c>
      <c r="O13" s="287">
        <f t="shared" si="4"/>
        <v>289294.36279296875</v>
      </c>
      <c r="P13" s="288">
        <f>P12+O13/(1+'[3]Format'!$G$9)^(C13-$C$12)</f>
        <v>438210.1708581669</v>
      </c>
      <c r="Q13" s="287">
        <f>'[3]KPCO New Additions'!Q6</f>
        <v>0</v>
      </c>
      <c r="R13" s="289">
        <f aca="true" t="shared" si="7" ref="R13:R41">R12+1</f>
        <v>2012</v>
      </c>
      <c r="S13" s="287">
        <f>IF('[3]Change3'!BO3&lt;0,0,(('[3]Change3'!BD3-'[3]Change3'!BH3*(1+('[3]Change3'!BO3/100))+SUM('[3]Format'!J53))))</f>
        <v>0</v>
      </c>
      <c r="T13" s="209">
        <v>388.0450000000002</v>
      </c>
      <c r="V13" s="291"/>
      <c r="W13" s="291"/>
      <c r="Y13" s="292"/>
      <c r="AA13" s="291"/>
      <c r="AB13" s="291"/>
    </row>
    <row r="14" spans="2:28" ht="12.75">
      <c r="B14" s="287"/>
      <c r="C14" s="273">
        <f t="shared" si="5"/>
        <v>2013</v>
      </c>
      <c r="D14" s="287">
        <f>'[3]East Change4'!BV4</f>
        <v>238028.9375</v>
      </c>
      <c r="E14" s="287">
        <f>'[3]East Change4'!BZ4-('[3]East Change4'!BY4+'[3]East Change4'!CR4)-'[3]East Change4'!CA4</f>
        <v>-31186.637939453125</v>
      </c>
      <c r="F14" s="287">
        <f>'[3]East Change4'!BW4-'[3]East Change4'!BX4</f>
        <v>54442.875</v>
      </c>
      <c r="G14" s="287">
        <f t="shared" si="6"/>
        <v>214772.70043945312</v>
      </c>
      <c r="H14" s="287">
        <f>'[3]KPCO New Additions'!Q7</f>
        <v>0</v>
      </c>
      <c r="I14" s="287">
        <f>'[3]O&amp;M'!W69</f>
        <v>0</v>
      </c>
      <c r="J14" s="287">
        <f t="shared" si="0"/>
        <v>0</v>
      </c>
      <c r="K14" s="287">
        <f t="shared" si="1"/>
        <v>214772.70043945312</v>
      </c>
      <c r="L14" s="287">
        <f>'[3]East Change4'!CE4</f>
        <v>76727.796875</v>
      </c>
      <c r="M14" s="287">
        <f t="shared" si="2"/>
        <v>291500.4973144531</v>
      </c>
      <c r="N14" s="287">
        <f t="shared" si="3"/>
        <v>0</v>
      </c>
      <c r="O14" s="287">
        <f t="shared" si="4"/>
        <v>291500.4973144531</v>
      </c>
      <c r="P14" s="288">
        <f>P13+O14/(1+'[3]Format'!$G$9)^(C14-$C$12)</f>
        <v>685189.0333963321</v>
      </c>
      <c r="Q14" s="287">
        <f>'[3]KPCO New Additions'!Q7</f>
        <v>0</v>
      </c>
      <c r="R14" s="289">
        <f t="shared" si="7"/>
        <v>2013</v>
      </c>
      <c r="S14" s="287">
        <f>IF('[3]Change3'!BO4&lt;0,0,(('[3]Change3'!BD4-'[3]Change3'!BH4*(1+('[3]Change3'!BO4/100))+SUM('[3]Format'!J54))))</f>
        <v>0</v>
      </c>
      <c r="T14" s="209">
        <v>161.23916666666665</v>
      </c>
      <c r="V14" s="291"/>
      <c r="W14" s="291"/>
      <c r="Y14" s="292"/>
      <c r="AA14" s="291"/>
      <c r="AB14" s="291"/>
    </row>
    <row r="15" spans="2:28" ht="12.75">
      <c r="B15" s="287"/>
      <c r="C15" s="273">
        <f t="shared" si="5"/>
        <v>2014</v>
      </c>
      <c r="D15" s="287">
        <f>'[3]East Change4'!BV5</f>
        <v>342568.15625</v>
      </c>
      <c r="E15" s="287">
        <f>'[3]East Change4'!BZ5-('[3]East Change4'!BY5+'[3]East Change4'!CR5)-'[3]East Change4'!CA5</f>
        <v>-39474.790283203125</v>
      </c>
      <c r="F15" s="287">
        <f>'[3]East Change4'!BW5-'[3]East Change4'!BX5</f>
        <v>92283.50634765625</v>
      </c>
      <c r="G15" s="287">
        <f t="shared" si="6"/>
        <v>289759.4401855469</v>
      </c>
      <c r="H15" s="287">
        <f>'[3]KPCO New Additions'!Q8</f>
        <v>607</v>
      </c>
      <c r="I15" s="287">
        <f>'[3]O&amp;M'!W70</f>
        <v>0</v>
      </c>
      <c r="J15" s="287">
        <f t="shared" si="0"/>
        <v>607</v>
      </c>
      <c r="K15" s="287">
        <f t="shared" si="1"/>
        <v>290366.4401855469</v>
      </c>
      <c r="L15" s="287">
        <f>'[3]East Change4'!CE5</f>
        <v>128873.2265625</v>
      </c>
      <c r="M15" s="287">
        <f t="shared" si="2"/>
        <v>419239.6667480469</v>
      </c>
      <c r="N15" s="287">
        <f t="shared" si="3"/>
        <v>1379.2891979994274</v>
      </c>
      <c r="O15" s="287">
        <f t="shared" si="4"/>
        <v>417860.3775500475</v>
      </c>
      <c r="P15" s="288">
        <f>P14+O15/(1+'[3]Format'!$G$9)^(C15-$C$12)</f>
        <v>1011072.1953656006</v>
      </c>
      <c r="Q15" s="287">
        <f>'[3]KPCO New Additions'!Q8</f>
        <v>607</v>
      </c>
      <c r="R15" s="289">
        <f t="shared" si="7"/>
        <v>2014</v>
      </c>
      <c r="S15" s="287">
        <f>IF('[3]Change3'!BO5&lt;0,0,(('[3]Change3'!BD5-'[3]Change3'!BH5*(1+('[3]Change3'!BO5/100))+SUM('[3]Format'!J55))))</f>
        <v>44.5541480937502</v>
      </c>
      <c r="T15" s="209">
        <v>595.3383333333334</v>
      </c>
      <c r="V15" s="291"/>
      <c r="W15" s="291"/>
      <c r="Y15" s="292"/>
      <c r="AA15" s="291"/>
      <c r="AB15" s="291"/>
    </row>
    <row r="16" spans="2:28" ht="12.75">
      <c r="B16" s="287"/>
      <c r="C16" s="273">
        <f t="shared" si="5"/>
        <v>2015</v>
      </c>
      <c r="D16" s="287">
        <f>'[3]East Change4'!BV6</f>
        <v>318242.28125</v>
      </c>
      <c r="E16" s="287">
        <f>'[3]East Change4'!BZ6-('[3]East Change4'!BY6+'[3]East Change4'!CR6)-'[3]East Change4'!CA6</f>
        <v>-52896.36389160156</v>
      </c>
      <c r="F16" s="287">
        <f>'[3]East Change4'!BW6-'[3]East Change4'!BX6</f>
        <v>52988.724609375</v>
      </c>
      <c r="G16" s="287">
        <f t="shared" si="6"/>
        <v>318149.92053222656</v>
      </c>
      <c r="H16" s="287">
        <f>'[3]KPCO New Additions'!Q9</f>
        <v>607</v>
      </c>
      <c r="I16" s="287">
        <f>'[3]O&amp;M'!W71</f>
        <v>-0.001953125</v>
      </c>
      <c r="J16" s="287">
        <f t="shared" si="0"/>
        <v>606.998046875</v>
      </c>
      <c r="K16" s="287">
        <f t="shared" si="1"/>
        <v>318756.91857910156</v>
      </c>
      <c r="L16" s="287">
        <f>'[3]East Change4'!CE6</f>
        <v>42898.1953125</v>
      </c>
      <c r="M16" s="287">
        <f t="shared" si="2"/>
        <v>361655.11389160156</v>
      </c>
      <c r="N16" s="287">
        <f>S16*T16*52/1000</f>
        <v>-17666.503588367003</v>
      </c>
      <c r="O16" s="287">
        <f t="shared" si="4"/>
        <v>379321.6174799686</v>
      </c>
      <c r="P16" s="288">
        <f>P15+O16/(1+'[3]Format'!$G$9)^(C16-$C$12)</f>
        <v>1283372.7751458455</v>
      </c>
      <c r="Q16" s="287">
        <f>'[3]KPCO New Additions'!Q9</f>
        <v>607</v>
      </c>
      <c r="R16" s="289">
        <f t="shared" si="7"/>
        <v>2015</v>
      </c>
      <c r="S16" s="287">
        <f>IF('[3]Change3'!BO6&lt;0,0,(('[3]Change3'!BD6-'[3]Change3'!BH6*(1+('[3]Change3'!BO6/100))+SUM('[3]Format'!J56))))</f>
        <v>-225.4833450937499</v>
      </c>
      <c r="T16" s="209">
        <v>1506.720833333333</v>
      </c>
      <c r="V16" s="291"/>
      <c r="W16" s="291"/>
      <c r="Y16" s="292"/>
      <c r="AA16" s="291"/>
      <c r="AB16" s="291"/>
    </row>
    <row r="17" spans="2:28" ht="12.75">
      <c r="B17" s="287"/>
      <c r="C17" s="273">
        <f t="shared" si="5"/>
        <v>2016</v>
      </c>
      <c r="D17" s="287">
        <f>'[3]East Change4'!BV7</f>
        <v>86327.265625</v>
      </c>
      <c r="E17" s="287">
        <f>'[3]East Change4'!BZ7-('[3]East Change4'!BY7+'[3]East Change4'!CR7)-'[3]East Change4'!CA7</f>
        <v>-42218.70068359375</v>
      </c>
      <c r="F17" s="287">
        <f>'[3]East Change4'!BW7-'[3]East Change4'!BX7</f>
        <v>-295270.8125</v>
      </c>
      <c r="G17" s="287">
        <f t="shared" si="6"/>
        <v>423816.77880859375</v>
      </c>
      <c r="H17" s="287">
        <f>'[3]KPCO New Additions'!Q10</f>
        <v>36583</v>
      </c>
      <c r="I17" s="287">
        <f>'[3]O&amp;M'!W72</f>
        <v>0</v>
      </c>
      <c r="J17" s="287">
        <f t="shared" si="0"/>
        <v>36583</v>
      </c>
      <c r="K17" s="287">
        <f t="shared" si="1"/>
        <v>460399.77880859375</v>
      </c>
      <c r="L17" s="287">
        <f>'[3]East Change4'!CE7</f>
        <v>1947.238525390625</v>
      </c>
      <c r="M17" s="287">
        <f t="shared" si="2"/>
        <v>462347.0173339844</v>
      </c>
      <c r="N17" s="287">
        <f t="shared" si="3"/>
        <v>-96220.52115434683</v>
      </c>
      <c r="O17" s="287">
        <f t="shared" si="4"/>
        <v>558567.5384883313</v>
      </c>
      <c r="P17" s="288">
        <f>P16+O17/(1+'[3]Format'!$G$9)^(C17-$C$12)</f>
        <v>1652458.210898262</v>
      </c>
      <c r="Q17" s="287">
        <f>'[3]KPCO New Additions'!Q10</f>
        <v>36583</v>
      </c>
      <c r="R17" s="289">
        <f t="shared" si="7"/>
        <v>2016</v>
      </c>
      <c r="S17" s="287">
        <f>IF('[3]Change3'!BO7&lt;0,0,(('[3]Change3'!BD7-'[3]Change3'!BH7*(1+('[3]Change3'!BO7/100))+SUM('[3]Format'!J57))))</f>
        <v>-937.6603881171875</v>
      </c>
      <c r="T17" s="209">
        <v>1973.4166666666667</v>
      </c>
      <c r="V17" s="291"/>
      <c r="W17" s="291"/>
      <c r="Y17" s="292"/>
      <c r="AA17" s="291"/>
      <c r="AB17" s="291"/>
    </row>
    <row r="18" spans="2:28" ht="12.75">
      <c r="B18" s="287"/>
      <c r="C18" s="273">
        <f t="shared" si="5"/>
        <v>2017</v>
      </c>
      <c r="D18" s="287">
        <f>'[3]East Change4'!BV8</f>
        <v>78493.140625</v>
      </c>
      <c r="E18" s="287">
        <f>'[3]East Change4'!BZ8-('[3]East Change4'!BY8+'[3]East Change4'!CR8)-'[3]East Change4'!CA8</f>
        <v>-38794.630798339844</v>
      </c>
      <c r="F18" s="287">
        <f>'[3]East Change4'!BW8-'[3]East Change4'!BX8</f>
        <v>-312073.1875</v>
      </c>
      <c r="G18" s="287">
        <f t="shared" si="6"/>
        <v>429360.95892333984</v>
      </c>
      <c r="H18" s="287">
        <f>'[3]KPCO New Additions'!Q11</f>
        <v>36583</v>
      </c>
      <c r="I18" s="287">
        <f>'[3]O&amp;M'!W73</f>
        <v>0</v>
      </c>
      <c r="J18" s="287">
        <f t="shared" si="0"/>
        <v>36583</v>
      </c>
      <c r="K18" s="287">
        <f t="shared" si="1"/>
        <v>465943.95892333984</v>
      </c>
      <c r="L18" s="287">
        <f>'[3]East Change4'!CE8</f>
        <v>1242.870361328125</v>
      </c>
      <c r="M18" s="287">
        <f t="shared" si="2"/>
        <v>467186.82928466797</v>
      </c>
      <c r="N18" s="287">
        <f t="shared" si="3"/>
        <v>-67034.12606663174</v>
      </c>
      <c r="O18" s="287">
        <f t="shared" si="4"/>
        <v>534220.9553512997</v>
      </c>
      <c r="P18" s="288">
        <f>P17+O18/(1+'[3]Format'!$G$9)^(C18-$C$12)</f>
        <v>1977382.6500924914</v>
      </c>
      <c r="Q18" s="287">
        <f>'[3]KPCO New Additions'!Q11</f>
        <v>36583</v>
      </c>
      <c r="R18" s="289">
        <f t="shared" si="7"/>
        <v>2017</v>
      </c>
      <c r="S18" s="287">
        <f>IF('[3]Change3'!BO8&lt;0,0,(('[3]Change3'!BD8-'[3]Change3'!BH8*(1+('[3]Change3'!BO8/100))+SUM('[3]Format'!J58))))</f>
        <v>-922.4935168183592</v>
      </c>
      <c r="T18" s="209">
        <v>1397.4274999999996</v>
      </c>
      <c r="V18" s="291"/>
      <c r="W18" s="291"/>
      <c r="Y18" s="292"/>
      <c r="AA18" s="291"/>
      <c r="AB18" s="291"/>
    </row>
    <row r="19" spans="2:28" ht="12.75">
      <c r="B19" s="287"/>
      <c r="C19" s="273">
        <f t="shared" si="5"/>
        <v>2018</v>
      </c>
      <c r="D19" s="287">
        <f>'[3]East Change4'!BV9</f>
        <v>86740.125</v>
      </c>
      <c r="E19" s="287">
        <f>'[3]East Change4'!BZ9-('[3]East Change4'!BY9+'[3]East Change4'!CR9)-'[3]East Change4'!CA9</f>
        <v>-37899.74490356445</v>
      </c>
      <c r="F19" s="287">
        <f>'[3]East Change4'!BW9-'[3]East Change4'!BX9</f>
        <v>-308060.5625</v>
      </c>
      <c r="G19" s="287">
        <f t="shared" si="6"/>
        <v>432700.43240356445</v>
      </c>
      <c r="H19" s="287">
        <f>'[3]KPCO New Additions'!Q12</f>
        <v>36583</v>
      </c>
      <c r="I19" s="287">
        <f>'[3]O&amp;M'!W74</f>
        <v>0</v>
      </c>
      <c r="J19" s="287">
        <f t="shared" si="0"/>
        <v>36583</v>
      </c>
      <c r="K19" s="287">
        <f t="shared" si="1"/>
        <v>469283.43240356445</v>
      </c>
      <c r="L19" s="287">
        <f>'[3]East Change4'!CE9</f>
        <v>574.463623046875</v>
      </c>
      <c r="M19" s="287">
        <f t="shared" si="2"/>
        <v>469857.8960266113</v>
      </c>
      <c r="N19" s="287">
        <f t="shared" si="3"/>
        <v>-56319.28184836202</v>
      </c>
      <c r="O19" s="287">
        <f t="shared" si="4"/>
        <v>526177.1778749734</v>
      </c>
      <c r="P19" s="288">
        <f>P18+O19/(1+'[3]Format'!$G$9)^(C19-$C$12)</f>
        <v>2271962.955945891</v>
      </c>
      <c r="Q19" s="287">
        <f>'[3]KPCO New Additions'!Q12</f>
        <v>36583</v>
      </c>
      <c r="R19" s="289">
        <f t="shared" si="7"/>
        <v>2018</v>
      </c>
      <c r="S19" s="287">
        <f>IF('[3]Change3'!BO9&lt;0,0,(('[3]Change3'!BD9-'[3]Change3'!BH9*(1+('[3]Change3'!BO9/100))+SUM('[3]Format'!J59))))</f>
        <v>-929.6552728984375</v>
      </c>
      <c r="T19" s="209">
        <v>1165.0158333333331</v>
      </c>
      <c r="V19" s="291"/>
      <c r="W19" s="291"/>
      <c r="Y19" s="292"/>
      <c r="AA19" s="291"/>
      <c r="AB19" s="291"/>
    </row>
    <row r="20" spans="2:28" ht="12.75">
      <c r="B20" s="287"/>
      <c r="C20" s="273">
        <f t="shared" si="5"/>
        <v>2019</v>
      </c>
      <c r="D20" s="287">
        <f>'[3]East Change4'!BV10</f>
        <v>80210.6796875</v>
      </c>
      <c r="E20" s="287">
        <f>'[3]East Change4'!BZ10-('[3]East Change4'!BY10+'[3]East Change4'!CR10)-'[3]East Change4'!CA10</f>
        <v>-38237.08367919922</v>
      </c>
      <c r="F20" s="287">
        <f>'[3]East Change4'!BW10-'[3]East Change4'!BX10</f>
        <v>-329049.09375</v>
      </c>
      <c r="G20" s="287">
        <f t="shared" si="6"/>
        <v>447496.8571166992</v>
      </c>
      <c r="H20" s="287">
        <f>'[3]KPCO New Additions'!Q13</f>
        <v>36583</v>
      </c>
      <c r="I20" s="287">
        <f>'[3]O&amp;M'!W75</f>
        <v>0</v>
      </c>
      <c r="J20" s="287">
        <f t="shared" si="0"/>
        <v>36583</v>
      </c>
      <c r="K20" s="287">
        <f t="shared" si="1"/>
        <v>484079.8571166992</v>
      </c>
      <c r="L20" s="287">
        <f>'[3]East Change4'!CE10</f>
        <v>199.63494873046875</v>
      </c>
      <c r="M20" s="287">
        <f t="shared" si="2"/>
        <v>484279.4920654297</v>
      </c>
      <c r="N20" s="287">
        <f t="shared" si="3"/>
        <v>-71879.4169102258</v>
      </c>
      <c r="O20" s="287">
        <f t="shared" si="4"/>
        <v>556158.9089756554</v>
      </c>
      <c r="P20" s="288">
        <f>P19+O20/(1+'[3]Format'!$G$9)^(C20-$C$12)</f>
        <v>2558566.0291607375</v>
      </c>
      <c r="Q20" s="287">
        <f>'[3]KPCO New Additions'!Q13</f>
        <v>36583</v>
      </c>
      <c r="R20" s="289">
        <f t="shared" si="7"/>
        <v>2019</v>
      </c>
      <c r="S20" s="287">
        <f>IF('[3]Change3'!BO10&lt;0,0,(('[3]Change3'!BD10-'[3]Change3'!BH10*(1+('[3]Change3'!BO10/100))+SUM('[3]Format'!J60))))</f>
        <v>-934.0956098652343</v>
      </c>
      <c r="T20" s="209">
        <v>1479.8233333333333</v>
      </c>
      <c r="V20" s="291"/>
      <c r="W20" s="291"/>
      <c r="Y20" s="292"/>
      <c r="AA20" s="291"/>
      <c r="AB20" s="291"/>
    </row>
    <row r="21" spans="2:28" ht="12.75">
      <c r="B21" s="287"/>
      <c r="C21" s="273">
        <f t="shared" si="5"/>
        <v>2020</v>
      </c>
      <c r="D21" s="287">
        <f>'[3]East Change4'!BV11</f>
        <v>93815.171875</v>
      </c>
      <c r="E21" s="287">
        <f>'[3]East Change4'!BZ11-('[3]East Change4'!BY11+'[3]East Change4'!CR11)-'[3]East Change4'!CA11</f>
        <v>-38582.58435058594</v>
      </c>
      <c r="F21" s="287">
        <f>'[3]East Change4'!BW11-'[3]East Change4'!BX11</f>
        <v>-316570.71875</v>
      </c>
      <c r="G21" s="287">
        <f t="shared" si="6"/>
        <v>448968.47497558594</v>
      </c>
      <c r="H21" s="287">
        <f>'[3]KPCO New Additions'!Q14</f>
        <v>43914</v>
      </c>
      <c r="I21" s="287">
        <f>'[3]O&amp;M'!W76</f>
        <v>0</v>
      </c>
      <c r="J21" s="287">
        <f t="shared" si="0"/>
        <v>43914</v>
      </c>
      <c r="K21" s="287">
        <f t="shared" si="1"/>
        <v>492882.47497558594</v>
      </c>
      <c r="L21" s="287">
        <f>'[3]East Change4'!CE11</f>
        <v>0</v>
      </c>
      <c r="M21" s="287">
        <f t="shared" si="2"/>
        <v>492882.47497558594</v>
      </c>
      <c r="N21" s="287">
        <f t="shared" si="3"/>
        <v>-86717.03058630934</v>
      </c>
      <c r="O21" s="287">
        <f t="shared" si="4"/>
        <v>579599.5055618953</v>
      </c>
      <c r="P21" s="288">
        <f>P20+O21/(1+'[3]Format'!$G$9)^(C21-$C$12)</f>
        <v>2833494.8021970363</v>
      </c>
      <c r="Q21" s="287">
        <f>'[3]KPCO New Additions'!Q14</f>
        <v>43914</v>
      </c>
      <c r="R21" s="289">
        <f t="shared" si="7"/>
        <v>2020</v>
      </c>
      <c r="S21" s="287">
        <f>IF('[3]Change3'!BO11&lt;0,0,(('[3]Change3'!BD11-'[3]Change3'!BH11*(1+('[3]Change3'!BO11/100))+SUM('[3]Format'!J61))))</f>
        <v>-938.450975328125</v>
      </c>
      <c r="T21" s="209">
        <v>1777.0083333333328</v>
      </c>
      <c r="V21" s="291"/>
      <c r="W21" s="291"/>
      <c r="Y21" s="292"/>
      <c r="AA21" s="291"/>
      <c r="AB21" s="291"/>
    </row>
    <row r="22" spans="2:28" ht="12.75">
      <c r="B22" s="287"/>
      <c r="C22" s="273">
        <f t="shared" si="5"/>
        <v>2021</v>
      </c>
      <c r="D22" s="287">
        <f>'[3]East Change4'!BV12</f>
        <v>95319.390625</v>
      </c>
      <c r="E22" s="287">
        <f>'[3]East Change4'!BZ12-('[3]East Change4'!BY12+'[3]East Change4'!CR12)-'[3]East Change4'!CA12</f>
        <v>-52480.94091796875</v>
      </c>
      <c r="F22" s="287">
        <f>'[3]East Change4'!BW12-'[3]East Change4'!BX12</f>
        <v>-319768.90625</v>
      </c>
      <c r="G22" s="287">
        <f t="shared" si="6"/>
        <v>467569.23779296875</v>
      </c>
      <c r="H22" s="287">
        <f>'[3]KPCO New Additions'!Q15</f>
        <v>43914</v>
      </c>
      <c r="I22" s="287">
        <f>'[3]O&amp;M'!W77</f>
        <v>0</v>
      </c>
      <c r="J22" s="287">
        <f t="shared" si="0"/>
        <v>43914</v>
      </c>
      <c r="K22" s="287">
        <f t="shared" si="1"/>
        <v>511483.23779296875</v>
      </c>
      <c r="L22" s="287">
        <f>'[3]East Change4'!CE12</f>
        <v>0</v>
      </c>
      <c r="M22" s="287">
        <f t="shared" si="2"/>
        <v>511483.23779296875</v>
      </c>
      <c r="N22" s="287">
        <f t="shared" si="3"/>
        <v>-100355.22985247562</v>
      </c>
      <c r="O22" s="287">
        <f t="shared" si="4"/>
        <v>611838.4676454443</v>
      </c>
      <c r="P22" s="288">
        <f>P21+O22/(1+'[3]Format'!$G$9)^(C22-$C$12)</f>
        <v>3100634.9790827385</v>
      </c>
      <c r="Q22" s="287">
        <f>'[3]KPCO New Additions'!Q15</f>
        <v>43914</v>
      </c>
      <c r="R22" s="289">
        <f t="shared" si="7"/>
        <v>2021</v>
      </c>
      <c r="S22" s="287">
        <f>IF('[3]Change3'!BO12&lt;0,0,(('[3]Change3'!BD12-'[3]Change3'!BH12*(1+('[3]Change3'!BO12/100))+SUM('[3]Format'!J62))))</f>
        <v>-938.8715005195311</v>
      </c>
      <c r="T22" s="209">
        <v>2055.561666666667</v>
      </c>
      <c r="V22" s="291"/>
      <c r="W22" s="291"/>
      <c r="Y22" s="292"/>
      <c r="AA22" s="291"/>
      <c r="AB22" s="291"/>
    </row>
    <row r="23" spans="2:28" ht="12.75">
      <c r="B23" s="287"/>
      <c r="C23" s="273">
        <f t="shared" si="5"/>
        <v>2022</v>
      </c>
      <c r="D23" s="287">
        <f>'[3]East Change4'!BV13</f>
        <v>96880.3046875</v>
      </c>
      <c r="E23" s="287">
        <f>'[3]East Change4'!BZ13-('[3]East Change4'!BY13+'[3]East Change4'!CR13)-'[3]East Change4'!CA13</f>
        <v>-54702.75817871094</v>
      </c>
      <c r="F23" s="287">
        <f>'[3]East Change4'!BW13-'[3]East Change4'!BX13</f>
        <v>-364869.28125</v>
      </c>
      <c r="G23" s="287">
        <f t="shared" si="6"/>
        <v>516452.34411621094</v>
      </c>
      <c r="H23" s="287">
        <f>'[3]KPCO New Additions'!Q16</f>
        <v>43914</v>
      </c>
      <c r="I23" s="287">
        <f>'[3]O&amp;M'!W78</f>
        <v>0</v>
      </c>
      <c r="J23" s="287">
        <f t="shared" si="0"/>
        <v>43914</v>
      </c>
      <c r="K23" s="287">
        <f t="shared" si="1"/>
        <v>560366.3441162109</v>
      </c>
      <c r="L23" s="287">
        <f>'[3]East Change4'!CE13</f>
        <v>41846.40625</v>
      </c>
      <c r="M23" s="287">
        <f t="shared" si="2"/>
        <v>602212.7503662109</v>
      </c>
      <c r="N23" s="287">
        <f t="shared" si="3"/>
        <v>-114427.38881687669</v>
      </c>
      <c r="O23" s="287">
        <f t="shared" si="4"/>
        <v>716640.1391830876</v>
      </c>
      <c r="P23" s="288">
        <f>P22+O23/(1+'[3]Format'!$G$9)^(C23-$C$12)</f>
        <v>3388649.1146118883</v>
      </c>
      <c r="Q23" s="287">
        <f>'[3]KPCO New Additions'!Q16</f>
        <v>43914</v>
      </c>
      <c r="R23" s="289">
        <f t="shared" si="7"/>
        <v>2022</v>
      </c>
      <c r="S23" s="287">
        <f>IF('[3]Change3'!BO13&lt;0,0,(('[3]Change3'!BD13-'[3]Change3'!BH13*(1+('[3]Change3'!BO13/100))+SUM('[3]Format'!J63))))</f>
        <v>-950.755471519531</v>
      </c>
      <c r="T23" s="209">
        <v>2314.503333333333</v>
      </c>
      <c r="V23" s="291"/>
      <c r="W23" s="291"/>
      <c r="Y23" s="292"/>
      <c r="AA23" s="291"/>
      <c r="AB23" s="291"/>
    </row>
    <row r="24" spans="2:28" ht="12.75">
      <c r="B24" s="287"/>
      <c r="C24" s="273">
        <f t="shared" si="5"/>
        <v>2023</v>
      </c>
      <c r="D24" s="287">
        <f>'[3]East Change4'!BV14</f>
        <v>88201.1875</v>
      </c>
      <c r="E24" s="287">
        <f>'[3]East Change4'!BZ14-('[3]East Change4'!BY14+'[3]East Change4'!CR14)-'[3]East Change4'!CA14</f>
        <v>-54669.81689453125</v>
      </c>
      <c r="F24" s="287">
        <f>'[3]East Change4'!BW14-'[3]East Change4'!BX14</f>
        <v>-404268.40625</v>
      </c>
      <c r="G24" s="287">
        <f t="shared" si="6"/>
        <v>547139.4106445312</v>
      </c>
      <c r="H24" s="287">
        <f>'[3]KPCO New Additions'!Q17</f>
        <v>43914</v>
      </c>
      <c r="I24" s="287">
        <f>'[3]O&amp;M'!W79</f>
        <v>0</v>
      </c>
      <c r="J24" s="287">
        <f t="shared" si="0"/>
        <v>43914</v>
      </c>
      <c r="K24" s="287">
        <f t="shared" si="1"/>
        <v>591053.4106445312</v>
      </c>
      <c r="L24" s="287">
        <f>'[3]East Change4'!CE14</f>
        <v>37415.3984375</v>
      </c>
      <c r="M24" s="287">
        <f t="shared" si="2"/>
        <v>628468.8090820312</v>
      </c>
      <c r="N24" s="287">
        <f t="shared" si="3"/>
        <v>-127065.64167040969</v>
      </c>
      <c r="O24" s="287">
        <f t="shared" si="4"/>
        <v>755534.450752441</v>
      </c>
      <c r="P24" s="288">
        <f>P23+O24/(1+'[3]Format'!$G$9)^(C24-$C$12)</f>
        <v>3668146.139111955</v>
      </c>
      <c r="Q24" s="287">
        <f>'[3]KPCO New Additions'!Q17</f>
        <v>43914</v>
      </c>
      <c r="R24" s="289">
        <f t="shared" si="7"/>
        <v>2023</v>
      </c>
      <c r="S24" s="287">
        <f>IF('[3]Change3'!BO14&lt;0,0,(('[3]Change3'!BD14-'[3]Change3'!BH14*(1+('[3]Change3'!BO14/100))+SUM('[3]Format'!J64))))</f>
        <v>-957.2376375195311</v>
      </c>
      <c r="T24" s="209">
        <v>2552.730833333333</v>
      </c>
      <c r="V24" s="291"/>
      <c r="W24" s="291"/>
      <c r="Y24" s="292"/>
      <c r="AA24" s="291"/>
      <c r="AB24" s="291"/>
    </row>
    <row r="25" spans="2:28" ht="12.75">
      <c r="B25" s="287"/>
      <c r="C25" s="273">
        <f t="shared" si="5"/>
        <v>2024</v>
      </c>
      <c r="D25" s="287">
        <f>'[3]East Change4'!BV15</f>
        <v>90086.6640625</v>
      </c>
      <c r="E25" s="287">
        <f>'[3]East Change4'!BZ15-('[3]East Change4'!BY15+'[3]East Change4'!CR15)-'[3]East Change4'!CA15</f>
        <v>-55095.00427246094</v>
      </c>
      <c r="F25" s="287">
        <f>'[3]East Change4'!BW15-'[3]East Change4'!BX15</f>
        <v>-412498.75</v>
      </c>
      <c r="G25" s="287">
        <f t="shared" si="6"/>
        <v>557680.4183349609</v>
      </c>
      <c r="H25" s="287">
        <f>'[3]KPCO New Additions'!Q18</f>
        <v>43914</v>
      </c>
      <c r="I25" s="287">
        <f>'[3]O&amp;M'!W80</f>
        <v>0</v>
      </c>
      <c r="J25" s="287">
        <f t="shared" si="0"/>
        <v>43914</v>
      </c>
      <c r="K25" s="287">
        <f t="shared" si="1"/>
        <v>601594.4183349609</v>
      </c>
      <c r="L25" s="287">
        <f>'[3]East Change4'!CE15</f>
        <v>38892.41015625</v>
      </c>
      <c r="M25" s="287">
        <f t="shared" si="2"/>
        <v>640486.8284912109</v>
      </c>
      <c r="N25" s="287">
        <f t="shared" si="3"/>
        <v>-137958.4627793155</v>
      </c>
      <c r="O25" s="287">
        <f t="shared" si="4"/>
        <v>778445.2912705265</v>
      </c>
      <c r="P25" s="288">
        <f>P24+O25/(1+'[3]Format'!$G$9)^(C25-$C$12)</f>
        <v>3933216.552761128</v>
      </c>
      <c r="Q25" s="287">
        <f>'[3]KPCO New Additions'!Q18</f>
        <v>43914</v>
      </c>
      <c r="R25" s="289">
        <f t="shared" si="7"/>
        <v>2024</v>
      </c>
      <c r="S25" s="287">
        <f>IF('[3]Change3'!BO15&lt;0,0,(('[3]Change3'!BD15-'[3]Change3'!BH15*(1+('[3]Change3'!BO15/100))+SUM('[3]Format'!J65))))</f>
        <v>-966.9608865195312</v>
      </c>
      <c r="T25" s="209">
        <v>2743.6966666666667</v>
      </c>
      <c r="V25" s="291"/>
      <c r="W25" s="291"/>
      <c r="Y25" s="292"/>
      <c r="AA25" s="291"/>
      <c r="AB25" s="291"/>
    </row>
    <row r="26" spans="2:28" ht="12.75">
      <c r="B26" s="287"/>
      <c r="C26" s="273">
        <f t="shared" si="5"/>
        <v>2025</v>
      </c>
      <c r="D26" s="287">
        <f>'[3]East Change4'!BV16</f>
        <v>471137.25</v>
      </c>
      <c r="E26" s="287">
        <f>'[3]East Change4'!BZ16-('[3]East Change4'!BY16+'[3]East Change4'!CR16)-'[3]East Change4'!CA16</f>
        <v>-58360.35595703125</v>
      </c>
      <c r="F26" s="287">
        <f>'[3]East Change4'!BW16-'[3]East Change4'!BX16</f>
        <v>115653.00390625</v>
      </c>
      <c r="G26" s="287">
        <f t="shared" si="6"/>
        <v>413844.60205078125</v>
      </c>
      <c r="H26" s="287">
        <f>'[3]KPCO New Additions'!Q19</f>
        <v>369468</v>
      </c>
      <c r="I26" s="287">
        <f>'[3]O&amp;M'!W81</f>
        <v>65737.8125</v>
      </c>
      <c r="J26" s="287">
        <f t="shared" si="0"/>
        <v>435205.8125</v>
      </c>
      <c r="K26" s="287">
        <f t="shared" si="1"/>
        <v>849050.4145507812</v>
      </c>
      <c r="L26" s="287">
        <f>'[3]East Change4'!CE16</f>
        <v>75504.7109375</v>
      </c>
      <c r="M26" s="287">
        <f t="shared" si="2"/>
        <v>924555.1254882812</v>
      </c>
      <c r="N26" s="287">
        <f t="shared" si="3"/>
        <v>48041.204852995725</v>
      </c>
      <c r="O26" s="287">
        <f t="shared" si="4"/>
        <v>876513.9206352856</v>
      </c>
      <c r="P26" s="288">
        <f>P25+O26/(1+'[3]Format'!$G$9)^(C26-$C$12)</f>
        <v>4207944.107567463</v>
      </c>
      <c r="Q26" s="287">
        <f>'[3]KPCO New Additions'!Q19</f>
        <v>369468</v>
      </c>
      <c r="R26" s="289">
        <f t="shared" si="7"/>
        <v>2025</v>
      </c>
      <c r="S26" s="287">
        <f>IF('[3]Change3'!BO16&lt;0,0,(('[3]Change3'!BD16-'[3]Change3'!BH16*(1+('[3]Change3'!BO16/100))+SUM('[3]Format'!J66))))</f>
        <v>325.7129545078126</v>
      </c>
      <c r="T26" s="209">
        <v>2836.4525000000012</v>
      </c>
      <c r="V26" s="291"/>
      <c r="W26" s="291"/>
      <c r="Y26" s="292"/>
      <c r="AA26" s="291"/>
      <c r="AB26" s="291"/>
    </row>
    <row r="27" spans="2:28" ht="12.75">
      <c r="B27" s="287"/>
      <c r="C27" s="273">
        <f t="shared" si="5"/>
        <v>2026</v>
      </c>
      <c r="D27" s="287">
        <f>'[3]East Change4'!BV17</f>
        <v>492223.09375</v>
      </c>
      <c r="E27" s="287">
        <f>'[3]East Change4'!BZ17-('[3]East Change4'!BY17+'[3]East Change4'!CR17)-'[3]East Change4'!CA17</f>
        <v>-59624.601318359375</v>
      </c>
      <c r="F27" s="287">
        <f>'[3]East Change4'!BW17-'[3]East Change4'!BX17</f>
        <v>119346.763671875</v>
      </c>
      <c r="G27" s="287">
        <f t="shared" si="6"/>
        <v>432500.9313964844</v>
      </c>
      <c r="H27" s="287">
        <f>'[3]KPCO New Additions'!Q20</f>
        <v>369468</v>
      </c>
      <c r="I27" s="287">
        <f>'[3]O&amp;M'!W82</f>
        <v>68360.12109375</v>
      </c>
      <c r="J27" s="287">
        <f t="shared" si="0"/>
        <v>437828.12109375</v>
      </c>
      <c r="K27" s="287">
        <f t="shared" si="1"/>
        <v>870329.0524902344</v>
      </c>
      <c r="L27" s="287">
        <f>'[3]East Change4'!CE17</f>
        <v>75723.6171875</v>
      </c>
      <c r="M27" s="287">
        <f t="shared" si="2"/>
        <v>946052.6696777344</v>
      </c>
      <c r="N27" s="287">
        <f t="shared" si="3"/>
        <v>46820.79459667558</v>
      </c>
      <c r="O27" s="287">
        <f t="shared" si="4"/>
        <v>899231.8750810588</v>
      </c>
      <c r="P27" s="288">
        <f>P26+O27/(1+'[3]Format'!$G$9)^(C27-$C$12)</f>
        <v>4467377.17994882</v>
      </c>
      <c r="Q27" s="287">
        <f>'[3]KPCO New Additions'!Q20</f>
        <v>369468</v>
      </c>
      <c r="R27" s="289">
        <f t="shared" si="7"/>
        <v>2026</v>
      </c>
      <c r="S27" s="287">
        <f>IF('[3]Change3'!BO17&lt;0,0,(('[3]Change3'!BD17-'[3]Change3'!BH17*(1+('[3]Change3'!BO17/100))+SUM('[3]Format'!J67))))</f>
        <v>312.74862250781257</v>
      </c>
      <c r="T27" s="209">
        <v>2878.9891666666663</v>
      </c>
      <c r="V27" s="291"/>
      <c r="W27" s="291"/>
      <c r="Y27" s="292"/>
      <c r="AA27" s="291"/>
      <c r="AB27" s="291"/>
    </row>
    <row r="28" spans="2:28" ht="12.75">
      <c r="B28" s="287"/>
      <c r="C28" s="273">
        <f t="shared" si="5"/>
        <v>2027</v>
      </c>
      <c r="D28" s="287">
        <f>'[3]East Change4'!BV18</f>
        <v>503503.75</v>
      </c>
      <c r="E28" s="287">
        <f>'[3]East Change4'!BZ18-('[3]East Change4'!BY18+'[3]East Change4'!CR18)-'[3]East Change4'!CA18</f>
        <v>-60167.7802734375</v>
      </c>
      <c r="F28" s="287">
        <f>'[3]East Change4'!BW18-'[3]East Change4'!BX18</f>
        <v>124842.369140625</v>
      </c>
      <c r="G28" s="287">
        <f t="shared" si="6"/>
        <v>438829.1611328125</v>
      </c>
      <c r="H28" s="287">
        <f>'[3]KPCO New Additions'!Q21</f>
        <v>369468</v>
      </c>
      <c r="I28" s="287">
        <f>'[3]O&amp;M'!W83</f>
        <v>69396.18359375</v>
      </c>
      <c r="J28" s="287">
        <f t="shared" si="0"/>
        <v>438864.18359375</v>
      </c>
      <c r="K28" s="287">
        <f t="shared" si="1"/>
        <v>877693.3447265625</v>
      </c>
      <c r="L28" s="287">
        <f>'[3]East Change4'!CE18</f>
        <v>78669.21875</v>
      </c>
      <c r="M28" s="287">
        <f t="shared" si="2"/>
        <v>956362.5634765625</v>
      </c>
      <c r="N28" s="287">
        <f t="shared" si="3"/>
        <v>45553.0353580894</v>
      </c>
      <c r="O28" s="287">
        <f t="shared" si="4"/>
        <v>910809.5281184731</v>
      </c>
      <c r="P28" s="288">
        <f>P27+O28/(1+'[3]Format'!$G$9)^(C28-$C$12)</f>
        <v>4709252.44273581</v>
      </c>
      <c r="Q28" s="287">
        <f>'[3]KPCO New Additions'!Q21</f>
        <v>369468</v>
      </c>
      <c r="R28" s="289">
        <f t="shared" si="7"/>
        <v>2027</v>
      </c>
      <c r="S28" s="287">
        <f>IF('[3]Change3'!BO18&lt;0,0,(('[3]Change3'!BD18-'[3]Change3'!BH18*(1+('[3]Change3'!BO18/100))+SUM('[3]Format'!J68))))</f>
        <v>299.78429050781256</v>
      </c>
      <c r="T28" s="209">
        <v>2922.1675000000005</v>
      </c>
      <c r="V28" s="291"/>
      <c r="W28" s="291"/>
      <c r="Y28" s="292"/>
      <c r="AA28" s="291"/>
      <c r="AB28" s="291"/>
    </row>
    <row r="29" spans="2:28" ht="12.75">
      <c r="B29" s="287"/>
      <c r="C29" s="273">
        <f t="shared" si="5"/>
        <v>2028</v>
      </c>
      <c r="D29" s="287">
        <f>'[3]East Change4'!BV19</f>
        <v>523165.84375</v>
      </c>
      <c r="E29" s="287">
        <f>'[3]East Change4'!BZ19-('[3]East Change4'!BY19+'[3]East Change4'!CR19)-'[3]East Change4'!CA19</f>
        <v>-61457.923828125</v>
      </c>
      <c r="F29" s="287">
        <f>'[3]East Change4'!BW19-'[3]East Change4'!BX19</f>
        <v>121690.52734375</v>
      </c>
      <c r="G29" s="287">
        <f t="shared" si="6"/>
        <v>462933.240234375</v>
      </c>
      <c r="H29" s="287">
        <f>'[3]KPCO New Additions'!Q22</f>
        <v>369468</v>
      </c>
      <c r="I29" s="287">
        <f>'[3]O&amp;M'!W84</f>
        <v>71709.41015625</v>
      </c>
      <c r="J29" s="287">
        <f t="shared" si="0"/>
        <v>441177.41015625</v>
      </c>
      <c r="K29" s="287">
        <f t="shared" si="1"/>
        <v>904110.650390625</v>
      </c>
      <c r="L29" s="287">
        <f>'[3]East Change4'!CE19</f>
        <v>77978.2421875</v>
      </c>
      <c r="M29" s="287">
        <f t="shared" si="2"/>
        <v>982088.892578125</v>
      </c>
      <c r="N29" s="287">
        <f t="shared" si="3"/>
        <v>44570.1434510579</v>
      </c>
      <c r="O29" s="287">
        <f t="shared" si="4"/>
        <v>937518.7491270672</v>
      </c>
      <c r="P29" s="288">
        <f>P28+O29/(1+'[3]Format'!$G$9)^(C29-$C$12)</f>
        <v>4938420.5056875665</v>
      </c>
      <c r="Q29" s="287">
        <f>'[3]KPCO New Additions'!Q22</f>
        <v>369468</v>
      </c>
      <c r="R29" s="289">
        <f t="shared" si="7"/>
        <v>2028</v>
      </c>
      <c r="S29" s="287">
        <f>IF('[3]Change3'!BO19&lt;0,0,(('[3]Change3'!BD19-'[3]Change3'!BH19*(1+('[3]Change3'!BO19/100))+SUM('[3]Format'!J69))))</f>
        <v>288.9806805078126</v>
      </c>
      <c r="T29" s="209">
        <v>2966.0050000000006</v>
      </c>
      <c r="V29" s="291"/>
      <c r="W29" s="291"/>
      <c r="Y29" s="292"/>
      <c r="AA29" s="291"/>
      <c r="AB29" s="291"/>
    </row>
    <row r="30" spans="2:28" ht="12.75">
      <c r="B30" s="287"/>
      <c r="C30" s="273">
        <f t="shared" si="5"/>
        <v>2029</v>
      </c>
      <c r="D30" s="287">
        <f>'[3]East Change4'!BV20</f>
        <v>539731.0625</v>
      </c>
      <c r="E30" s="287">
        <f>'[3]East Change4'!BZ20-('[3]East Change4'!BY20+'[3]East Change4'!CR20)-'[3]East Change4'!CA20</f>
        <v>-63079.434326171875</v>
      </c>
      <c r="F30" s="287">
        <f>'[3]East Change4'!BW20-'[3]East Change4'!BX20</f>
        <v>112388.197265625</v>
      </c>
      <c r="G30" s="287">
        <f t="shared" si="6"/>
        <v>490422.2995605469</v>
      </c>
      <c r="H30" s="287">
        <f>'[3]KPCO New Additions'!Q23</f>
        <v>369468</v>
      </c>
      <c r="I30" s="287">
        <f>'[3]O&amp;M'!W85</f>
        <v>73518.8115234375</v>
      </c>
      <c r="J30" s="287">
        <f t="shared" si="0"/>
        <v>442986.8115234375</v>
      </c>
      <c r="K30" s="287">
        <f t="shared" si="1"/>
        <v>933409.1110839844</v>
      </c>
      <c r="L30" s="287">
        <f>'[3]East Change4'!CE20</f>
        <v>77176.53125</v>
      </c>
      <c r="M30" s="287">
        <f t="shared" si="2"/>
        <v>1010585.6423339844</v>
      </c>
      <c r="N30" s="287">
        <f t="shared" si="3"/>
        <v>43716.827491307886</v>
      </c>
      <c r="O30" s="287">
        <f t="shared" si="4"/>
        <v>966868.8148426765</v>
      </c>
      <c r="P30" s="288">
        <f>P29+O30/(1+'[3]Format'!$G$9)^(C30-$C$12)</f>
        <v>5155966.919248513</v>
      </c>
      <c r="Q30" s="287">
        <f>'[3]KPCO New Additions'!Q23</f>
        <v>369468</v>
      </c>
      <c r="R30" s="289">
        <f t="shared" si="7"/>
        <v>2029</v>
      </c>
      <c r="S30" s="287">
        <f>IF('[3]Change3'!BO20&lt;0,0,(('[3]Change3'!BD20-'[3]Change3'!BH20*(1+('[3]Change3'!BO20/100))+SUM('[3]Format'!J70))))</f>
        <v>279.2574315078127</v>
      </c>
      <c r="T30" s="209">
        <v>3010.5133333333324</v>
      </c>
      <c r="V30" s="291"/>
      <c r="W30" s="291"/>
      <c r="Y30" s="292"/>
      <c r="AA30" s="291"/>
      <c r="AB30" s="291"/>
    </row>
    <row r="31" spans="2:28" ht="12.75">
      <c r="B31" s="287"/>
      <c r="C31" s="273">
        <f t="shared" si="5"/>
        <v>2030</v>
      </c>
      <c r="D31" s="287">
        <f>'[3]East Change4'!BV21</f>
        <v>550728.0625</v>
      </c>
      <c r="E31" s="287">
        <f>'[3]East Change4'!BZ21-('[3]East Change4'!BY21+'[3]East Change4'!CR21)-'[3]East Change4'!CA21</f>
        <v>-63099.184326171875</v>
      </c>
      <c r="F31" s="287">
        <f>'[3]East Change4'!BW21-'[3]East Change4'!BX21</f>
        <v>117022.87890625</v>
      </c>
      <c r="G31" s="287">
        <f t="shared" si="6"/>
        <v>496804.3679199219</v>
      </c>
      <c r="H31" s="287">
        <f>'[3]KPCO New Additions'!Q24</f>
        <v>369468</v>
      </c>
      <c r="I31" s="287">
        <f>'[3]O&amp;M'!W86</f>
        <v>74038.294921875</v>
      </c>
      <c r="J31" s="287">
        <f t="shared" si="0"/>
        <v>443506.294921875</v>
      </c>
      <c r="K31" s="287">
        <f t="shared" si="1"/>
        <v>940310.6628417969</v>
      </c>
      <c r="L31" s="287">
        <f>'[3]East Change4'!CE21</f>
        <v>80674.5546875</v>
      </c>
      <c r="M31" s="287">
        <f t="shared" si="2"/>
        <v>1020985.2175292969</v>
      </c>
      <c r="N31" s="287">
        <f t="shared" si="3"/>
        <v>42459.43403684757</v>
      </c>
      <c r="O31" s="287">
        <f t="shared" si="4"/>
        <v>978525.7834924493</v>
      </c>
      <c r="P31" s="288">
        <f>P30+O31/(1+'[3]Format'!$G$9)^(C31-$C$12)</f>
        <v>5358626.384199062</v>
      </c>
      <c r="Q31" s="287">
        <f>'[3]KPCO New Additions'!Q24</f>
        <v>369468</v>
      </c>
      <c r="R31" s="289">
        <f t="shared" si="7"/>
        <v>2030</v>
      </c>
      <c r="S31" s="287">
        <f>IF('[3]Change3'!BO21&lt;0,0,(('[3]Change3'!BD21-'[3]Change3'!BH21*(1+('[3]Change3'!BO21/100))+SUM('[3]Format'!J71))))</f>
        <v>267.3734605078125</v>
      </c>
      <c r="T31" s="209">
        <v>3053.8841666666667</v>
      </c>
      <c r="V31" s="291"/>
      <c r="W31" s="291"/>
      <c r="Y31" s="292"/>
      <c r="AA31" s="291"/>
      <c r="AB31" s="291"/>
    </row>
    <row r="32" spans="2:28" ht="12.75">
      <c r="B32" s="287"/>
      <c r="C32" s="273">
        <f t="shared" si="5"/>
        <v>2031</v>
      </c>
      <c r="D32" s="287">
        <f>'[3]East Change4'!BV22</f>
        <v>570455.75</v>
      </c>
      <c r="E32" s="287">
        <f>'[3]East Change4'!BZ22-('[3]East Change4'!BY22+'[3]East Change4'!CR22)-'[3]East Change4'!CA22</f>
        <v>-64931.179931640625</v>
      </c>
      <c r="F32" s="287">
        <f>'[3]East Change4'!BW22-'[3]East Change4'!BX22</f>
        <v>106438.48828125</v>
      </c>
      <c r="G32" s="287">
        <f t="shared" si="6"/>
        <v>528948.4416503906</v>
      </c>
      <c r="H32" s="287">
        <f>'[3]KPCO New Additions'!Q25</f>
        <v>369468</v>
      </c>
      <c r="I32" s="287">
        <f>'[3]O&amp;M'!W87</f>
        <v>76543.16796875</v>
      </c>
      <c r="J32" s="287">
        <f t="shared" si="0"/>
        <v>446011.16796875</v>
      </c>
      <c r="K32" s="287">
        <f t="shared" si="1"/>
        <v>974959.6096191406</v>
      </c>
      <c r="L32" s="287">
        <f>'[3]East Change4'!CE22</f>
        <v>79001.1640625</v>
      </c>
      <c r="M32" s="287">
        <f t="shared" si="2"/>
        <v>1053960.7736816406</v>
      </c>
      <c r="N32" s="287">
        <f t="shared" si="3"/>
        <v>40808.667988835805</v>
      </c>
      <c r="O32" s="287">
        <f t="shared" si="4"/>
        <v>1013152.1056928048</v>
      </c>
      <c r="P32" s="288">
        <f>P31+O32/(1+'[3]Format'!$G$9)^(C32-$C$12)</f>
        <v>5551769.624282398</v>
      </c>
      <c r="Q32" s="287">
        <f>'[3]KPCO New Additions'!Q25</f>
        <v>369468</v>
      </c>
      <c r="R32" s="289">
        <f t="shared" si="7"/>
        <v>2031</v>
      </c>
      <c r="S32" s="287">
        <f>IF('[3]Change3'!BO22&lt;0,0,(('[3]Change3'!BD22-'[3]Change3'!BH22*(1+('[3]Change3'!BO22/100))+SUM('[3]Format'!J72))))</f>
        <v>253.3287675078127</v>
      </c>
      <c r="T32" s="209">
        <v>3097.8798200807496</v>
      </c>
      <c r="V32" s="291"/>
      <c r="W32" s="291"/>
      <c r="Y32" s="292"/>
      <c r="AA32" s="291"/>
      <c r="AB32" s="291"/>
    </row>
    <row r="33" spans="2:28" ht="12.75" customHeight="1">
      <c r="B33" s="287"/>
      <c r="C33" s="273">
        <f t="shared" si="5"/>
        <v>2032</v>
      </c>
      <c r="D33" s="287">
        <f>'[3]East Change4'!BV23</f>
        <v>597649.5</v>
      </c>
      <c r="E33" s="287">
        <f>'[3]East Change4'!BZ23-('[3]East Change4'!BY23+'[3]East Change4'!CR23)-'[3]East Change4'!CA23</f>
        <v>-65114.452880859375</v>
      </c>
      <c r="F33" s="287">
        <f>'[3]East Change4'!BW23-'[3]East Change4'!BX23</f>
        <v>128725.7890625</v>
      </c>
      <c r="G33" s="287">
        <f t="shared" si="6"/>
        <v>534038.1638183594</v>
      </c>
      <c r="H33" s="287">
        <f>'[3]KPCO New Additions'!Q26</f>
        <v>369468</v>
      </c>
      <c r="I33" s="287">
        <f>'[3]O&amp;M'!W88</f>
        <v>77750.375</v>
      </c>
      <c r="J33" s="287">
        <f t="shared" si="0"/>
        <v>447218.375</v>
      </c>
      <c r="K33" s="287">
        <f t="shared" si="1"/>
        <v>981256.5388183594</v>
      </c>
      <c r="L33" s="287">
        <f>'[3]East Change4'!CE23</f>
        <v>84885.4375</v>
      </c>
      <c r="M33" s="287">
        <f t="shared" si="2"/>
        <v>1066141.9763183594</v>
      </c>
      <c r="N33" s="287">
        <f t="shared" si="3"/>
        <v>39807.695523902716</v>
      </c>
      <c r="O33" s="287">
        <f t="shared" si="4"/>
        <v>1026334.2807944566</v>
      </c>
      <c r="P33" s="288">
        <f>P32+O33/(1+'[3]Format'!$G$9)^(C33-$C$12)</f>
        <v>5731865.571349918</v>
      </c>
      <c r="Q33" s="287">
        <f>'[3]KPCO New Additions'!Q26</f>
        <v>369468</v>
      </c>
      <c r="R33" s="289">
        <f t="shared" si="7"/>
        <v>2032</v>
      </c>
      <c r="S33" s="287">
        <f>IF('[3]Change3'!BO23&lt;0,0,(('[3]Change3'!BD23-'[3]Change3'!BH23*(1+('[3]Change3'!BO23/100))+SUM('[3]Format'!J73))))</f>
        <v>243.60551850781258</v>
      </c>
      <c r="T33" s="209">
        <v>3142.509295019715</v>
      </c>
      <c r="V33" s="291"/>
      <c r="W33" s="291"/>
      <c r="Y33" s="292"/>
      <c r="AA33" s="291"/>
      <c r="AB33" s="291"/>
    </row>
    <row r="34" spans="2:28" ht="12.75" customHeight="1">
      <c r="B34" s="287"/>
      <c r="C34" s="273">
        <f t="shared" si="5"/>
        <v>2033</v>
      </c>
      <c r="D34" s="287">
        <f>'[3]East Change4'!BV24</f>
        <v>626221.8125</v>
      </c>
      <c r="E34" s="287">
        <f>'[3]East Change4'!BZ24-('[3]East Change4'!BY24+'[3]East Change4'!CR24)-'[3]East Change4'!CA24</f>
        <v>-66338.076171875</v>
      </c>
      <c r="F34" s="287">
        <f>'[3]East Change4'!BW24-'[3]East Change4'!BX24</f>
        <v>135454.1640625</v>
      </c>
      <c r="G34" s="287">
        <f t="shared" si="6"/>
        <v>557105.724609375</v>
      </c>
      <c r="H34" s="287">
        <f>'[3]KPCO New Additions'!Q27</f>
        <v>369468</v>
      </c>
      <c r="I34" s="287">
        <f>'[3]O&amp;M'!W89</f>
        <v>80187.41796875</v>
      </c>
      <c r="J34" s="287">
        <f t="shared" si="0"/>
        <v>449655.41796875</v>
      </c>
      <c r="K34" s="287">
        <f t="shared" si="1"/>
        <v>1006761.142578125</v>
      </c>
      <c r="L34" s="287">
        <f>'[3]East Change4'!CE24</f>
        <v>86617.15625</v>
      </c>
      <c r="M34" s="287">
        <f t="shared" si="2"/>
        <v>1093378.298828125</v>
      </c>
      <c r="N34" s="287">
        <f t="shared" si="3"/>
        <v>36368.78127481073</v>
      </c>
      <c r="O34" s="287">
        <f t="shared" si="4"/>
        <v>1057009.5175533143</v>
      </c>
      <c r="P34" s="288">
        <f>P33+O34/(1+'[3]Format'!$G$9)^(C34-$C$12)</f>
        <v>5902593.371809178</v>
      </c>
      <c r="Q34" s="287">
        <f>'[3]KPCO New Additions'!Q27</f>
        <v>369468</v>
      </c>
      <c r="R34" s="289">
        <f t="shared" si="7"/>
        <v>2033</v>
      </c>
      <c r="S34" s="287">
        <f>IF('[3]Change3'!BO24&lt;0,0,(('[3]Change3'!BD24-'[3]Change3'!BH24*(1+('[3]Change3'!BO24/100))+SUM('[3]Format'!J74))))</f>
        <v>219.40010350781267</v>
      </c>
      <c r="T34" s="209">
        <v>3187.7817226066227</v>
      </c>
      <c r="V34" s="291"/>
      <c r="W34" s="291"/>
      <c r="Y34" s="292"/>
      <c r="AA34" s="291"/>
      <c r="AB34" s="291"/>
    </row>
    <row r="35" spans="2:28" ht="12.75" customHeight="1">
      <c r="B35" s="287"/>
      <c r="C35" s="273">
        <f t="shared" si="5"/>
        <v>2034</v>
      </c>
      <c r="D35" s="287">
        <f>'[3]East Change4'!BV25</f>
        <v>639289.3125</v>
      </c>
      <c r="E35" s="287">
        <f>'[3]East Change4'!BZ25-('[3]East Change4'!BY25+'[3]East Change4'!CR25)-'[3]East Change4'!CA25</f>
        <v>-67680.34350585938</v>
      </c>
      <c r="F35" s="287">
        <f>'[3]East Change4'!BW25-'[3]East Change4'!BX25</f>
        <v>126824.95703125</v>
      </c>
      <c r="G35" s="287">
        <f t="shared" si="6"/>
        <v>580144.6989746094</v>
      </c>
      <c r="H35" s="287">
        <f>'[3]KPCO New Additions'!Q28</f>
        <v>369468</v>
      </c>
      <c r="I35" s="287">
        <f>'[3]O&amp;M'!W90</f>
        <v>81446.353515625</v>
      </c>
      <c r="J35" s="287">
        <f t="shared" si="0"/>
        <v>450914.353515625</v>
      </c>
      <c r="K35" s="287">
        <f t="shared" si="1"/>
        <v>1031059.0524902344</v>
      </c>
      <c r="L35" s="287">
        <f>'[3]East Change4'!CE25</f>
        <v>87097.3203125</v>
      </c>
      <c r="M35" s="287">
        <f t="shared" si="2"/>
        <v>1118156.3728027344</v>
      </c>
      <c r="N35" s="287">
        <f t="shared" si="3"/>
        <v>35802.732672232756</v>
      </c>
      <c r="O35" s="287">
        <f t="shared" si="4"/>
        <v>1082353.6401305017</v>
      </c>
      <c r="P35" s="288">
        <f>P34+O35/(1+'[3]Format'!$G$9)^(C35-$C$12)</f>
        <v>6063511.426027641</v>
      </c>
      <c r="Q35" s="287">
        <f>'[3]KPCO New Additions'!Q28</f>
        <v>369468</v>
      </c>
      <c r="R35" s="289">
        <f t="shared" si="7"/>
        <v>2034</v>
      </c>
      <c r="S35" s="287">
        <f>IF('[3]Change3'!BO25&lt;0,0,(('[3]Change3'!BD25-'[3]Change3'!BH25*(1+('[3]Change3'!BO25/100))+SUM('[3]Format'!J75))))</f>
        <v>212.91793750781267</v>
      </c>
      <c r="T35" s="209">
        <v>3233.706365511671</v>
      </c>
      <c r="V35" s="291"/>
      <c r="W35" s="291"/>
      <c r="Y35" s="292"/>
      <c r="AA35" s="291"/>
      <c r="AB35" s="291"/>
    </row>
    <row r="36" spans="2:28" ht="12.75" customHeight="1">
      <c r="B36" s="287"/>
      <c r="C36" s="273">
        <f t="shared" si="5"/>
        <v>2035</v>
      </c>
      <c r="D36" s="287">
        <f>'[3]East Change4'!BV26</f>
        <v>667425.9375</v>
      </c>
      <c r="E36" s="287">
        <f>'[3]East Change4'!BZ26-('[3]East Change4'!BY26+'[3]East Change4'!CR26)-'[3]East Change4'!CA26</f>
        <v>-69636.68969726562</v>
      </c>
      <c r="F36" s="287">
        <f>'[3]East Change4'!BW26-'[3]East Change4'!BX26</f>
        <v>107796.609375</v>
      </c>
      <c r="G36" s="287">
        <f t="shared" si="6"/>
        <v>629266.0178222656</v>
      </c>
      <c r="H36" s="287">
        <f>'[3]KPCO New Additions'!Q29</f>
        <v>369468</v>
      </c>
      <c r="I36" s="287">
        <f>'[3]O&amp;M'!W91</f>
        <v>84369.73828125</v>
      </c>
      <c r="J36" s="287">
        <f t="shared" si="0"/>
        <v>453837.73828125</v>
      </c>
      <c r="K36" s="287">
        <f t="shared" si="1"/>
        <v>1083103.7561035156</v>
      </c>
      <c r="L36" s="287">
        <f>'[3]East Change4'!CE26</f>
        <v>83918.609375</v>
      </c>
      <c r="M36" s="287">
        <f t="shared" si="2"/>
        <v>1167022.3654785156</v>
      </c>
      <c r="N36" s="287">
        <f t="shared" si="3"/>
        <v>34973.71317198729</v>
      </c>
      <c r="O36" s="287">
        <f t="shared" si="4"/>
        <v>1132048.6523065283</v>
      </c>
      <c r="P36" s="288">
        <f>P35+O36/(1+'[3]Format'!$G$9)^(C36-$C$12)</f>
        <v>6218432.652151062</v>
      </c>
      <c r="Q36" s="287">
        <f>'[3]KPCO New Additions'!Q29</f>
        <v>369468</v>
      </c>
      <c r="R36" s="289">
        <f t="shared" si="7"/>
        <v>2035</v>
      </c>
      <c r="S36" s="287">
        <f>IF('[3]Change3'!BO26&lt;0,0,(('[3]Change3'!BD26-'[3]Change3'!BH26*(1+('[3]Change3'!BO26/100))+SUM('[3]Format'!J76))))</f>
        <v>205.0339665078127</v>
      </c>
      <c r="T36" s="209">
        <v>3280.2926198473265</v>
      </c>
      <c r="V36" s="291"/>
      <c r="W36" s="291"/>
      <c r="Y36" s="292"/>
      <c r="AA36" s="291"/>
      <c r="AB36" s="291"/>
    </row>
    <row r="37" spans="2:28" ht="12.75" customHeight="1">
      <c r="B37" s="287"/>
      <c r="C37" s="273">
        <f t="shared" si="5"/>
        <v>2036</v>
      </c>
      <c r="D37" s="287">
        <f>'[3]East Change4'!BV27</f>
        <v>685055.75</v>
      </c>
      <c r="E37" s="287">
        <f>'[3]East Change4'!BZ27-('[3]East Change4'!BY27+'[3]East Change4'!CR27)-'[3]East Change4'!CA27</f>
        <v>-70742.86669921875</v>
      </c>
      <c r="F37" s="287">
        <f>'[3]East Change4'!BW27-'[3]East Change4'!BX27</f>
        <v>109479.125</v>
      </c>
      <c r="G37" s="287">
        <f t="shared" si="6"/>
        <v>646319.4916992188</v>
      </c>
      <c r="H37" s="287">
        <f>'[3]KPCO New Additions'!Q30</f>
        <v>369468</v>
      </c>
      <c r="I37" s="287">
        <f>'[3]O&amp;M'!W92</f>
        <v>85978.744140625</v>
      </c>
      <c r="J37" s="287">
        <f t="shared" si="0"/>
        <v>455446.744140625</v>
      </c>
      <c r="K37" s="287">
        <f t="shared" si="1"/>
        <v>1101766.2358398438</v>
      </c>
      <c r="L37" s="287">
        <f>'[3]East Change4'!CE27</f>
        <v>85900.5625</v>
      </c>
      <c r="M37" s="287">
        <f t="shared" si="2"/>
        <v>1187666.7983398438</v>
      </c>
      <c r="N37" s="287">
        <f t="shared" si="3"/>
        <v>33608.18375808996</v>
      </c>
      <c r="O37" s="287">
        <f t="shared" si="4"/>
        <v>1154058.6145817537</v>
      </c>
      <c r="P37" s="288">
        <f>P36+O37/(1+'[3]Format'!$G$9)^(C37-$C$12)</f>
        <v>6363805.716047173</v>
      </c>
      <c r="Q37" s="287">
        <f>'[3]KPCO New Additions'!Q30</f>
        <v>369468</v>
      </c>
      <c r="R37" s="289">
        <f t="shared" si="7"/>
        <v>2036</v>
      </c>
      <c r="S37" s="287">
        <f>IF('[3]Change3'!BO27&lt;0,0,(('[3]Change3'!BD27-'[3]Change3'!BH27*(1+('[3]Change3'!BO27/100))+SUM('[3]Format'!J77))))</f>
        <v>194.23035650781253</v>
      </c>
      <c r="T37" s="209">
        <v>3327.5500170907526</v>
      </c>
      <c r="V37" s="291"/>
      <c r="W37" s="291"/>
      <c r="Y37" s="292"/>
      <c r="AA37" s="291"/>
      <c r="AB37" s="291"/>
    </row>
    <row r="38" spans="2:28" ht="12.75" customHeight="1">
      <c r="B38" s="287"/>
      <c r="C38" s="273">
        <f t="shared" si="5"/>
        <v>2037</v>
      </c>
      <c r="D38" s="287">
        <f>'[3]East Change4'!BV28</f>
        <v>713391.3125</v>
      </c>
      <c r="E38" s="287">
        <f>'[3]East Change4'!BZ28-('[3]East Change4'!BY28+'[3]East Change4'!CR28)-'[3]East Change4'!CA28</f>
        <v>-71064.74633789062</v>
      </c>
      <c r="F38" s="287">
        <f>'[3]East Change4'!BW28-'[3]East Change4'!BX28</f>
        <v>127311.9453125</v>
      </c>
      <c r="G38" s="287">
        <f t="shared" si="6"/>
        <v>657144.1135253906</v>
      </c>
      <c r="H38" s="287">
        <f>'[3]KPCO New Additions'!Q31</f>
        <v>369468</v>
      </c>
      <c r="I38" s="287">
        <f>'[3]O&amp;M'!W93</f>
        <v>87346.998046875</v>
      </c>
      <c r="J38" s="287">
        <f t="shared" si="0"/>
        <v>456814.998046875</v>
      </c>
      <c r="K38" s="287">
        <f t="shared" si="1"/>
        <v>1113959.1115722656</v>
      </c>
      <c r="L38" s="287">
        <f>'[3]East Change4'!CE28</f>
        <v>91175.0390625</v>
      </c>
      <c r="M38" s="287">
        <f t="shared" si="2"/>
        <v>1205134.1506347656</v>
      </c>
      <c r="N38" s="287">
        <f t="shared" si="3"/>
        <v>31058.266104561048</v>
      </c>
      <c r="O38" s="287">
        <f t="shared" si="4"/>
        <v>1174075.8845302046</v>
      </c>
      <c r="P38" s="288">
        <f>P37+O38/(1+'[3]Format'!$G$9)^(C38-$C$12)</f>
        <v>6499938.425195176</v>
      </c>
      <c r="Q38" s="287">
        <f>'[3]KPCO New Additions'!Q31</f>
        <v>369468</v>
      </c>
      <c r="R38" s="289">
        <f t="shared" si="7"/>
        <v>2037</v>
      </c>
      <c r="S38" s="287">
        <f>IF('[3]Change3'!BO28&lt;0,0,(('[3]Change3'!BD28-'[3]Change3'!BH28*(1+('[3]Change3'!BO28/100))+SUM('[3]Format'!J78))))</f>
        <v>176.9445805078126</v>
      </c>
      <c r="T38" s="209">
        <v>3375.4882260339373</v>
      </c>
      <c r="V38" s="291"/>
      <c r="W38" s="291"/>
      <c r="Y38" s="292"/>
      <c r="AA38" s="291"/>
      <c r="AB38" s="291"/>
    </row>
    <row r="39" spans="2:28" ht="12.75" customHeight="1">
      <c r="B39" s="287"/>
      <c r="C39" s="273">
        <f t="shared" si="5"/>
        <v>2038</v>
      </c>
      <c r="D39" s="287">
        <f>'[3]East Change4'!BV29</f>
        <v>735119.0625</v>
      </c>
      <c r="E39" s="287">
        <f>'[3]East Change4'!BZ29-('[3]East Change4'!BY29+'[3]East Change4'!CR29)-'[3]East Change4'!CA29</f>
        <v>-73094.333984375</v>
      </c>
      <c r="F39" s="287">
        <f>'[3]East Change4'!BW29-'[3]East Change4'!BX29</f>
        <v>112375.6796875</v>
      </c>
      <c r="G39" s="287">
        <f t="shared" si="6"/>
        <v>695837.716796875</v>
      </c>
      <c r="H39" s="287">
        <f>'[3]KPCO New Additions'!Q32</f>
        <v>369468</v>
      </c>
      <c r="I39" s="287">
        <f>'[3]O&amp;M'!W94</f>
        <v>89698.921875</v>
      </c>
      <c r="J39" s="287">
        <f t="shared" si="0"/>
        <v>459166.921875</v>
      </c>
      <c r="K39" s="287">
        <f t="shared" si="1"/>
        <v>1155004.638671875</v>
      </c>
      <c r="L39" s="287">
        <f>'[3]East Change4'!CE29</f>
        <v>89785.40625</v>
      </c>
      <c r="M39" s="287">
        <f t="shared" si="2"/>
        <v>1244790.044921875</v>
      </c>
      <c r="N39" s="287">
        <f t="shared" si="3"/>
        <v>29197.353409104267</v>
      </c>
      <c r="O39" s="287">
        <f t="shared" si="4"/>
        <v>1215592.6915127707</v>
      </c>
      <c r="P39" s="288">
        <f>P38+O39/(1+'[3]Format'!$G$9)^(C39-$C$12)</f>
        <v>6629675.661735477</v>
      </c>
      <c r="Q39" s="287">
        <f>'[3]KPCO New Additions'!Q32</f>
        <v>369468</v>
      </c>
      <c r="R39" s="289">
        <f t="shared" si="7"/>
        <v>2038</v>
      </c>
      <c r="S39" s="287">
        <f>IF('[3]Change3'!BO29&lt;0,0,(('[3]Change3'!BD29-'[3]Change3'!BH29*(1+('[3]Change3'!BO29/100))+SUM('[3]Format'!J79))))</f>
        <v>163.98024850781258</v>
      </c>
      <c r="T39" s="209">
        <v>3424.1170547619113</v>
      </c>
      <c r="V39" s="291"/>
      <c r="W39" s="291"/>
      <c r="Y39" s="292"/>
      <c r="AA39" s="291"/>
      <c r="AB39" s="291"/>
    </row>
    <row r="40" spans="2:28" ht="12.75" customHeight="1">
      <c r="B40" s="287"/>
      <c r="C40" s="273">
        <f t="shared" si="5"/>
        <v>2039</v>
      </c>
      <c r="D40" s="287">
        <f>'[3]East Change4'!BV30</f>
        <v>751298.1875</v>
      </c>
      <c r="E40" s="287">
        <f>'[3]East Change4'!BZ30-('[3]East Change4'!BY30+'[3]East Change4'!CR30)-'[3]East Change4'!CA30</f>
        <v>-73718.71948242188</v>
      </c>
      <c r="F40" s="287">
        <f>'[3]East Change4'!BW30-'[3]East Change4'!BX30</f>
        <v>112313.05078125</v>
      </c>
      <c r="G40" s="287">
        <f t="shared" si="6"/>
        <v>712703.8562011719</v>
      </c>
      <c r="H40" s="287">
        <f>'[3]KPCO New Additions'!Q33</f>
        <v>369468</v>
      </c>
      <c r="I40" s="287">
        <f>'[3]O&amp;M'!W95</f>
        <v>90668.23828125</v>
      </c>
      <c r="J40" s="287">
        <f t="shared" si="0"/>
        <v>460136.23828125</v>
      </c>
      <c r="K40" s="287">
        <f t="shared" si="1"/>
        <v>1172840.0944824219</v>
      </c>
      <c r="L40" s="287">
        <f>'[3]East Change4'!CE30</f>
        <v>92879.828125</v>
      </c>
      <c r="M40" s="287">
        <f t="shared" si="2"/>
        <v>1265719.9226074219</v>
      </c>
      <c r="N40" s="287">
        <f t="shared" si="3"/>
        <v>27471.510329755547</v>
      </c>
      <c r="O40" s="287">
        <f t="shared" si="4"/>
        <v>1238248.4122776664</v>
      </c>
      <c r="P40" s="288">
        <f>P39+O40/(1+'[3]Format'!$G$9)^(C40-$C$12)</f>
        <v>6751320.752160121</v>
      </c>
      <c r="Q40" s="287">
        <f>'[3]KPCO New Additions'!Q33</f>
        <v>369468</v>
      </c>
      <c r="R40" s="289">
        <f t="shared" si="7"/>
        <v>2039</v>
      </c>
      <c r="S40" s="287">
        <f>IF('[3]Change3'!BO30&lt;0,0,(('[3]Change3'!BD30-'[3]Change3'!BH30*(1+('[3]Change3'!BO30/100))+SUM('[3]Format'!J80))))</f>
        <v>152.0962775078126</v>
      </c>
      <c r="T40" s="209">
        <v>3473.44645265947</v>
      </c>
      <c r="V40" s="291"/>
      <c r="W40" s="291"/>
      <c r="Y40" s="292"/>
      <c r="AA40" s="291"/>
      <c r="AB40" s="291"/>
    </row>
    <row r="41" spans="2:28" ht="12.75" customHeight="1">
      <c r="B41" s="287"/>
      <c r="C41" s="273">
        <f t="shared" si="5"/>
        <v>2040</v>
      </c>
      <c r="D41" s="287">
        <f>'[3]East Change4'!BV31</f>
        <v>783300.6875</v>
      </c>
      <c r="E41" s="287">
        <f>'[3]East Change4'!BZ31-('[3]East Change4'!BY31+'[3]East Change4'!CR31)-'[3]East Change4'!CA31</f>
        <v>-75517.11474609375</v>
      </c>
      <c r="F41" s="287">
        <f>'[3]East Change4'!BW31-'[3]East Change4'!BX31</f>
        <v>104186.44921875</v>
      </c>
      <c r="G41" s="287">
        <f t="shared" si="6"/>
        <v>754631.3530273438</v>
      </c>
      <c r="H41" s="287">
        <f>'[3]KPCO New Additions'!Q34</f>
        <v>369468</v>
      </c>
      <c r="I41" s="287">
        <f>'[3]O&amp;M'!W96</f>
        <v>93650.853515625</v>
      </c>
      <c r="J41" s="287">
        <f t="shared" si="0"/>
        <v>463118.853515625</v>
      </c>
      <c r="K41" s="287">
        <f t="shared" si="1"/>
        <v>1217750.2065429688</v>
      </c>
      <c r="L41" s="287">
        <f>'[3]East Change4'!CE31</f>
        <v>91904.5625</v>
      </c>
      <c r="M41" s="287">
        <f t="shared" si="2"/>
        <v>1309654.7690429688</v>
      </c>
      <c r="N41" s="287">
        <f t="shared" si="3"/>
        <v>28263.16777524711</v>
      </c>
      <c r="O41" s="287">
        <f t="shared" si="4"/>
        <v>1281391.6012677217</v>
      </c>
      <c r="P41" s="288">
        <f>P40+O41/(1+'[3]Format'!$G$9)^(C41-$C$12)</f>
        <v>6867192.863908624</v>
      </c>
      <c r="Q41" s="287">
        <f>'[3]KPCO New Additions'!Q34</f>
        <v>369468</v>
      </c>
      <c r="R41" s="289">
        <f t="shared" si="7"/>
        <v>2040</v>
      </c>
      <c r="S41" s="287">
        <f>IF('[3]Change3'!BO31&lt;0,0,(('[3]Change3'!BD31-'[3]Change3'!BH31*(1+('[3]Change3'!BO31/100))+SUM('[3]Format'!J81))))</f>
        <v>154.25699950781268</v>
      </c>
      <c r="T41" s="209">
        <v>3523.4865124468</v>
      </c>
      <c r="V41" s="291"/>
      <c r="W41" s="291"/>
      <c r="Y41" s="292"/>
      <c r="AA41" s="291"/>
      <c r="AB41" s="291"/>
    </row>
    <row r="42" spans="2:30" ht="12.75" customHeight="1">
      <c r="B42" s="287"/>
      <c r="C42" s="273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8"/>
      <c r="P42" s="288"/>
      <c r="Q42" s="287"/>
      <c r="R42" s="287"/>
      <c r="S42" s="287"/>
      <c r="T42" s="289"/>
      <c r="U42" s="287"/>
      <c r="V42" s="209"/>
      <c r="X42" s="291"/>
      <c r="Y42" s="291"/>
      <c r="AA42" s="292"/>
      <c r="AC42" s="291"/>
      <c r="AD42" s="291"/>
    </row>
    <row r="43" spans="2:20" ht="12.75">
      <c r="B43" s="293" t="str">
        <f>CONCATENATE('[3]Format'!$C$3," ","Net Present Value")</f>
        <v>2011 Net Present Value</v>
      </c>
      <c r="C43" s="26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1"/>
      <c r="O43" s="266"/>
      <c r="P43" s="266"/>
      <c r="Q43" s="266"/>
      <c r="R43" s="266"/>
      <c r="S43" s="266"/>
      <c r="T43" s="266"/>
    </row>
    <row r="44" spans="2:20" ht="12.75">
      <c r="B44" s="266"/>
      <c r="C44" s="294" t="str">
        <f>"Period of "&amp;'[3]Format'!$C$5&amp;"-"&amp;'[3]Format'!$E$5</f>
        <v>Period of 2011-2040</v>
      </c>
      <c r="D44" s="287">
        <f>D12+NPV('[3]Format'!$G$9,D13:D41)</f>
        <v>3189263.378436335</v>
      </c>
      <c r="E44" s="287">
        <f>E12+NPV('[3]Format'!$G$9,E13:E41)</f>
        <v>-509477.0192377889</v>
      </c>
      <c r="F44" s="287">
        <f>F12+NPV('[3]Format'!$G$9,F13:F41)</f>
        <v>-819794.5841733814</v>
      </c>
      <c r="G44" s="287">
        <f>D44-E44-F44</f>
        <v>4518534.981847505</v>
      </c>
      <c r="H44" s="287">
        <f>H12+NPV('[3]Format'!$G$9,H13:H41)</f>
        <v>1244946.5383711813</v>
      </c>
      <c r="I44" s="287">
        <f>I12+NPV('[3]Format'!$G$9,I13:I41)</f>
        <v>220909.1792076614</v>
      </c>
      <c r="J44" s="287">
        <f>H44+I44</f>
        <v>1465855.7175788428</v>
      </c>
      <c r="K44" s="287">
        <f>$G$44+$J$44</f>
        <v>5984390.699426347</v>
      </c>
      <c r="L44" s="287">
        <f>L12+NPV('[3]Format'!$G$9,L13:L41)</f>
        <v>590493.1691284246</v>
      </c>
      <c r="M44" s="287">
        <f>K44+L44</f>
        <v>6574883.868554772</v>
      </c>
      <c r="N44" s="287">
        <f>N12+NPV('[3]Format'!$G$9,N13:N41)</f>
        <v>-292308.99535385467</v>
      </c>
      <c r="O44" s="287">
        <f>M44-N44</f>
        <v>6867192.863908626</v>
      </c>
      <c r="P44" s="266"/>
      <c r="Q44" s="266"/>
      <c r="R44" s="266"/>
      <c r="S44" s="266"/>
      <c r="T44" s="266"/>
    </row>
    <row r="45" spans="2:20" ht="12.75">
      <c r="B45" s="288" t="str">
        <f>"          Base Case O&amp;M "&amp;'[3]Format'!$C$3&amp;"-"&amp;'[3]Format'!$E$3</f>
        <v>          Base Case O&amp;M 2011-2040</v>
      </c>
      <c r="C45" s="294"/>
      <c r="D45" s="287"/>
      <c r="E45" s="294"/>
      <c r="F45" s="294"/>
      <c r="G45" s="287"/>
      <c r="H45" s="287"/>
      <c r="I45" s="287"/>
      <c r="J45" s="295">
        <f>'[3]O&amp;M'!W65</f>
        <v>614444.2743445333</v>
      </c>
      <c r="K45" s="295"/>
      <c r="L45" s="295"/>
      <c r="M45" s="295">
        <f>'[3]O&amp;M'!W65</f>
        <v>614444.2743445333</v>
      </c>
      <c r="N45" s="287">
        <v>0</v>
      </c>
      <c r="O45" s="295">
        <f>M45</f>
        <v>614444.2743445333</v>
      </c>
      <c r="P45" s="266"/>
      <c r="Q45" s="266"/>
      <c r="R45" s="266"/>
      <c r="S45" s="266"/>
      <c r="T45" s="266"/>
    </row>
    <row r="46" spans="2:20" ht="12.75">
      <c r="B46" s="266" t="str">
        <f>"          Utility Cost Present Value "&amp;'[3]Format'!$C$3&amp;"-"&amp;'[3]Format'!$E$3</f>
        <v>          Utility Cost Present Value 2011-2040</v>
      </c>
      <c r="C46" s="294"/>
      <c r="D46" s="294"/>
      <c r="E46" s="294"/>
      <c r="F46" s="294"/>
      <c r="G46" s="287"/>
      <c r="H46" s="287"/>
      <c r="I46" s="287"/>
      <c r="J46" s="287">
        <f>J44+J45</f>
        <v>2080299.991923376</v>
      </c>
      <c r="K46" s="287"/>
      <c r="L46" s="287"/>
      <c r="M46" s="287">
        <f>M44+M45</f>
        <v>7189328.142899306</v>
      </c>
      <c r="N46" s="287">
        <f>N44</f>
        <v>-292308.99535385467</v>
      </c>
      <c r="O46" s="287">
        <f>O44+O45</f>
        <v>7481637.13825316</v>
      </c>
      <c r="P46" s="266"/>
      <c r="Q46" s="266"/>
      <c r="R46" s="266"/>
      <c r="S46" s="266"/>
      <c r="T46" s="266"/>
    </row>
    <row r="47" spans="2:19" ht="12.75">
      <c r="B47" s="266"/>
      <c r="C47" s="284"/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N47" s="298"/>
      <c r="O47" s="266"/>
      <c r="P47" s="266"/>
      <c r="Q47" s="266"/>
      <c r="R47" s="266"/>
      <c r="S47" s="266"/>
    </row>
    <row r="48" spans="3:21" ht="12.75">
      <c r="C48" s="299" t="str">
        <f>C2</f>
        <v>KPCo Capacity Resource Optimization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300"/>
    </row>
    <row r="49" spans="3:21" ht="12.75">
      <c r="C49" s="299" t="str">
        <f>C3</f>
        <v>Costs and Emissions Summary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300"/>
    </row>
    <row r="50" spans="3:21" ht="12.75">
      <c r="C50" s="299" t="str">
        <f>C4</f>
        <v>Levelized Market Replacement to 2025 then BS2 Replacement CC Added FT_CSAPR High Band Commodity Pricing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00"/>
    </row>
    <row r="51" spans="2:13" ht="12.75">
      <c r="B51" s="143"/>
      <c r="C51" s="359"/>
      <c r="D51" s="131"/>
      <c r="E51" s="116"/>
      <c r="K51" s="275"/>
      <c r="L51" s="275"/>
      <c r="M51" s="275"/>
    </row>
    <row r="52" spans="2:14" ht="12.75">
      <c r="B52" s="110" t="s">
        <v>49</v>
      </c>
      <c r="C52" s="117" t="s">
        <v>50</v>
      </c>
      <c r="D52" s="110" t="s">
        <v>51</v>
      </c>
      <c r="E52" s="117" t="s">
        <v>52</v>
      </c>
      <c r="J52" s="301"/>
      <c r="K52" s="302"/>
      <c r="L52" s="302"/>
      <c r="M52" s="302"/>
      <c r="N52" s="301"/>
    </row>
    <row r="53" spans="2:14" ht="12.75">
      <c r="B53" s="81" t="s">
        <v>53</v>
      </c>
      <c r="C53" s="132" t="s">
        <v>53</v>
      </c>
      <c r="D53" s="132" t="s">
        <v>53</v>
      </c>
      <c r="E53" s="132" t="s">
        <v>53</v>
      </c>
      <c r="J53" s="301"/>
      <c r="K53" s="304"/>
      <c r="L53" s="304"/>
      <c r="M53" s="304"/>
      <c r="N53" s="301"/>
    </row>
    <row r="54" spans="2:14" ht="12.75">
      <c r="B54" s="93" t="s">
        <v>164</v>
      </c>
      <c r="C54" s="93" t="s">
        <v>164</v>
      </c>
      <c r="D54" s="93" t="s">
        <v>164</v>
      </c>
      <c r="E54" s="133" t="s">
        <v>54</v>
      </c>
      <c r="J54" s="301"/>
      <c r="K54" s="301"/>
      <c r="L54" s="301"/>
      <c r="M54" s="301"/>
      <c r="N54" s="301"/>
    </row>
    <row r="55" spans="1:14" ht="12.75">
      <c r="A55" s="273">
        <f>C12</f>
        <v>2011</v>
      </c>
      <c r="B55" s="305">
        <f>'[3]East Change4'!CF2</f>
        <v>10452.3623046875</v>
      </c>
      <c r="C55" s="308">
        <f>'[3]East Change4'!CH2+'[3]East Change4'!CG2</f>
        <v>7386.70751953125</v>
      </c>
      <c r="D55" s="309">
        <f>'[3]East Change4'!CI2</f>
        <v>6170.87158203125</v>
      </c>
      <c r="E55" s="310">
        <f>'[3]East Change4'!CK2</f>
        <v>0.2905798852443695</v>
      </c>
      <c r="J55" s="278"/>
      <c r="K55" s="311"/>
      <c r="L55" s="306"/>
      <c r="M55" s="278"/>
      <c r="N55" s="301"/>
    </row>
    <row r="56" spans="1:14" ht="12.75">
      <c r="A56" s="273">
        <f aca="true" t="shared" si="8" ref="A56:A84">A55+1</f>
        <v>2012</v>
      </c>
      <c r="B56" s="305">
        <f>'[3]East Change4'!CF3</f>
        <v>8344.642578125</v>
      </c>
      <c r="C56" s="308">
        <f>'[3]East Change4'!CH3+'[3]East Change4'!CG3</f>
        <v>8182.63916015625</v>
      </c>
      <c r="D56" s="309">
        <f>'[3]East Change4'!CI3</f>
        <v>6801.55810546875</v>
      </c>
      <c r="E56" s="310">
        <f>'[3]East Change4'!CK3</f>
        <v>0.3586258888244629</v>
      </c>
      <c r="J56" s="278"/>
      <c r="K56" s="311"/>
      <c r="L56" s="306"/>
      <c r="M56" s="306"/>
      <c r="N56" s="301"/>
    </row>
    <row r="57" spans="1:14" ht="12.75">
      <c r="A57" s="273">
        <f t="shared" si="8"/>
        <v>2013</v>
      </c>
      <c r="B57" s="305">
        <f>'[3]East Change4'!CF4</f>
        <v>7682.31884765625</v>
      </c>
      <c r="C57" s="308">
        <f>'[3]East Change4'!CH4+'[3]East Change4'!CG4</f>
        <v>7076.33447265625</v>
      </c>
      <c r="D57" s="309">
        <f>'[3]East Change4'!CI4</f>
        <v>6243.3095703125</v>
      </c>
      <c r="E57" s="310">
        <f>'[3]East Change4'!CK4</f>
        <v>0.3054051101207733</v>
      </c>
      <c r="J57" s="278"/>
      <c r="K57" s="311"/>
      <c r="L57" s="306"/>
      <c r="M57" s="306"/>
      <c r="N57" s="301"/>
    </row>
    <row r="58" spans="1:14" ht="12.75">
      <c r="A58" s="273">
        <f t="shared" si="8"/>
        <v>2014</v>
      </c>
      <c r="B58" s="305">
        <f>'[3]East Change4'!CF5</f>
        <v>9403.373046875</v>
      </c>
      <c r="C58" s="308">
        <f>'[3]East Change4'!CH5+'[3]East Change4'!CG5</f>
        <v>7762.54150390625</v>
      </c>
      <c r="D58" s="309">
        <f>'[3]East Change4'!CI5</f>
        <v>5623.45263671875</v>
      </c>
      <c r="E58" s="310">
        <f>'[3]East Change4'!CK5</f>
        <v>0.31934747099876404</v>
      </c>
      <c r="J58" s="278"/>
      <c r="K58" s="311"/>
      <c r="L58" s="306"/>
      <c r="M58" s="306"/>
      <c r="N58" s="301"/>
    </row>
    <row r="59" spans="1:14" ht="12.75">
      <c r="A59" s="273">
        <f t="shared" si="8"/>
        <v>2015</v>
      </c>
      <c r="B59" s="305">
        <f>'[3]East Change4'!CF6</f>
        <v>9351.083984375</v>
      </c>
      <c r="C59" s="308">
        <f>'[3]East Change4'!CH6+'[3]East Change4'!CG6</f>
        <v>7372.7109375</v>
      </c>
      <c r="D59" s="309">
        <f>'[3]East Change4'!CI6</f>
        <v>3885.191162109375</v>
      </c>
      <c r="E59" s="310">
        <f>'[3]East Change4'!CK6</f>
        <v>0.27683985233306885</v>
      </c>
      <c r="J59" s="278"/>
      <c r="K59" s="311"/>
      <c r="L59" s="306"/>
      <c r="M59" s="306"/>
      <c r="N59" s="301"/>
    </row>
    <row r="60" spans="1:14" ht="12.75">
      <c r="A60" s="273">
        <f t="shared" si="8"/>
        <v>2016</v>
      </c>
      <c r="B60" s="305">
        <f>'[3]East Change4'!CF7</f>
        <v>4097.04345703125</v>
      </c>
      <c r="C60" s="308">
        <f>'[3]East Change4'!CH7+'[3]East Change4'!CG7</f>
        <v>2599.5126953125</v>
      </c>
      <c r="D60" s="309">
        <f>'[3]East Change4'!CI7</f>
        <v>1464.7978515625</v>
      </c>
      <c r="E60" s="310">
        <f>'[3]East Change4'!CK7</f>
        <v>0.009094475768506527</v>
      </c>
      <c r="J60" s="278"/>
      <c r="K60" s="311"/>
      <c r="L60" s="306"/>
      <c r="M60" s="306"/>
      <c r="N60" s="301"/>
    </row>
    <row r="61" spans="1:14" ht="12.75">
      <c r="A61" s="273">
        <f t="shared" si="8"/>
        <v>2017</v>
      </c>
      <c r="B61" s="305">
        <f>'[3]East Change4'!CF8</f>
        <v>4429.87841796875</v>
      </c>
      <c r="C61" s="308">
        <f>'[3]East Change4'!CH8+'[3]East Change4'!CG8</f>
        <v>2470.478759765625</v>
      </c>
      <c r="D61" s="309">
        <f>'[3]East Change4'!CI8</f>
        <v>1643.8267822265625</v>
      </c>
      <c r="E61" s="310">
        <f>'[3]East Change4'!CK8</f>
        <v>0.010307910852134228</v>
      </c>
      <c r="J61" s="278"/>
      <c r="K61" s="311"/>
      <c r="L61" s="306"/>
      <c r="M61" s="306"/>
      <c r="N61" s="301"/>
    </row>
    <row r="62" spans="1:14" ht="12.75">
      <c r="A62" s="273">
        <f t="shared" si="8"/>
        <v>2018</v>
      </c>
      <c r="B62" s="305">
        <f>'[3]East Change4'!CF9</f>
        <v>4357.98779296875</v>
      </c>
      <c r="C62" s="308">
        <f>'[3]East Change4'!CH9+'[3]East Change4'!CG9</f>
        <v>2694.86572265625</v>
      </c>
      <c r="D62" s="309">
        <f>'[3]East Change4'!CI9</f>
        <v>1626.5032958984375</v>
      </c>
      <c r="E62" s="310">
        <f>'[3]East Change4'!CK9</f>
        <v>0.010142161510884762</v>
      </c>
      <c r="J62" s="278"/>
      <c r="K62" s="311"/>
      <c r="L62" s="306"/>
      <c r="M62" s="306"/>
      <c r="N62" s="301"/>
    </row>
    <row r="63" spans="1:14" ht="12.75">
      <c r="A63" s="273">
        <f t="shared" si="8"/>
        <v>2019</v>
      </c>
      <c r="B63" s="305">
        <f>'[3]East Change4'!CF10</f>
        <v>3557.40966796875</v>
      </c>
      <c r="C63" s="308">
        <f>'[3]East Change4'!CH10+'[3]East Change4'!CG10</f>
        <v>2470.344482421875</v>
      </c>
      <c r="D63" s="309">
        <f>'[3]East Change4'!CI10</f>
        <v>1337.276611328125</v>
      </c>
      <c r="E63" s="310">
        <f>'[3]East Change4'!CK10</f>
        <v>0.008280578069388866</v>
      </c>
      <c r="J63" s="278"/>
      <c r="K63" s="311"/>
      <c r="L63" s="306"/>
      <c r="M63" s="306"/>
      <c r="N63" s="301"/>
    </row>
    <row r="64" spans="1:14" ht="12.75">
      <c r="A64" s="273">
        <f t="shared" si="8"/>
        <v>2020</v>
      </c>
      <c r="B64" s="305">
        <f>'[3]East Change4'!CF11</f>
        <v>4573.1328125</v>
      </c>
      <c r="C64" s="308">
        <f>'[3]East Change4'!CH11+'[3]East Change4'!CG11</f>
        <v>2783.43359375</v>
      </c>
      <c r="D64" s="309">
        <f>'[3]East Change4'!CI11</f>
        <v>596.6204223632812</v>
      </c>
      <c r="E64" s="310">
        <f>'[3]East Change4'!CK11</f>
        <v>0.003319602459669113</v>
      </c>
      <c r="J64" s="278"/>
      <c r="K64" s="311"/>
      <c r="L64" s="306"/>
      <c r="M64" s="306"/>
      <c r="N64" s="301"/>
    </row>
    <row r="65" spans="1:14" ht="12.75">
      <c r="A65" s="273">
        <f t="shared" si="8"/>
        <v>2021</v>
      </c>
      <c r="B65" s="305">
        <f>'[3]East Change4'!CF12</f>
        <v>4371.6552734375</v>
      </c>
      <c r="C65" s="308">
        <f>'[3]East Change4'!CH12+'[3]East Change4'!CG12</f>
        <v>2775.07373046875</v>
      </c>
      <c r="D65" s="309">
        <f>'[3]East Change4'!CI12</f>
        <v>594.9072875976562</v>
      </c>
      <c r="E65" s="310">
        <f>'[3]East Change4'!CK12</f>
        <v>0.003309632185846567</v>
      </c>
      <c r="J65" s="278"/>
      <c r="K65" s="311"/>
      <c r="L65" s="306"/>
      <c r="M65" s="306"/>
      <c r="N65" s="301"/>
    </row>
    <row r="66" spans="1:14" ht="12.75">
      <c r="A66" s="273">
        <f t="shared" si="8"/>
        <v>2022</v>
      </c>
      <c r="B66" s="305">
        <f>'[3]East Change4'!CF13</f>
        <v>4558.69873046875</v>
      </c>
      <c r="C66" s="308">
        <f>'[3]East Change4'!CH13+'[3]East Change4'!CG13</f>
        <v>2775.14453125</v>
      </c>
      <c r="D66" s="309">
        <f>'[3]East Change4'!CI13</f>
        <v>594.8440551757812</v>
      </c>
      <c r="E66" s="310">
        <f>'[3]East Change4'!CK13</f>
        <v>0.00330971647053957</v>
      </c>
      <c r="J66" s="278"/>
      <c r="K66" s="311"/>
      <c r="L66" s="306"/>
      <c r="M66" s="306"/>
      <c r="N66" s="301"/>
    </row>
    <row r="67" spans="1:14" ht="12.75">
      <c r="A67" s="273">
        <f t="shared" si="8"/>
        <v>2023</v>
      </c>
      <c r="B67" s="305">
        <f>'[3]East Change4'!CF14</f>
        <v>4268.751953125</v>
      </c>
      <c r="C67" s="308">
        <f>'[3]East Change4'!CH14+'[3]East Change4'!CG14</f>
        <v>2448.97216796875</v>
      </c>
      <c r="D67" s="309">
        <f>'[3]East Change4'!CI14</f>
        <v>524.8267822265625</v>
      </c>
      <c r="E67" s="310">
        <f>'[3]East Change4'!CK14</f>
        <v>0.0029207144398242235</v>
      </c>
      <c r="J67" s="278"/>
      <c r="K67" s="311"/>
      <c r="L67" s="306"/>
      <c r="M67" s="306"/>
      <c r="N67" s="301"/>
    </row>
    <row r="68" spans="1:14" ht="12.75">
      <c r="A68" s="273">
        <f t="shared" si="8"/>
        <v>2024</v>
      </c>
      <c r="B68" s="305">
        <f>'[3]East Change4'!CF15</f>
        <v>3654.5869140625</v>
      </c>
      <c r="C68" s="308">
        <f>'[3]East Change4'!CH15+'[3]East Change4'!CG15</f>
        <v>2513.078857421875</v>
      </c>
      <c r="D68" s="309">
        <f>'[3]East Change4'!CI15</f>
        <v>538.869873046875</v>
      </c>
      <c r="E68" s="310">
        <f>'[3]East Change4'!CK15</f>
        <v>0.0029971697367727757</v>
      </c>
      <c r="J68" s="278"/>
      <c r="K68" s="311"/>
      <c r="L68" s="306"/>
      <c r="M68" s="306"/>
      <c r="N68" s="301"/>
    </row>
    <row r="69" spans="1:14" ht="12.75">
      <c r="A69" s="273">
        <f t="shared" si="8"/>
        <v>2025</v>
      </c>
      <c r="B69" s="305">
        <f>'[3]East Change4'!CF16</f>
        <v>4559.13623046875</v>
      </c>
      <c r="C69" s="308">
        <f>'[3]East Change4'!CH16+'[3]East Change4'!CG16</f>
        <v>4816.88818359375</v>
      </c>
      <c r="D69" s="309">
        <f>'[3]East Change4'!CI16</f>
        <v>807.8037719726562</v>
      </c>
      <c r="E69" s="310">
        <f>'[3]East Change4'!CK16</f>
        <v>0.0033095749095082283</v>
      </c>
      <c r="J69" s="278"/>
      <c r="K69" s="311"/>
      <c r="L69" s="306"/>
      <c r="M69" s="306"/>
      <c r="N69" s="301"/>
    </row>
    <row r="70" spans="1:14" ht="12.75">
      <c r="A70" s="273">
        <f t="shared" si="8"/>
        <v>2026</v>
      </c>
      <c r="B70" s="305">
        <f>'[3]East Change4'!CF17</f>
        <v>3917.186767578125</v>
      </c>
      <c r="C70" s="308">
        <f>'[3]East Change4'!CH17+'[3]East Change4'!CG17</f>
        <v>4767.289306640625</v>
      </c>
      <c r="D70" s="309">
        <f>'[3]East Change4'!CI17</f>
        <v>785.0267944335938</v>
      </c>
      <c r="E70" s="310">
        <f>'[3]East Change4'!CK17</f>
        <v>0.0031090895645320415</v>
      </c>
      <c r="J70" s="278"/>
      <c r="K70" s="311"/>
      <c r="L70" s="306"/>
      <c r="M70" s="306"/>
      <c r="N70" s="301"/>
    </row>
    <row r="71" spans="1:14" ht="12.75">
      <c r="A71" s="273">
        <f t="shared" si="8"/>
        <v>2027</v>
      </c>
      <c r="B71" s="305">
        <f>'[3]East Change4'!CF18</f>
        <v>4557.63671875</v>
      </c>
      <c r="C71" s="308">
        <f>'[3]East Change4'!CH18+'[3]East Change4'!CG18</f>
        <v>4891.451904296875</v>
      </c>
      <c r="D71" s="309">
        <f>'[3]East Change4'!CI18</f>
        <v>815.6935424804688</v>
      </c>
      <c r="E71" s="310">
        <f>'[3]East Change4'!CK18</f>
        <v>0.0033087730407714844</v>
      </c>
      <c r="J71" s="278"/>
      <c r="K71" s="311"/>
      <c r="L71" s="306"/>
      <c r="M71" s="306"/>
      <c r="N71" s="301"/>
    </row>
    <row r="72" spans="1:14" ht="12.75">
      <c r="A72" s="273">
        <f t="shared" si="8"/>
        <v>2028</v>
      </c>
      <c r="B72" s="305">
        <f>'[3]East Change4'!CF19</f>
        <v>3884.1416015625</v>
      </c>
      <c r="C72" s="308">
        <f>'[3]East Change4'!CH19+'[3]East Change4'!CG19</f>
        <v>4786.290771484375</v>
      </c>
      <c r="D72" s="309">
        <f>'[3]East Change4'!CI19</f>
        <v>785.4469604492188</v>
      </c>
      <c r="E72" s="310">
        <f>'[3]East Change4'!CK19</f>
        <v>0.0030977351125329733</v>
      </c>
      <c r="J72" s="278"/>
      <c r="K72" s="311"/>
      <c r="L72" s="306"/>
      <c r="M72" s="306"/>
      <c r="N72" s="301"/>
    </row>
    <row r="73" spans="1:14" ht="12.75">
      <c r="A73" s="273">
        <f t="shared" si="8"/>
        <v>2029</v>
      </c>
      <c r="B73" s="305">
        <f>'[3]East Change4'!CF20</f>
        <v>4401.08154296875</v>
      </c>
      <c r="C73" s="308">
        <f>'[3]East Change4'!CH20+'[3]East Change4'!CG20</f>
        <v>4677.08203125</v>
      </c>
      <c r="D73" s="309">
        <f>'[3]East Change4'!CI20</f>
        <v>759.2564086914062</v>
      </c>
      <c r="E73" s="310">
        <f>'[3]East Change4'!CK20</f>
        <v>0.0029409676790237427</v>
      </c>
      <c r="J73" s="278"/>
      <c r="K73" s="311"/>
      <c r="L73" s="306"/>
      <c r="M73" s="306"/>
      <c r="N73" s="301"/>
    </row>
    <row r="74" spans="1:14" ht="12.75">
      <c r="A74" s="273">
        <f t="shared" si="8"/>
        <v>2030</v>
      </c>
      <c r="B74" s="305">
        <f>'[3]East Change4'!CF21</f>
        <v>4332.064453125</v>
      </c>
      <c r="C74" s="308">
        <f>'[3]East Change4'!CH21+'[3]East Change4'!CG21</f>
        <v>4824.455078125</v>
      </c>
      <c r="D74" s="309">
        <f>'[3]East Change4'!CI21</f>
        <v>799.5989990234375</v>
      </c>
      <c r="E74" s="310">
        <f>'[3]East Change4'!CK21</f>
        <v>0.0032096565701067448</v>
      </c>
      <c r="J74" s="278"/>
      <c r="K74" s="311"/>
      <c r="L74" s="306"/>
      <c r="M74" s="306"/>
      <c r="N74" s="301"/>
    </row>
    <row r="75" spans="1:14" ht="12.75">
      <c r="A75" s="278">
        <f t="shared" si="8"/>
        <v>2031</v>
      </c>
      <c r="B75" s="305">
        <f>'[3]East Change4'!CF22</f>
        <v>3536.2177734375</v>
      </c>
      <c r="C75" s="308">
        <f>'[3]East Change4'!CH22+'[3]East Change4'!CG22</f>
        <v>4663.5869140625</v>
      </c>
      <c r="D75" s="309">
        <f>'[3]East Change4'!CI22</f>
        <v>757.6738891601562</v>
      </c>
      <c r="E75" s="310">
        <f>'[3]East Change4'!CK22</f>
        <v>0.0029412326402962208</v>
      </c>
      <c r="J75" s="278"/>
      <c r="K75" s="311"/>
      <c r="L75" s="306"/>
      <c r="M75" s="306"/>
      <c r="N75" s="301"/>
    </row>
    <row r="76" spans="1:14" ht="12.75">
      <c r="A76" s="278">
        <f t="shared" si="8"/>
        <v>2032</v>
      </c>
      <c r="B76" s="305">
        <f>'[3]East Change4'!CF23</f>
        <v>4571.8798828125</v>
      </c>
      <c r="C76" s="308">
        <f>'[3]East Change4'!CH23+'[3]East Change4'!CG23</f>
        <v>4946.992919921875</v>
      </c>
      <c r="D76" s="309">
        <f>'[3]East Change4'!CI23</f>
        <v>821.4385986328125</v>
      </c>
      <c r="E76" s="310">
        <f>'[3]East Change4'!CK23</f>
        <v>0.0033187270164489746</v>
      </c>
      <c r="J76" s="278"/>
      <c r="K76" s="311"/>
      <c r="L76" s="306"/>
      <c r="M76" s="306"/>
      <c r="N76" s="301"/>
    </row>
    <row r="77" spans="1:14" ht="12.75">
      <c r="A77" s="278">
        <f t="shared" si="8"/>
        <v>2033</v>
      </c>
      <c r="B77" s="305">
        <f>'[3]East Change4'!CF24</f>
        <v>4373.86767578125</v>
      </c>
      <c r="C77" s="308">
        <f>'[3]East Change4'!CH24+'[3]East Change4'!CG24</f>
        <v>4982.86474609375</v>
      </c>
      <c r="D77" s="309">
        <f>'[3]East Change4'!CI24</f>
        <v>823.442626953125</v>
      </c>
      <c r="E77" s="310">
        <f>'[3]East Change4'!CK24</f>
        <v>0.0033098948188126087</v>
      </c>
      <c r="J77" s="278"/>
      <c r="K77" s="311"/>
      <c r="L77" s="306"/>
      <c r="M77" s="306"/>
      <c r="N77" s="301"/>
    </row>
    <row r="78" spans="1:14" ht="12.75">
      <c r="A78" s="278">
        <f t="shared" si="8"/>
        <v>2034</v>
      </c>
      <c r="B78" s="305">
        <f>'[3]East Change4'!CF25</f>
        <v>4557.8193359375</v>
      </c>
      <c r="C78" s="308">
        <f>'[3]East Change4'!CH25+'[3]East Change4'!CG25</f>
        <v>4946.18310546875</v>
      </c>
      <c r="D78" s="309">
        <f>'[3]East Change4'!CI25</f>
        <v>819.5145263671875</v>
      </c>
      <c r="E78" s="310">
        <f>'[3]East Change4'!CK25</f>
        <v>0.003309185616672039</v>
      </c>
      <c r="J78" s="278"/>
      <c r="K78" s="311"/>
      <c r="L78" s="306"/>
      <c r="M78" s="306"/>
      <c r="N78" s="301"/>
    </row>
    <row r="79" spans="1:14" ht="12.75">
      <c r="A79" s="278">
        <f t="shared" si="8"/>
        <v>2035</v>
      </c>
      <c r="B79" s="305">
        <f>'[3]East Change4'!CF26</f>
        <v>4269.61279296875</v>
      </c>
      <c r="C79" s="308">
        <f>'[3]East Change4'!CH26+'[3]East Change4'!CG26</f>
        <v>4703.95751953125</v>
      </c>
      <c r="D79" s="309">
        <f>'[3]East Change4'!CI26</f>
        <v>758.4385375976562</v>
      </c>
      <c r="E79" s="310">
        <f>'[3]East Change4'!CK26</f>
        <v>0.0029215868562459946</v>
      </c>
      <c r="J79" s="278"/>
      <c r="K79" s="311"/>
      <c r="L79" s="306"/>
      <c r="M79" s="306"/>
      <c r="N79" s="301"/>
    </row>
    <row r="80" spans="1:14" ht="12.75" customHeight="1">
      <c r="A80" s="278">
        <f t="shared" si="8"/>
        <v>2036</v>
      </c>
      <c r="B80" s="305">
        <f>'[3]East Change4'!CF27</f>
        <v>3658.2998046875</v>
      </c>
      <c r="C80" s="308">
        <f>'[3]East Change4'!CH27+'[3]East Change4'!CG27</f>
        <v>4753.240478515625</v>
      </c>
      <c r="D80" s="309">
        <f>'[3]East Change4'!CI27</f>
        <v>770.8807373046875</v>
      </c>
      <c r="E80" s="310">
        <f>'[3]East Change4'!CK27</f>
        <v>0.0029984498396515846</v>
      </c>
      <c r="J80" s="278"/>
      <c r="K80" s="311"/>
      <c r="L80" s="306"/>
      <c r="M80" s="306"/>
      <c r="N80" s="301"/>
    </row>
    <row r="81" spans="1:14" ht="12.75" customHeight="1">
      <c r="A81" s="278">
        <f t="shared" si="8"/>
        <v>2037</v>
      </c>
      <c r="B81" s="305">
        <f>'[3]East Change4'!CF28</f>
        <v>4558.69970703125</v>
      </c>
      <c r="C81" s="308">
        <f>'[3]East Change4'!CH28+'[3]East Change4'!CG28</f>
        <v>4980.066162109375</v>
      </c>
      <c r="D81" s="309">
        <f>'[3]East Change4'!CI28</f>
        <v>823.0150756835938</v>
      </c>
      <c r="E81" s="310">
        <f>'[3]East Change4'!CK28</f>
        <v>0.003309927647933364</v>
      </c>
      <c r="J81" s="278"/>
      <c r="K81" s="311"/>
      <c r="L81" s="306"/>
      <c r="M81" s="306"/>
      <c r="N81" s="301"/>
    </row>
    <row r="82" spans="1:14" ht="12.75" customHeight="1">
      <c r="A82" s="278">
        <f t="shared" si="8"/>
        <v>2038</v>
      </c>
      <c r="B82" s="305">
        <f>'[3]East Change4'!CF29</f>
        <v>3916.9033203125</v>
      </c>
      <c r="C82" s="308">
        <f>'[3]East Change4'!CH29+'[3]East Change4'!CG29</f>
        <v>4840.966064453125</v>
      </c>
      <c r="D82" s="309">
        <f>'[3]East Change4'!CI29</f>
        <v>790.0570068359375</v>
      </c>
      <c r="E82" s="310">
        <f>'[3]East Change4'!CK29</f>
        <v>0.0031086415983736515</v>
      </c>
      <c r="J82" s="278"/>
      <c r="K82" s="311"/>
      <c r="L82" s="306"/>
      <c r="M82" s="306"/>
      <c r="N82" s="301"/>
    </row>
    <row r="83" spans="1:14" ht="12.75" customHeight="1">
      <c r="A83" s="278">
        <f t="shared" si="8"/>
        <v>2039</v>
      </c>
      <c r="B83" s="305">
        <f>'[3]East Change4'!CF30</f>
        <v>4558.29248046875</v>
      </c>
      <c r="C83" s="308">
        <f>'[3]East Change4'!CH30+'[3]East Change4'!CG30</f>
        <v>4943.57177734375</v>
      </c>
      <c r="D83" s="309">
        <f>'[3]East Change4'!CI30</f>
        <v>818.986328125</v>
      </c>
      <c r="E83" s="310">
        <f>'[3]East Change4'!CK30</f>
        <v>0.003309192368760705</v>
      </c>
      <c r="J83" s="278"/>
      <c r="K83" s="311"/>
      <c r="L83" s="306"/>
      <c r="M83" s="306"/>
      <c r="N83" s="301"/>
    </row>
    <row r="84" spans="1:14" ht="12.75" customHeight="1">
      <c r="A84" s="278">
        <f t="shared" si="8"/>
        <v>2040</v>
      </c>
      <c r="B84" s="312">
        <f>'[3]East Change4'!CF31</f>
        <v>3886.351318359375</v>
      </c>
      <c r="C84" s="314">
        <f>'[3]East Change4'!CH31+'[3]East Change4'!CG31</f>
        <v>4828.441650390625</v>
      </c>
      <c r="D84" s="315">
        <f>'[3]East Change4'!CI31</f>
        <v>787.7879028320312</v>
      </c>
      <c r="E84" s="316">
        <f>'[3]East Change4'!CK31</f>
        <v>0.003099076682701707</v>
      </c>
      <c r="J84" s="278"/>
      <c r="K84" s="311"/>
      <c r="L84" s="306"/>
      <c r="M84" s="306"/>
      <c r="N84" s="301"/>
    </row>
    <row r="85" spans="1:22" s="301" customFormat="1" ht="12.75" customHeight="1">
      <c r="A85" s="278"/>
      <c r="B85" s="317"/>
      <c r="C85" s="318"/>
      <c r="D85" s="319"/>
      <c r="E85" s="317"/>
      <c r="F85" s="306"/>
      <c r="G85" s="307"/>
      <c r="H85" s="307"/>
      <c r="I85" s="306"/>
      <c r="J85" s="317"/>
      <c r="K85" s="278"/>
      <c r="L85" s="320"/>
      <c r="M85" s="318"/>
      <c r="N85" s="321"/>
      <c r="O85" s="317"/>
      <c r="P85" s="306"/>
      <c r="Q85" s="307"/>
      <c r="R85" s="322"/>
      <c r="S85" s="278"/>
      <c r="T85" s="311"/>
      <c r="U85" s="306"/>
      <c r="V85" s="306"/>
    </row>
    <row r="86" spans="1:22" ht="12.75" customHeight="1">
      <c r="A86" s="278"/>
      <c r="B86" s="323"/>
      <c r="C86" s="302"/>
      <c r="D86" s="302"/>
      <c r="E86" s="267"/>
      <c r="G86" s="267"/>
      <c r="H86" s="267"/>
      <c r="I86" s="267"/>
      <c r="J86" s="317"/>
      <c r="K86" s="278"/>
      <c r="L86" s="320"/>
      <c r="M86" s="318"/>
      <c r="N86" s="321"/>
      <c r="O86" s="317"/>
      <c r="P86" s="306"/>
      <c r="U86" s="301"/>
      <c r="V86" s="301"/>
    </row>
    <row r="87" spans="2:22" ht="12.75">
      <c r="B87" s="324" t="s">
        <v>55</v>
      </c>
      <c r="C87" s="325"/>
      <c r="D87" s="325"/>
      <c r="E87" s="325"/>
      <c r="F87" s="325"/>
      <c r="G87" s="325"/>
      <c r="H87" s="326"/>
      <c r="I87" s="372" t="s">
        <v>56</v>
      </c>
      <c r="J87" s="379"/>
      <c r="K87" s="410" t="s">
        <v>57</v>
      </c>
      <c r="L87" s="411"/>
      <c r="M87" s="411"/>
      <c r="N87" s="411"/>
      <c r="O87" s="411"/>
      <c r="P87" s="412"/>
      <c r="U87" s="327"/>
      <c r="V87" s="301"/>
    </row>
    <row r="88" spans="2:22" ht="12.75">
      <c r="B88" s="328"/>
      <c r="C88" s="329"/>
      <c r="D88" s="330"/>
      <c r="E88" s="331" t="s">
        <v>58</v>
      </c>
      <c r="F88" s="330"/>
      <c r="G88" s="330" t="s">
        <v>59</v>
      </c>
      <c r="H88" s="331" t="s">
        <v>58</v>
      </c>
      <c r="I88" s="373" t="s">
        <v>60</v>
      </c>
      <c r="J88" s="379"/>
      <c r="K88" s="384"/>
      <c r="L88" s="385"/>
      <c r="M88" s="386"/>
      <c r="N88" s="387" t="s">
        <v>61</v>
      </c>
      <c r="O88" s="385"/>
      <c r="P88" s="388"/>
      <c r="U88" s="332"/>
      <c r="V88" s="301"/>
    </row>
    <row r="89" spans="2:22" ht="12.75">
      <c r="B89" s="303" t="s">
        <v>56</v>
      </c>
      <c r="C89" s="278" t="s">
        <v>8</v>
      </c>
      <c r="D89" s="278" t="s">
        <v>8</v>
      </c>
      <c r="E89" s="278" t="s">
        <v>8</v>
      </c>
      <c r="F89" s="278" t="s">
        <v>4</v>
      </c>
      <c r="G89" s="278" t="s">
        <v>4</v>
      </c>
      <c r="H89" s="278" t="s">
        <v>4</v>
      </c>
      <c r="I89" s="374">
        <v>0.923</v>
      </c>
      <c r="J89" s="379"/>
      <c r="K89" s="389"/>
      <c r="L89" s="390" t="s">
        <v>62</v>
      </c>
      <c r="M89" s="390" t="s">
        <v>63</v>
      </c>
      <c r="N89" s="390" t="s">
        <v>64</v>
      </c>
      <c r="O89" s="390" t="s">
        <v>12</v>
      </c>
      <c r="P89" s="391" t="s">
        <v>65</v>
      </c>
      <c r="U89" s="301"/>
      <c r="V89" s="301"/>
    </row>
    <row r="90" spans="2:22" ht="12.75">
      <c r="B90" s="333" t="s">
        <v>66</v>
      </c>
      <c r="C90" s="334" t="s">
        <v>67</v>
      </c>
      <c r="D90" s="334" t="s">
        <v>68</v>
      </c>
      <c r="E90" s="334" t="s">
        <v>20</v>
      </c>
      <c r="F90" s="334" t="s">
        <v>67</v>
      </c>
      <c r="G90" s="334" t="s">
        <v>68</v>
      </c>
      <c r="H90" s="334" t="s">
        <v>20</v>
      </c>
      <c r="I90" s="375" t="s">
        <v>69</v>
      </c>
      <c r="J90" s="379"/>
      <c r="K90" s="392" t="s">
        <v>70</v>
      </c>
      <c r="L90" s="393" t="s">
        <v>64</v>
      </c>
      <c r="M90" s="393" t="s">
        <v>71</v>
      </c>
      <c r="N90" s="393" t="s">
        <v>72</v>
      </c>
      <c r="O90" s="393" t="s">
        <v>64</v>
      </c>
      <c r="P90" s="394" t="s">
        <v>73</v>
      </c>
      <c r="U90" s="301"/>
      <c r="V90" s="301"/>
    </row>
    <row r="91" spans="2:22" ht="5.25" customHeight="1">
      <c r="B91" s="335"/>
      <c r="C91" s="277"/>
      <c r="D91" s="277"/>
      <c r="E91" s="277"/>
      <c r="F91" s="277"/>
      <c r="G91" s="277"/>
      <c r="H91" s="277"/>
      <c r="I91" s="376"/>
      <c r="J91" s="395"/>
      <c r="K91" s="396"/>
      <c r="L91" s="397"/>
      <c r="M91" s="397"/>
      <c r="N91" s="397"/>
      <c r="O91" s="397"/>
      <c r="P91" s="398"/>
      <c r="U91" s="301"/>
      <c r="V91" s="301"/>
    </row>
    <row r="92" spans="1:22" ht="12.75">
      <c r="A92" s="273">
        <v>2011</v>
      </c>
      <c r="B92" s="336">
        <f>'[3]East Change4'!CL2</f>
        <v>7432.1748046875</v>
      </c>
      <c r="C92" s="337">
        <f>'[3]East Change4'!CO2</f>
        <v>57.64887619018555</v>
      </c>
      <c r="D92" s="337">
        <f>'[3]East Change4'!CP2</f>
        <v>114.59170532226562</v>
      </c>
      <c r="E92" s="307">
        <f aca="true" t="shared" si="9" ref="E92:E121">D92-C92</f>
        <v>56.94282913208008</v>
      </c>
      <c r="F92" s="307">
        <f>'[3]East Change4'!CN2</f>
        <v>369.3059997558594</v>
      </c>
      <c r="G92" s="337">
        <f>'[3]East Change4'!CM2</f>
        <v>1246.944580078125</v>
      </c>
      <c r="H92" s="307">
        <f>G92-F92</f>
        <v>877.6385803222656</v>
      </c>
      <c r="I92" s="377">
        <f>$I$89*B92</f>
        <v>6859.897344726563</v>
      </c>
      <c r="J92" s="399">
        <f>A92</f>
        <v>2011</v>
      </c>
      <c r="K92" s="400">
        <f>'[4]Change3'!BI2</f>
        <v>1033</v>
      </c>
      <c r="L92" s="401">
        <f aca="true" t="shared" si="10" ref="L92:L121">O92-N92</f>
        <v>1115.2464599609375</v>
      </c>
      <c r="M92" s="150">
        <f>CONCATENATE(IF('[4]KPCO New Additions'!F8&gt;0,'[4]KPCO New Additions'!FI8&amp;" -"&amp;'[4]KPCO New Additions'!$F$5&amp;" MW CT's"&amp;",",""),IF('[4]KPCO New Additions'!G8&gt;0,'[4]KPCO New Additions'!G8&amp;"- "&amp;'[4]KPCO New Additions'!$G$5&amp;" MW CC"&amp;",",""),IF('[4]KPCO New Additions'!K8&gt;0,'[4]KPCO New Additions'!K8&amp;" -"&amp;'[4]KPCO New Additions'!K$6&amp;" MW NGCC"&amp;",",""),)</f>
      </c>
      <c r="N92" s="401">
        <f>'[4]KPCO New Additions'!P5</f>
        <v>0</v>
      </c>
      <c r="O92" s="401">
        <f>'[4]KPCO New Additions'!O5</f>
        <v>1115.2464599609375</v>
      </c>
      <c r="P92" s="402">
        <f aca="true" t="shared" si="11" ref="P92:P121">O92/K92-1</f>
        <v>0.07961903190797437</v>
      </c>
      <c r="U92" s="301"/>
      <c r="V92" s="301"/>
    </row>
    <row r="93" spans="1:22" ht="12.75">
      <c r="A93" s="273">
        <f aca="true" t="shared" si="12" ref="A93:A121">A92+1</f>
        <v>2012</v>
      </c>
      <c r="B93" s="336">
        <f>'[3]East Change4'!CL3</f>
        <v>7475.9326171875</v>
      </c>
      <c r="C93" s="337">
        <f>'[3]East Change4'!CO3</f>
        <v>138.4857635498047</v>
      </c>
      <c r="D93" s="337">
        <f>'[3]East Change4'!CP3</f>
        <v>116.77310943603516</v>
      </c>
      <c r="E93" s="307">
        <f t="shared" si="9"/>
        <v>-21.71265411376953</v>
      </c>
      <c r="F93" s="307">
        <f>'[3]East Change4'!CN3</f>
        <v>127.86012268066406</v>
      </c>
      <c r="G93" s="337">
        <f>'[3]East Change4'!CM3</f>
        <v>2034.1834716796875</v>
      </c>
      <c r="H93" s="307">
        <f aca="true" t="shared" si="13" ref="H93:H121">G93-F93</f>
        <v>1906.3233489990234</v>
      </c>
      <c r="I93" s="377">
        <f aca="true" t="shared" si="14" ref="I93:I121">$I$89*B93</f>
        <v>6900.2858056640625</v>
      </c>
      <c r="J93" s="399">
        <f aca="true" t="shared" si="15" ref="J93:J121">J92+1</f>
        <v>2012</v>
      </c>
      <c r="K93" s="400">
        <f>'[4]Change3'!BI3</f>
        <v>1251</v>
      </c>
      <c r="L93" s="401">
        <f t="shared" si="10"/>
        <v>1315.577392578125</v>
      </c>
      <c r="M93" s="150">
        <f>CONCATENATE(IF('[4]KPCO New Additions'!F9&gt;0,'[4]KPCO New Additions'!FI9&amp;" -"&amp;'[4]KPCO New Additions'!$F$5&amp;" MW CT's"&amp;",",""),IF('[4]KPCO New Additions'!G9&gt;0,'[4]KPCO New Additions'!G9&amp;"- "&amp;'[4]KPCO New Additions'!$G$5&amp;" MW CC"&amp;",",""),IF('[4]KPCO New Additions'!K9&gt;0,'[4]KPCO New Additions'!K9&amp;" -"&amp;'[4]KPCO New Additions'!K$6&amp;" MW NGCC"&amp;",",""),)</f>
      </c>
      <c r="N93" s="401">
        <f>'[4]KPCO New Additions'!P6</f>
        <v>0</v>
      </c>
      <c r="O93" s="401">
        <f>'[4]KPCO New Additions'!O6</f>
        <v>1315.577392578125</v>
      </c>
      <c r="P93" s="402">
        <f t="shared" si="11"/>
        <v>0.05162061756844527</v>
      </c>
      <c r="U93" s="301"/>
      <c r="V93" s="301"/>
    </row>
    <row r="94" spans="1:22" ht="12.75">
      <c r="A94" s="273">
        <f t="shared" si="12"/>
        <v>2013</v>
      </c>
      <c r="B94" s="336">
        <f>'[3]East Change4'!CL4</f>
        <v>7456.80419921875</v>
      </c>
      <c r="C94" s="337">
        <f>'[3]East Change4'!CO4</f>
        <v>138.34532165527344</v>
      </c>
      <c r="D94" s="337">
        <f>'[3]East Change4'!CP4</f>
        <v>36.142662048339844</v>
      </c>
      <c r="E94" s="307">
        <f t="shared" si="9"/>
        <v>-102.2026596069336</v>
      </c>
      <c r="F94" s="307">
        <f>'[3]East Change4'!CN4</f>
        <v>612.9901733398438</v>
      </c>
      <c r="G94" s="337">
        <f>'[3]East Change4'!CM4</f>
        <v>1336.6798095703125</v>
      </c>
      <c r="H94" s="307">
        <f t="shared" si="13"/>
        <v>723.6896362304688</v>
      </c>
      <c r="I94" s="377">
        <f t="shared" si="14"/>
        <v>6882.630275878907</v>
      </c>
      <c r="J94" s="399">
        <f t="shared" si="15"/>
        <v>2013</v>
      </c>
      <c r="K94" s="400">
        <f>'[4]Change3'!BI4</f>
        <v>1257</v>
      </c>
      <c r="L94" s="401">
        <f t="shared" si="10"/>
        <v>1317.287353515625</v>
      </c>
      <c r="M94" s="150">
        <f>CONCATENATE(IF('[4]KPCO New Additions'!F10&gt;0,'[4]KPCO New Additions'!FI10&amp;" -"&amp;'[4]KPCO New Additions'!$F$5&amp;" MW CT's"&amp;",",""),IF('[4]KPCO New Additions'!G10&gt;0,'[4]KPCO New Additions'!G10&amp;"- "&amp;'[4]KPCO New Additions'!$G$5&amp;" MW CC"&amp;",",""),IF('[4]KPCO New Additions'!K10&gt;0,'[4]KPCO New Additions'!K10&amp;" -"&amp;'[4]KPCO New Additions'!K$6&amp;" MW NGCC"&amp;",",""),)</f>
      </c>
      <c r="N94" s="401">
        <f>'[4]KPCO New Additions'!P7</f>
        <v>0</v>
      </c>
      <c r="O94" s="401">
        <f>'[4]KPCO New Additions'!O7</f>
        <v>1317.287353515625</v>
      </c>
      <c r="P94" s="402">
        <f t="shared" si="11"/>
        <v>0.04796129953510353</v>
      </c>
      <c r="U94" s="301"/>
      <c r="V94" s="301"/>
    </row>
    <row r="95" spans="1:22" ht="12.75">
      <c r="A95" s="273">
        <f t="shared" si="12"/>
        <v>2014</v>
      </c>
      <c r="B95" s="336">
        <f>'[3]East Change4'!CL5</f>
        <v>7469.078125</v>
      </c>
      <c r="C95" s="337">
        <f>'[3]East Change4'!CO5</f>
        <v>138.68670654296875</v>
      </c>
      <c r="D95" s="337">
        <f>'[3]East Change4'!CP5</f>
        <v>16.607419967651367</v>
      </c>
      <c r="E95" s="307">
        <f t="shared" si="9"/>
        <v>-122.07928657531738</v>
      </c>
      <c r="F95" s="307">
        <f>'[3]East Change4'!CN5</f>
        <v>166.18829345703125</v>
      </c>
      <c r="G95" s="337">
        <f>'[3]East Change4'!CM5</f>
        <v>1604.3067626953125</v>
      </c>
      <c r="H95" s="307">
        <f t="shared" si="13"/>
        <v>1438.1184692382812</v>
      </c>
      <c r="I95" s="377">
        <f t="shared" si="14"/>
        <v>6893.9591093750005</v>
      </c>
      <c r="J95" s="399">
        <f t="shared" si="15"/>
        <v>2014</v>
      </c>
      <c r="K95" s="400">
        <f>'[4]Change3'!BI5</f>
        <v>1243</v>
      </c>
      <c r="L95" s="401">
        <f t="shared" si="10"/>
        <v>1387.44287109375</v>
      </c>
      <c r="M95" s="150">
        <f>CONCATENATE(IF('[4]KPCO New Additions'!F11&gt;0,'[4]KPCO New Additions'!FI11&amp;" -"&amp;'[4]KPCO New Additions'!$F$5&amp;" MW CT's"&amp;",",""),IF('[4]KPCO New Additions'!G11&gt;0,'[4]KPCO New Additions'!G11&amp;"- "&amp;'[4]KPCO New Additions'!$G$5&amp;" MW CC"&amp;",",""),IF('[4]KPCO New Additions'!K11&gt;0,'[4]KPCO New Additions'!K11&amp;" -"&amp;'[4]KPCO New Additions'!K$6&amp;" MW NGCC"&amp;",",""),)</f>
      </c>
      <c r="N95" s="401">
        <f>'[4]KPCO New Additions'!P8</f>
        <v>0</v>
      </c>
      <c r="O95" s="401">
        <f>'[4]KPCO New Additions'!O8</f>
        <v>1387.44287109375</v>
      </c>
      <c r="P95" s="402">
        <f t="shared" si="11"/>
        <v>0.11620504512771523</v>
      </c>
      <c r="U95" s="301"/>
      <c r="V95" s="301"/>
    </row>
    <row r="96" spans="1:22" ht="12.75">
      <c r="A96" s="273">
        <f t="shared" si="12"/>
        <v>2015</v>
      </c>
      <c r="B96" s="336">
        <f>'[3]East Change4'!CL6</f>
        <v>7478.85986328125</v>
      </c>
      <c r="C96" s="337">
        <f>'[3]East Change4'!CO6</f>
        <v>138.914306640625</v>
      </c>
      <c r="D96" s="337">
        <f>'[3]East Change4'!CP6</f>
        <v>22.56797981262207</v>
      </c>
      <c r="E96" s="307">
        <f t="shared" si="9"/>
        <v>-116.34632682800293</v>
      </c>
      <c r="F96" s="307">
        <f>'[3]East Change4'!CN6</f>
        <v>259.65570068359375</v>
      </c>
      <c r="G96" s="337">
        <f>'[3]East Change4'!CM6</f>
        <v>1251.763916015625</v>
      </c>
      <c r="H96" s="307">
        <f t="shared" si="13"/>
        <v>992.1082153320312</v>
      </c>
      <c r="I96" s="377">
        <f t="shared" si="14"/>
        <v>6902.987653808594</v>
      </c>
      <c r="J96" s="399">
        <f t="shared" si="15"/>
        <v>2015</v>
      </c>
      <c r="K96" s="400">
        <f>'[4]Change3'!BI6</f>
        <v>1234</v>
      </c>
      <c r="L96" s="401">
        <f t="shared" si="10"/>
        <v>1107.68212890625</v>
      </c>
      <c r="M96" s="150">
        <f>CONCATENATE(IF('[4]KPCO New Additions'!F12&gt;0,'[4]KPCO New Additions'!FI12&amp;" -"&amp;'[4]KPCO New Additions'!$F$5&amp;" MW CT's"&amp;",",""),IF('[4]KPCO New Additions'!G12&gt;0,'[4]KPCO New Additions'!G12&amp;"- "&amp;'[4]KPCO New Additions'!$G$5&amp;" MW CC"&amp;",",""),IF('[4]KPCO New Additions'!K12&gt;0,'[4]KPCO New Additions'!K12&amp;" -"&amp;'[4]KPCO New Additions'!K$6&amp;" MW NGCC"&amp;",",""),)</f>
      </c>
      <c r="N96" s="401">
        <f>'[4]KPCO New Additions'!P9</f>
        <v>0</v>
      </c>
      <c r="O96" s="401">
        <f>'[4]KPCO New Additions'!O9</f>
        <v>1107.68212890625</v>
      </c>
      <c r="P96" s="402">
        <f t="shared" si="11"/>
        <v>-0.10236456328504862</v>
      </c>
      <c r="U96" s="301"/>
      <c r="V96" s="301"/>
    </row>
    <row r="97" spans="1:22" ht="12.75">
      <c r="A97" s="273">
        <f t="shared" si="12"/>
        <v>2016</v>
      </c>
      <c r="B97" s="336">
        <f>'[3]East Change4'!CL7</f>
        <v>7487.85009765625</v>
      </c>
      <c r="C97" s="337">
        <f>'[3]East Change4'!CO7</f>
        <v>139.39614868164062</v>
      </c>
      <c r="D97" s="337">
        <f>'[3]East Change4'!CP7</f>
        <v>19.49726104736328</v>
      </c>
      <c r="E97" s="307">
        <f t="shared" si="9"/>
        <v>-119.89888763427734</v>
      </c>
      <c r="F97" s="307">
        <f>'[3]East Change4'!CN7</f>
        <v>4596.0830078125</v>
      </c>
      <c r="G97" s="337">
        <f>'[3]East Change4'!CM7</f>
        <v>0</v>
      </c>
      <c r="H97" s="307">
        <f t="shared" si="13"/>
        <v>-4596.0830078125</v>
      </c>
      <c r="I97" s="377">
        <f t="shared" si="14"/>
        <v>6911.285640136719</v>
      </c>
      <c r="J97" s="399">
        <f t="shared" si="15"/>
        <v>2016</v>
      </c>
      <c r="K97" s="400">
        <f>'[4]Change3'!BI7</f>
        <v>1213</v>
      </c>
      <c r="L97" s="401">
        <f t="shared" si="10"/>
        <v>372.8175048828125</v>
      </c>
      <c r="M97" s="150">
        <f>CONCATENATE(IF('[4]KPCO New Additions'!F13&gt;0,'[4]KPCO New Additions'!FI13&amp;" -"&amp;'[4]KPCO New Additions'!$F$5&amp;" MW CT's"&amp;",",""),IF('[4]KPCO New Additions'!G13&gt;0,'[4]KPCO New Additions'!G13&amp;"- "&amp;'[4]KPCO New Additions'!$G$5&amp;" MW CC"&amp;",",""),IF('[4]KPCO New Additions'!K13&gt;0,'[4]KPCO New Additions'!K13&amp;" -"&amp;'[4]KPCO New Additions'!K$6&amp;" MW NGCC"&amp;",",""),)</f>
      </c>
      <c r="N97" s="401">
        <f>'[4]KPCO New Additions'!P10</f>
        <v>0</v>
      </c>
      <c r="O97" s="401">
        <f>'[4]KPCO New Additions'!O10</f>
        <v>372.8175048828125</v>
      </c>
      <c r="P97" s="402">
        <f t="shared" si="11"/>
        <v>-0.6926483883900969</v>
      </c>
      <c r="U97" s="301"/>
      <c r="V97" s="301"/>
    </row>
    <row r="98" spans="1:22" ht="12.75">
      <c r="A98" s="273">
        <f t="shared" si="12"/>
        <v>2017</v>
      </c>
      <c r="B98" s="336">
        <f>'[3]East Change4'!CL8</f>
        <v>7504.75927734375</v>
      </c>
      <c r="C98" s="337">
        <f>'[3]East Change4'!CO8</f>
        <v>138.914306640625</v>
      </c>
      <c r="D98" s="337">
        <f>'[3]East Change4'!CP8</f>
        <v>28.110326766967773</v>
      </c>
      <c r="E98" s="307">
        <f t="shared" si="9"/>
        <v>-110.80397987365723</v>
      </c>
      <c r="F98" s="307">
        <f>'[3]East Change4'!CN8</f>
        <v>4769.22509765625</v>
      </c>
      <c r="G98" s="337">
        <f>'[3]East Change4'!CM8</f>
        <v>0</v>
      </c>
      <c r="H98" s="307">
        <f t="shared" si="13"/>
        <v>-4769.22509765625</v>
      </c>
      <c r="I98" s="377">
        <f t="shared" si="14"/>
        <v>6926.892812988282</v>
      </c>
      <c r="J98" s="399">
        <f t="shared" si="15"/>
        <v>2017</v>
      </c>
      <c r="K98" s="400">
        <f>'[4]Change3'!BI8</f>
        <v>1198</v>
      </c>
      <c r="L98" s="401">
        <f t="shared" si="10"/>
        <v>371.7789611816406</v>
      </c>
      <c r="M98" s="150">
        <f>CONCATENATE(IF('[4]KPCO New Additions'!F14&gt;0,'[4]KPCO New Additions'!FI14&amp;" -"&amp;'[4]KPCO New Additions'!$F$5&amp;" MW CT's"&amp;",",""),IF('[4]KPCO New Additions'!G14&gt;0,'[4]KPCO New Additions'!G14&amp;"- "&amp;'[4]KPCO New Additions'!$G$5&amp;" MW CC"&amp;",",""),IF('[4]KPCO New Additions'!K14&gt;0,'[4]KPCO New Additions'!K14&amp;" -"&amp;'[4]KPCO New Additions'!K$6&amp;" MW NGCC"&amp;",",""),)</f>
      </c>
      <c r="N98" s="401">
        <f>'[4]KPCO New Additions'!P11</f>
        <v>0</v>
      </c>
      <c r="O98" s="401">
        <f>'[4]KPCO New Additions'!O11</f>
        <v>371.7789611816406</v>
      </c>
      <c r="P98" s="402">
        <f t="shared" si="11"/>
        <v>-0.6896669773108175</v>
      </c>
      <c r="U98" s="301"/>
      <c r="V98" s="301"/>
    </row>
    <row r="99" spans="1:22" ht="12.75">
      <c r="A99" s="273">
        <f t="shared" si="12"/>
        <v>2018</v>
      </c>
      <c r="B99" s="336">
        <f>'[3]East Change4'!CL9</f>
        <v>7535.7373046875</v>
      </c>
      <c r="C99" s="337">
        <f>'[3]East Change4'!CO9</f>
        <v>138.914306640625</v>
      </c>
      <c r="D99" s="337">
        <f>'[3]East Change4'!CP9</f>
        <v>36.915977478027344</v>
      </c>
      <c r="E99" s="307">
        <f t="shared" si="9"/>
        <v>-101.99832916259766</v>
      </c>
      <c r="F99" s="307">
        <f>'[3]East Change4'!CN9</f>
        <v>4572.8173828125</v>
      </c>
      <c r="G99" s="337">
        <f>'[3]East Change4'!CM9</f>
        <v>0</v>
      </c>
      <c r="H99" s="307">
        <f t="shared" si="13"/>
        <v>-4572.8173828125</v>
      </c>
      <c r="I99" s="377">
        <f t="shared" si="14"/>
        <v>6955.485532226563</v>
      </c>
      <c r="J99" s="399">
        <f t="shared" si="15"/>
        <v>2018</v>
      </c>
      <c r="K99" s="400">
        <f>'[4]Change3'!BI9</f>
        <v>1207</v>
      </c>
      <c r="L99" s="401">
        <f t="shared" si="10"/>
        <v>374.3404541015625</v>
      </c>
      <c r="M99" s="150">
        <f>CONCATENATE(IF('[4]KPCO New Additions'!F15&gt;0,'[4]KPCO New Additions'!FI15&amp;" -"&amp;'[4]KPCO New Additions'!$F$5&amp;" MW CT's"&amp;",",""),IF('[4]KPCO New Additions'!G15&gt;0,'[4]KPCO New Additions'!G15&amp;"- "&amp;'[4]KPCO New Additions'!$G$5&amp;" MW CC"&amp;",",""),IF('[4]KPCO New Additions'!K15&gt;0,'[4]KPCO New Additions'!K15&amp;" -"&amp;'[4]KPCO New Additions'!K$6&amp;" MW NGCC"&amp;",",""),)</f>
      </c>
      <c r="N99" s="401">
        <f>'[4]KPCO New Additions'!P12</f>
        <v>0</v>
      </c>
      <c r="O99" s="401">
        <f>'[4]KPCO New Additions'!O12</f>
        <v>374.3404541015625</v>
      </c>
      <c r="P99" s="402">
        <f t="shared" si="11"/>
        <v>-0.6898587787062449</v>
      </c>
      <c r="U99" s="301"/>
      <c r="V99" s="301"/>
    </row>
    <row r="100" spans="1:22" ht="12.75">
      <c r="A100" s="273">
        <f t="shared" si="12"/>
        <v>2019</v>
      </c>
      <c r="B100" s="336">
        <f>'[3]East Change4'!CL10</f>
        <v>7570.5029296875</v>
      </c>
      <c r="C100" s="337">
        <f>'[3]East Change4'!CO10</f>
        <v>138.914306640625</v>
      </c>
      <c r="D100" s="337">
        <f>'[3]East Change4'!CP10</f>
        <v>36.0742301940918</v>
      </c>
      <c r="E100" s="307">
        <f t="shared" si="9"/>
        <v>-102.8400764465332</v>
      </c>
      <c r="F100" s="307">
        <f>'[3]East Change4'!CN10</f>
        <v>4852.033203125</v>
      </c>
      <c r="G100" s="337">
        <f>'[3]East Change4'!CM10</f>
        <v>0</v>
      </c>
      <c r="H100" s="307">
        <f t="shared" si="13"/>
        <v>-4852.033203125</v>
      </c>
      <c r="I100" s="377">
        <f t="shared" si="14"/>
        <v>6987.574204101563</v>
      </c>
      <c r="J100" s="399">
        <f t="shared" si="15"/>
        <v>2019</v>
      </c>
      <c r="K100" s="400">
        <f>'[4]Change3'!BI10</f>
        <v>1218</v>
      </c>
      <c r="L100" s="401">
        <f t="shared" si="10"/>
        <v>381.7840881347656</v>
      </c>
      <c r="M100" s="150">
        <f>CONCATENATE(IF('[4]KPCO New Additions'!F16&gt;0,'[4]KPCO New Additions'!FI16&amp;" -"&amp;'[4]KPCO New Additions'!$F$5&amp;" MW CT's"&amp;",",""),IF('[4]KPCO New Additions'!G16&gt;0,'[4]KPCO New Additions'!G16&amp;"- "&amp;'[4]KPCO New Additions'!$G$5&amp;" MW CC"&amp;",",""),IF('[4]KPCO New Additions'!K16&gt;0,'[4]KPCO New Additions'!K16&amp;" -"&amp;'[4]KPCO New Additions'!K$6&amp;" MW NGCC"&amp;",",""),)</f>
      </c>
      <c r="N100" s="401">
        <f>'[4]KPCO New Additions'!P13</f>
        <v>0</v>
      </c>
      <c r="O100" s="401">
        <f>'[4]KPCO New Additions'!O13</f>
        <v>381.7840881347656</v>
      </c>
      <c r="P100" s="402">
        <f t="shared" si="11"/>
        <v>-0.6865483677054469</v>
      </c>
      <c r="U100" s="301"/>
      <c r="V100" s="301"/>
    </row>
    <row r="101" spans="1:22" ht="12.75">
      <c r="A101" s="273">
        <f t="shared" si="12"/>
        <v>2020</v>
      </c>
      <c r="B101" s="336">
        <f>'[3]East Change4'!CL11</f>
        <v>7604.33740234375</v>
      </c>
      <c r="C101" s="337">
        <f>'[3]East Change4'!CO11</f>
        <v>139.39614868164062</v>
      </c>
      <c r="D101" s="337">
        <f>'[3]East Change4'!CP11</f>
        <v>33.800296783447266</v>
      </c>
      <c r="E101" s="307">
        <f t="shared" si="9"/>
        <v>-105.59585189819336</v>
      </c>
      <c r="F101" s="307">
        <f>'[3]East Change4'!CN11</f>
        <v>4552.12060546875</v>
      </c>
      <c r="G101" s="337">
        <f>'[3]East Change4'!CM11</f>
        <v>0</v>
      </c>
      <c r="H101" s="307">
        <f t="shared" si="13"/>
        <v>-4552.12060546875</v>
      </c>
      <c r="I101" s="377">
        <f t="shared" si="14"/>
        <v>7018.803422363281</v>
      </c>
      <c r="J101" s="399">
        <f t="shared" si="15"/>
        <v>2020</v>
      </c>
      <c r="K101" s="400">
        <f>'[4]Change3'!BI11</f>
        <v>1224</v>
      </c>
      <c r="L101" s="401">
        <f t="shared" si="10"/>
        <v>383.910888671875</v>
      </c>
      <c r="M101" s="150">
        <f>CONCATENATE(IF('[4]KPCO New Additions'!F17&gt;0,'[4]KPCO New Additions'!FI17&amp;" -"&amp;'[4]KPCO New Additions'!$F$5&amp;" MW CT's"&amp;",",""),IF('[4]KPCO New Additions'!G17&gt;0,'[4]KPCO New Additions'!G17&amp;"- "&amp;'[4]KPCO New Additions'!$G$5&amp;" MW CC"&amp;",",""),IF('[4]KPCO New Additions'!K17&gt;0,'[4]KPCO New Additions'!K17&amp;" -"&amp;'[4]KPCO New Additions'!K$6&amp;" MW NGCC"&amp;",",""),)</f>
      </c>
      <c r="N101" s="401">
        <f>'[4]KPCO New Additions'!P14</f>
        <v>0</v>
      </c>
      <c r="O101" s="401">
        <f>'[4]KPCO New Additions'!O14</f>
        <v>383.910888671875</v>
      </c>
      <c r="P101" s="402">
        <f t="shared" si="11"/>
        <v>-0.6863473131765727</v>
      </c>
      <c r="U101" s="301"/>
      <c r="V101" s="301"/>
    </row>
    <row r="102" spans="1:22" ht="12.75">
      <c r="A102" s="273">
        <f t="shared" si="12"/>
        <v>2021</v>
      </c>
      <c r="B102" s="336">
        <f>'[3]East Change4'!CL12</f>
        <v>7647.5146484375</v>
      </c>
      <c r="C102" s="337">
        <f>'[3]East Change4'!CO12</f>
        <v>287.8343200683594</v>
      </c>
      <c r="D102" s="337">
        <f>'[3]East Change4'!CP12</f>
        <v>33.736427307128906</v>
      </c>
      <c r="E102" s="307">
        <f t="shared" si="9"/>
        <v>-254.09789276123047</v>
      </c>
      <c r="F102" s="307">
        <f>'[3]East Change4'!CN12</f>
        <v>4461.72265625</v>
      </c>
      <c r="G102" s="337">
        <f>'[3]East Change4'!CM12</f>
        <v>0</v>
      </c>
      <c r="H102" s="307">
        <f t="shared" si="13"/>
        <v>-4461.72265625</v>
      </c>
      <c r="I102" s="377">
        <f t="shared" si="14"/>
        <v>7058.656020507813</v>
      </c>
      <c r="J102" s="399">
        <f t="shared" si="15"/>
        <v>2021</v>
      </c>
      <c r="K102" s="400">
        <f>'[4]Change3'!BI12</f>
        <v>1238</v>
      </c>
      <c r="L102" s="401">
        <f t="shared" si="10"/>
        <v>398.61541748046875</v>
      </c>
      <c r="M102" s="150">
        <f>CONCATENATE(IF('[4]KPCO New Additions'!F18&gt;0,'[4]KPCO New Additions'!FI18&amp;" -"&amp;'[4]KPCO New Additions'!$F$5&amp;" MW CT's"&amp;",",""),IF('[4]KPCO New Additions'!G18&gt;0,'[4]KPCO New Additions'!G18&amp;"- "&amp;'[4]KPCO New Additions'!$G$5&amp;" MW CC"&amp;",",""),IF('[4]KPCO New Additions'!K18&gt;0,'[4]KPCO New Additions'!K18&amp;" -"&amp;'[4]KPCO New Additions'!K$6&amp;" MW NGCC"&amp;",",""),)</f>
      </c>
      <c r="N102" s="401">
        <f>'[4]KPCO New Additions'!P15</f>
        <v>0</v>
      </c>
      <c r="O102" s="401">
        <f>'[4]KPCO New Additions'!O15</f>
        <v>398.61541748046875</v>
      </c>
      <c r="P102" s="402">
        <f t="shared" si="11"/>
        <v>-0.6780166256215923</v>
      </c>
      <c r="U102" s="301"/>
      <c r="V102" s="301"/>
    </row>
    <row r="103" spans="1:22" ht="12.75">
      <c r="A103" s="273">
        <f t="shared" si="12"/>
        <v>2022</v>
      </c>
      <c r="B103" s="336">
        <f>'[3]East Change4'!CL13</f>
        <v>7694.77392578125</v>
      </c>
      <c r="C103" s="337">
        <f>'[3]East Change4'!CO13</f>
        <v>287.8343200683594</v>
      </c>
      <c r="D103" s="337">
        <f>'[3]East Change4'!CP13</f>
        <v>33.736427307128906</v>
      </c>
      <c r="E103" s="307">
        <f t="shared" si="9"/>
        <v>-254.09789276123047</v>
      </c>
      <c r="F103" s="307">
        <f>'[3]East Change4'!CN13</f>
        <v>4481.36669921875</v>
      </c>
      <c r="G103" s="337">
        <f>'[3]East Change4'!CM13</f>
        <v>0</v>
      </c>
      <c r="H103" s="307">
        <f t="shared" si="13"/>
        <v>-4481.36669921875</v>
      </c>
      <c r="I103" s="377">
        <f t="shared" si="14"/>
        <v>7102.276333496094</v>
      </c>
      <c r="J103" s="399">
        <f t="shared" si="15"/>
        <v>2022</v>
      </c>
      <c r="K103" s="400">
        <f>'[4]Change3'!BI13</f>
        <v>1249</v>
      </c>
      <c r="L103" s="401">
        <f t="shared" si="10"/>
        <v>398.61541748046875</v>
      </c>
      <c r="M103" s="150">
        <f>CONCATENATE(IF('[4]KPCO New Additions'!F19&gt;0,'[4]KPCO New Additions'!FI19&amp;" -"&amp;'[4]KPCO New Additions'!$F$5&amp;" MW CT's"&amp;",",""),IF('[4]KPCO New Additions'!G19&gt;0,'[4]KPCO New Additions'!G19&amp;"- "&amp;'[4]KPCO New Additions'!$G$5&amp;" MW CC"&amp;",",""),IF('[4]KPCO New Additions'!K19&gt;0,'[4]KPCO New Additions'!K19&amp;" -"&amp;'[4]KPCO New Additions'!K$6&amp;" MW NGCC"&amp;",",""),)</f>
      </c>
      <c r="N103" s="401">
        <f>'[4]KPCO New Additions'!P16</f>
        <v>0</v>
      </c>
      <c r="O103" s="401">
        <f>'[4]KPCO New Additions'!O16</f>
        <v>398.61541748046875</v>
      </c>
      <c r="P103" s="402">
        <f t="shared" si="11"/>
        <v>-0.6808523478939401</v>
      </c>
      <c r="U103" s="301"/>
      <c r="V103" s="301"/>
    </row>
    <row r="104" spans="1:22" ht="12.75">
      <c r="A104" s="273">
        <f t="shared" si="12"/>
        <v>2023</v>
      </c>
      <c r="B104" s="336">
        <f>'[3]East Change4'!CL14</f>
        <v>7744.1357421875</v>
      </c>
      <c r="C104" s="337">
        <f>'[3]East Change4'!CO14</f>
        <v>287.8343200683594</v>
      </c>
      <c r="D104" s="337">
        <f>'[3]East Change4'!CP14</f>
        <v>33.736427307128906</v>
      </c>
      <c r="E104" s="307">
        <f t="shared" si="9"/>
        <v>-254.09789276123047</v>
      </c>
      <c r="F104" s="307">
        <f>'[3]East Change4'!CN14</f>
        <v>4884.89111328125</v>
      </c>
      <c r="G104" s="337">
        <f>'[3]East Change4'!CM14</f>
        <v>0</v>
      </c>
      <c r="H104" s="307">
        <f t="shared" si="13"/>
        <v>-4884.89111328125</v>
      </c>
      <c r="I104" s="377">
        <f t="shared" si="14"/>
        <v>7147.837290039063</v>
      </c>
      <c r="J104" s="399">
        <f t="shared" si="15"/>
        <v>2023</v>
      </c>
      <c r="K104" s="400">
        <f>'[4]Change3'!BI14</f>
        <v>1255</v>
      </c>
      <c r="L104" s="401">
        <f t="shared" si="10"/>
        <v>398.61541748046875</v>
      </c>
      <c r="M104" s="150">
        <f>CONCATENATE(IF('[4]KPCO New Additions'!F20&gt;0,'[4]KPCO New Additions'!FI20&amp;" -"&amp;'[4]KPCO New Additions'!$F$5&amp;" MW CT's"&amp;",",""),IF('[4]KPCO New Additions'!G20&gt;0,'[4]KPCO New Additions'!G20&amp;"- "&amp;'[4]KPCO New Additions'!$G$5&amp;" MW CC"&amp;",",""),IF('[4]KPCO New Additions'!K20&gt;0,'[4]KPCO New Additions'!K20&amp;" -"&amp;'[4]KPCO New Additions'!K$6&amp;" MW NGCC"&amp;",",""),)</f>
      </c>
      <c r="N104" s="401">
        <f>'[4]KPCO New Additions'!P17</f>
        <v>0</v>
      </c>
      <c r="O104" s="401">
        <f>'[4]KPCO New Additions'!O17</f>
        <v>398.61541748046875</v>
      </c>
      <c r="P104" s="402">
        <f t="shared" si="11"/>
        <v>-0.6823781534020169</v>
      </c>
      <c r="U104" s="301"/>
      <c r="V104" s="301"/>
    </row>
    <row r="105" spans="1:22" ht="12.75">
      <c r="A105" s="273">
        <f t="shared" si="12"/>
        <v>2024</v>
      </c>
      <c r="B105" s="336">
        <f>'[3]East Change4'!CL15</f>
        <v>7797.9462890625</v>
      </c>
      <c r="C105" s="337">
        <f>'[3]East Change4'!CO15</f>
        <v>288.8314514160156</v>
      </c>
      <c r="D105" s="337">
        <f>'[3]East Change4'!CP15</f>
        <v>33.800296783447266</v>
      </c>
      <c r="E105" s="307">
        <f t="shared" si="9"/>
        <v>-255.03115463256836</v>
      </c>
      <c r="F105" s="307">
        <f>'[3]East Change4'!CN15</f>
        <v>4873.18212890625</v>
      </c>
      <c r="G105" s="337">
        <f>'[3]East Change4'!CM15</f>
        <v>0</v>
      </c>
      <c r="H105" s="307">
        <f t="shared" si="13"/>
        <v>-4873.18212890625</v>
      </c>
      <c r="I105" s="377">
        <f t="shared" si="14"/>
        <v>7197.504424804688</v>
      </c>
      <c r="J105" s="399">
        <f t="shared" si="15"/>
        <v>2024</v>
      </c>
      <c r="K105" s="400">
        <f>'[4]Change3'!BI15</f>
        <v>1264</v>
      </c>
      <c r="L105" s="401">
        <f t="shared" si="10"/>
        <v>398.61541748046875</v>
      </c>
      <c r="M105" s="150">
        <f>CONCATENATE(IF('[4]KPCO New Additions'!F21&gt;0,'[4]KPCO New Additions'!FI21&amp;" -"&amp;'[4]KPCO New Additions'!$F$5&amp;" MW CT's"&amp;",",""),IF('[4]KPCO New Additions'!G21&gt;0,'[4]KPCO New Additions'!G21&amp;"- "&amp;'[4]KPCO New Additions'!$G$5&amp;" MW CC"&amp;",",""),IF('[4]KPCO New Additions'!K21&gt;0,'[4]KPCO New Additions'!K21&amp;" -"&amp;'[4]KPCO New Additions'!K$6&amp;" MW NGCC"&amp;",",""),)</f>
      </c>
      <c r="N105" s="401">
        <f>'[4]KPCO New Additions'!P18</f>
        <v>0</v>
      </c>
      <c r="O105" s="401">
        <f>'[4]KPCO New Additions'!O18</f>
        <v>398.61541748046875</v>
      </c>
      <c r="P105" s="402">
        <f t="shared" si="11"/>
        <v>-0.6846397013603887</v>
      </c>
      <c r="U105" s="301"/>
      <c r="V105" s="301"/>
    </row>
    <row r="106" spans="1:22" ht="38.25">
      <c r="A106" s="273">
        <f t="shared" si="12"/>
        <v>2025</v>
      </c>
      <c r="B106" s="336">
        <f>'[3]East Change4'!CL16</f>
        <v>7846.40234375</v>
      </c>
      <c r="C106" s="337">
        <f>'[3]East Change4'!CO16</f>
        <v>287.8343200683594</v>
      </c>
      <c r="D106" s="337">
        <f>'[3]East Change4'!CP16</f>
        <v>33.736427307128906</v>
      </c>
      <c r="E106" s="307">
        <f t="shared" si="9"/>
        <v>-254.09789276123047</v>
      </c>
      <c r="F106" s="307">
        <f>'[3]East Change4'!CN16</f>
        <v>485.5851135253906</v>
      </c>
      <c r="G106" s="337">
        <f>'[3]East Change4'!CM16</f>
        <v>1492.6239013671875</v>
      </c>
      <c r="H106" s="307">
        <f t="shared" si="13"/>
        <v>1007.0387878417969</v>
      </c>
      <c r="I106" s="377">
        <f t="shared" si="14"/>
        <v>7242.229363281251</v>
      </c>
      <c r="J106" s="399">
        <f t="shared" si="15"/>
        <v>2025</v>
      </c>
      <c r="K106" s="400">
        <f>'[4]Change3'!BI16</f>
        <v>1281</v>
      </c>
      <c r="L106" s="401">
        <f t="shared" si="10"/>
        <v>1302.6553955078125</v>
      </c>
      <c r="M106" s="150" t="str">
        <f>CONCATENATE(IF('[4]KPCO New Additions'!F22&gt;0,'[4]KPCO New Additions'!FI22&amp;" -"&amp;'[4]KPCO New Additions'!$F$5&amp;" MW CT's"&amp;",",""),IF('[4]KPCO New Additions'!G22&gt;0,'[4]KPCO New Additions'!G22&amp;"- "&amp;'[4]KPCO New Additions'!$G$5&amp;" MW CC"&amp;",",""),IF('[4]KPCO New Additions'!K22&gt;0,'[4]KPCO New Additions'!K22&amp;" -"&amp;'[4]KPCO New Additions'!K$6&amp;" MW NGCC"&amp;",",""),)</f>
        <v>1- 407 MW CC,1 -904 MW NGCC,</v>
      </c>
      <c r="N106" s="401">
        <f>'[4]KPCO New Additions'!P19</f>
        <v>407</v>
      </c>
      <c r="O106" s="401">
        <f>'[4]KPCO New Additions'!O19</f>
        <v>1709.6553955078125</v>
      </c>
      <c r="P106" s="402">
        <f t="shared" si="11"/>
        <v>0.33462560148931497</v>
      </c>
      <c r="U106" s="301"/>
      <c r="V106" s="301"/>
    </row>
    <row r="107" spans="1:22" ht="12.75">
      <c r="A107" s="273">
        <f t="shared" si="12"/>
        <v>2026</v>
      </c>
      <c r="B107" s="336">
        <f>'[3]East Change4'!CL17</f>
        <v>7896.48779296875</v>
      </c>
      <c r="C107" s="337">
        <f>'[3]East Change4'!CO17</f>
        <v>287.8343200683594</v>
      </c>
      <c r="D107" s="337">
        <f>'[3]East Change4'!CP17</f>
        <v>33.736427307128906</v>
      </c>
      <c r="E107" s="307">
        <f t="shared" si="9"/>
        <v>-254.09789276123047</v>
      </c>
      <c r="F107" s="307">
        <f>'[3]East Change4'!CN17</f>
        <v>351.8253173828125</v>
      </c>
      <c r="G107" s="337">
        <f>'[3]East Change4'!CM17</f>
        <v>1450.5185546875</v>
      </c>
      <c r="H107" s="307">
        <f t="shared" si="13"/>
        <v>1098.6932373046875</v>
      </c>
      <c r="I107" s="377">
        <f t="shared" si="14"/>
        <v>7288.458232910157</v>
      </c>
      <c r="J107" s="399">
        <f t="shared" si="15"/>
        <v>2026</v>
      </c>
      <c r="K107" s="400">
        <f>'[4]Change3'!BI17</f>
        <v>1293</v>
      </c>
      <c r="L107" s="401">
        <f t="shared" si="10"/>
        <v>1302.6553955078125</v>
      </c>
      <c r="M107" s="150">
        <f>CONCATENATE(IF('[4]KPCO New Additions'!F23&gt;0,'[4]KPCO New Additions'!FI23&amp;" -"&amp;'[4]KPCO New Additions'!$F$5&amp;" MW CT's"&amp;",",""),IF('[4]KPCO New Additions'!G23&gt;0,'[4]KPCO New Additions'!G23&amp;"- "&amp;'[4]KPCO New Additions'!$G$5&amp;" MW CC"&amp;",",""),IF('[4]KPCO New Additions'!K23&gt;0,'[4]KPCO New Additions'!K23&amp;" -"&amp;'[4]KPCO New Additions'!K$6&amp;" MW NGCC"&amp;",",""),)</f>
      </c>
      <c r="N107" s="401">
        <f>'[4]KPCO New Additions'!P20</f>
        <v>407</v>
      </c>
      <c r="O107" s="401">
        <f>'[4]KPCO New Additions'!O20</f>
        <v>1709.6553955078125</v>
      </c>
      <c r="P107" s="402">
        <f t="shared" si="11"/>
        <v>0.32223928500217514</v>
      </c>
      <c r="U107" s="301"/>
      <c r="V107" s="301"/>
    </row>
    <row r="108" spans="1:22" ht="12.75">
      <c r="A108" s="273">
        <f t="shared" si="12"/>
        <v>2027</v>
      </c>
      <c r="B108" s="336">
        <f>'[3]East Change4'!CL18</f>
        <v>7946.7626953125</v>
      </c>
      <c r="C108" s="337">
        <f>'[3]East Change4'!CO18</f>
        <v>287.8343200683594</v>
      </c>
      <c r="D108" s="337">
        <f>'[3]East Change4'!CP18</f>
        <v>33.736427307128906</v>
      </c>
      <c r="E108" s="307">
        <f t="shared" si="9"/>
        <v>-254.09789276123047</v>
      </c>
      <c r="F108" s="307">
        <f>'[3]East Change4'!CN18</f>
        <v>435.36090087890625</v>
      </c>
      <c r="G108" s="337">
        <f>'[3]East Change4'!CM18</f>
        <v>1547.0081787109375</v>
      </c>
      <c r="H108" s="307">
        <f t="shared" si="13"/>
        <v>1111.6472778320312</v>
      </c>
      <c r="I108" s="377">
        <f t="shared" si="14"/>
        <v>7334.861967773438</v>
      </c>
      <c r="J108" s="399">
        <f t="shared" si="15"/>
        <v>2027</v>
      </c>
      <c r="K108" s="400">
        <f>'[4]Change3'!BI18</f>
        <v>1305</v>
      </c>
      <c r="L108" s="401">
        <f t="shared" si="10"/>
        <v>1302.6553955078125</v>
      </c>
      <c r="M108" s="150">
        <f>CONCATENATE(IF('[4]KPCO New Additions'!F24&gt;0,'[4]KPCO New Additions'!FI24&amp;" -"&amp;'[4]KPCO New Additions'!$F$5&amp;" MW CT's"&amp;",",""),IF('[4]KPCO New Additions'!G24&gt;0,'[4]KPCO New Additions'!G24&amp;"- "&amp;'[4]KPCO New Additions'!$G$5&amp;" MW CC"&amp;",",""),IF('[4]KPCO New Additions'!K24&gt;0,'[4]KPCO New Additions'!K24&amp;" -"&amp;'[4]KPCO New Additions'!K$6&amp;" MW NGCC"&amp;",",""),)</f>
      </c>
      <c r="N108" s="401">
        <f>'[4]KPCO New Additions'!P21</f>
        <v>407</v>
      </c>
      <c r="O108" s="401">
        <f>'[4]KPCO New Additions'!O21</f>
        <v>1709.6553955078125</v>
      </c>
      <c r="P108" s="402">
        <f t="shared" si="11"/>
        <v>0.31008076284123565</v>
      </c>
      <c r="U108" s="301"/>
      <c r="V108" s="301"/>
    </row>
    <row r="109" spans="1:22" ht="12.75">
      <c r="A109" s="273">
        <f t="shared" si="12"/>
        <v>2028</v>
      </c>
      <c r="B109" s="336">
        <f>'[3]East Change4'!CL19</f>
        <v>7998.66943359375</v>
      </c>
      <c r="C109" s="337">
        <f>'[3]East Change4'!CO19</f>
        <v>288.8314514160156</v>
      </c>
      <c r="D109" s="337">
        <f>'[3]East Change4'!CP19</f>
        <v>33.800296783447266</v>
      </c>
      <c r="E109" s="307">
        <f t="shared" si="9"/>
        <v>-255.03115463256836</v>
      </c>
      <c r="F109" s="307">
        <f>'[3]East Change4'!CN19</f>
        <v>353.2126159667969</v>
      </c>
      <c r="G109" s="337">
        <f>'[3]East Change4'!CM19</f>
        <v>1420.7220458984375</v>
      </c>
      <c r="H109" s="307">
        <f t="shared" si="13"/>
        <v>1067.5094299316406</v>
      </c>
      <c r="I109" s="377">
        <f t="shared" si="14"/>
        <v>7382.771887207032</v>
      </c>
      <c r="J109" s="399">
        <f t="shared" si="15"/>
        <v>2028</v>
      </c>
      <c r="K109" s="400">
        <f>'[4]Change3'!BI19</f>
        <v>1315</v>
      </c>
      <c r="L109" s="401">
        <f t="shared" si="10"/>
        <v>1302.6553955078125</v>
      </c>
      <c r="M109" s="150">
        <f>CONCATENATE(IF('[4]KPCO New Additions'!F25&gt;0,'[4]KPCO New Additions'!FI25&amp;" -"&amp;'[4]KPCO New Additions'!$F$5&amp;" MW CT's"&amp;",",""),IF('[4]KPCO New Additions'!G25&gt;0,'[4]KPCO New Additions'!G25&amp;"- "&amp;'[4]KPCO New Additions'!$G$5&amp;" MW CC"&amp;",",""),IF('[4]KPCO New Additions'!K25&gt;0,'[4]KPCO New Additions'!K25&amp;" -"&amp;'[4]KPCO New Additions'!K$6&amp;" MW NGCC"&amp;",",""),)</f>
      </c>
      <c r="N109" s="401">
        <f>'[4]KPCO New Additions'!P22</f>
        <v>407</v>
      </c>
      <c r="O109" s="401">
        <f>'[4]KPCO New Additions'!O22</f>
        <v>1709.6553955078125</v>
      </c>
      <c r="P109" s="402">
        <f t="shared" si="11"/>
        <v>0.3001181714888308</v>
      </c>
      <c r="U109" s="301"/>
      <c r="V109" s="301"/>
    </row>
    <row r="110" spans="1:22" ht="12.75">
      <c r="A110" s="273">
        <f t="shared" si="12"/>
        <v>2029</v>
      </c>
      <c r="B110" s="336">
        <f>'[3]East Change4'!CL20</f>
        <v>8044.17626953125</v>
      </c>
      <c r="C110" s="337">
        <f>'[3]East Change4'!CO20</f>
        <v>287.8343200683594</v>
      </c>
      <c r="D110" s="337">
        <f>'[3]East Change4'!CP20</f>
        <v>33.736427307128906</v>
      </c>
      <c r="E110" s="307">
        <f t="shared" si="9"/>
        <v>-254.09789276123047</v>
      </c>
      <c r="F110" s="307">
        <f>'[3]East Change4'!CN20</f>
        <v>367.50665283203125</v>
      </c>
      <c r="G110" s="337">
        <f>'[3]East Change4'!CM20</f>
        <v>1315.8768310546875</v>
      </c>
      <c r="H110" s="307">
        <f t="shared" si="13"/>
        <v>948.3701782226562</v>
      </c>
      <c r="I110" s="377">
        <f t="shared" si="14"/>
        <v>7424.774696777344</v>
      </c>
      <c r="J110" s="399">
        <f t="shared" si="15"/>
        <v>2029</v>
      </c>
      <c r="K110" s="400">
        <f>'[4]Change3'!BI20</f>
        <v>1324</v>
      </c>
      <c r="L110" s="401">
        <f t="shared" si="10"/>
        <v>1302.6553955078125</v>
      </c>
      <c r="M110" s="150">
        <f>CONCATENATE(IF('[4]KPCO New Additions'!F26&gt;0,'[4]KPCO New Additions'!FI26&amp;" -"&amp;'[4]KPCO New Additions'!$F$5&amp;" MW CT's"&amp;",",""),IF('[4]KPCO New Additions'!G26&gt;0,'[4]KPCO New Additions'!G26&amp;"- "&amp;'[4]KPCO New Additions'!$G$5&amp;" MW CC"&amp;",",""),IF('[4]KPCO New Additions'!K26&gt;0,'[4]KPCO New Additions'!K26&amp;" -"&amp;'[4]KPCO New Additions'!K$6&amp;" MW NGCC"&amp;",",""),)</f>
      </c>
      <c r="N110" s="401">
        <f>'[4]KPCO New Additions'!P23</f>
        <v>407</v>
      </c>
      <c r="O110" s="401">
        <f>'[4]KPCO New Additions'!O23</f>
        <v>1709.6553955078125</v>
      </c>
      <c r="P110" s="402">
        <f t="shared" si="11"/>
        <v>0.2912805102022753</v>
      </c>
      <c r="U110" s="301"/>
      <c r="V110" s="301"/>
    </row>
    <row r="111" spans="1:22" ht="12.75">
      <c r="A111" s="273">
        <f t="shared" si="12"/>
        <v>2030</v>
      </c>
      <c r="B111" s="336">
        <f>'[3]East Change4'!CL21</f>
        <v>8092.83642578125</v>
      </c>
      <c r="C111" s="337">
        <f>'[3]East Change4'!CO21</f>
        <v>287.8343200683594</v>
      </c>
      <c r="D111" s="337">
        <f>'[3]East Change4'!CP21</f>
        <v>33.736427307128906</v>
      </c>
      <c r="E111" s="307">
        <f t="shared" si="9"/>
        <v>-254.09789276123047</v>
      </c>
      <c r="F111" s="307">
        <f>'[3]East Change4'!CN21</f>
        <v>470.8823547363281</v>
      </c>
      <c r="G111" s="337">
        <f>'[3]East Change4'!CM21</f>
        <v>1396.678955078125</v>
      </c>
      <c r="H111" s="307">
        <f t="shared" si="13"/>
        <v>925.7966003417969</v>
      </c>
      <c r="I111" s="377">
        <f t="shared" si="14"/>
        <v>7469.688020996094</v>
      </c>
      <c r="J111" s="399">
        <f t="shared" si="15"/>
        <v>2030</v>
      </c>
      <c r="K111" s="400">
        <f>'[4]Change3'!BI21</f>
        <v>1335</v>
      </c>
      <c r="L111" s="401">
        <f t="shared" si="10"/>
        <v>1302.6553955078125</v>
      </c>
      <c r="M111" s="150">
        <f>CONCATENATE(IF('[4]KPCO New Additions'!F27&gt;0,'[4]KPCO New Additions'!FI27&amp;" -"&amp;'[4]KPCO New Additions'!$F$5&amp;" MW CT's"&amp;",",""),IF('[4]KPCO New Additions'!G27&gt;0,'[4]KPCO New Additions'!G27&amp;"- "&amp;'[4]KPCO New Additions'!$G$5&amp;" MW CC"&amp;",",""),IF('[4]KPCO New Additions'!K27&gt;0,'[4]KPCO New Additions'!K27&amp;" -"&amp;'[4]KPCO New Additions'!K$6&amp;" MW NGCC"&amp;",",""),)</f>
      </c>
      <c r="N111" s="401">
        <f>'[4]KPCO New Additions'!P24</f>
        <v>407</v>
      </c>
      <c r="O111" s="401">
        <f>'[4]KPCO New Additions'!O24</f>
        <v>1709.6553955078125</v>
      </c>
      <c r="P111" s="402">
        <f t="shared" si="11"/>
        <v>0.28064074569873587</v>
      </c>
      <c r="U111" s="301"/>
      <c r="V111" s="301"/>
    </row>
    <row r="112" spans="1:22" ht="12.75">
      <c r="A112" s="273">
        <f t="shared" si="12"/>
        <v>2031</v>
      </c>
      <c r="B112" s="336">
        <f>'[3]East Change4'!CL22</f>
        <v>8142.908203125</v>
      </c>
      <c r="C112" s="337">
        <f>'[3]East Change4'!CO22</f>
        <v>287.8343200683594</v>
      </c>
      <c r="D112" s="337">
        <f>'[3]East Change4'!CP22</f>
        <v>33.736427307128906</v>
      </c>
      <c r="E112" s="307">
        <f t="shared" si="9"/>
        <v>-254.09789276123047</v>
      </c>
      <c r="F112" s="307">
        <f>'[3]East Change4'!CN22</f>
        <v>473.9837951660156</v>
      </c>
      <c r="G112" s="337">
        <f>'[3]East Change4'!CM22</f>
        <v>1288.856689453125</v>
      </c>
      <c r="H112" s="307">
        <f t="shared" si="13"/>
        <v>814.8728942871094</v>
      </c>
      <c r="I112" s="377">
        <f t="shared" si="14"/>
        <v>7515.904271484375</v>
      </c>
      <c r="J112" s="399">
        <f t="shared" si="15"/>
        <v>2031</v>
      </c>
      <c r="K112" s="400">
        <f>'[4]Change3'!BI22</f>
        <v>1348</v>
      </c>
      <c r="L112" s="401">
        <f t="shared" si="10"/>
        <v>1302.6553955078125</v>
      </c>
      <c r="M112" s="150">
        <f>CONCATENATE(IF('[4]KPCO New Additions'!F28&gt;0,'[4]KPCO New Additions'!FI28&amp;" -"&amp;'[4]KPCO New Additions'!$F$5&amp;" MW CT's"&amp;",",""),IF('[4]KPCO New Additions'!G28&gt;0,'[4]KPCO New Additions'!G28&amp;"- "&amp;'[4]KPCO New Additions'!$G$5&amp;" MW CC"&amp;",",""),IF('[4]KPCO New Additions'!K28&gt;0,'[4]KPCO New Additions'!K28&amp;" -"&amp;'[4]KPCO New Additions'!K$6&amp;" MW NGCC"&amp;",",""),)</f>
      </c>
      <c r="N112" s="401">
        <f>'[4]KPCO New Additions'!P25</f>
        <v>407</v>
      </c>
      <c r="O112" s="401">
        <f>'[4]KPCO New Additions'!O25</f>
        <v>1709.6553955078125</v>
      </c>
      <c r="P112" s="402">
        <f t="shared" si="11"/>
        <v>0.26829035275060265</v>
      </c>
      <c r="U112" s="301"/>
      <c r="V112" s="301"/>
    </row>
    <row r="113" spans="1:22" ht="12.75">
      <c r="A113" s="273">
        <f t="shared" si="12"/>
        <v>2032</v>
      </c>
      <c r="B113" s="336">
        <f>'[3]East Change4'!CL23</f>
        <v>8194.7724609375</v>
      </c>
      <c r="C113" s="337">
        <f>'[3]East Change4'!CO23</f>
        <v>288.8314514160156</v>
      </c>
      <c r="D113" s="337">
        <f>'[3]East Change4'!CP23</f>
        <v>33.800296783447266</v>
      </c>
      <c r="E113" s="307">
        <f t="shared" si="9"/>
        <v>-255.03115463256836</v>
      </c>
      <c r="F113" s="307">
        <f>'[3]East Change4'!CN23</f>
        <v>430.34503173828125</v>
      </c>
      <c r="G113" s="337">
        <f>'[3]East Change4'!CM23</f>
        <v>1434.771484375</v>
      </c>
      <c r="H113" s="307">
        <f t="shared" si="13"/>
        <v>1004.4264526367188</v>
      </c>
      <c r="I113" s="377">
        <f t="shared" si="14"/>
        <v>7563.774981445313</v>
      </c>
      <c r="J113" s="399">
        <f t="shared" si="15"/>
        <v>2032</v>
      </c>
      <c r="K113" s="400">
        <f>'[4]Change3'!BI23</f>
        <v>1357</v>
      </c>
      <c r="L113" s="401">
        <f t="shared" si="10"/>
        <v>1302.6553955078125</v>
      </c>
      <c r="M113" s="150">
        <f>CONCATENATE(IF('[4]KPCO New Additions'!F29&gt;0,'[4]KPCO New Additions'!FI29&amp;" -"&amp;'[4]KPCO New Additions'!$F$5&amp;" MW CT's"&amp;",",""),IF('[4]KPCO New Additions'!G29&gt;0,'[4]KPCO New Additions'!G29&amp;"- "&amp;'[4]KPCO New Additions'!$G$5&amp;" MW CC"&amp;",",""),IF('[4]KPCO New Additions'!K29&gt;0,'[4]KPCO New Additions'!K29&amp;" -"&amp;'[4]KPCO New Additions'!K$6&amp;" MW NGCC"&amp;",",""),)</f>
      </c>
      <c r="N113" s="401">
        <f>'[4]KPCO New Additions'!P26</f>
        <v>407</v>
      </c>
      <c r="O113" s="401">
        <f>'[4]KPCO New Additions'!O26</f>
        <v>1709.6553955078125</v>
      </c>
      <c r="P113" s="402">
        <f t="shared" si="11"/>
        <v>0.2598786997109894</v>
      </c>
      <c r="U113" s="301"/>
      <c r="V113" s="301"/>
    </row>
    <row r="114" spans="1:22" ht="12.75">
      <c r="A114" s="273">
        <f t="shared" si="12"/>
        <v>2033</v>
      </c>
      <c r="B114" s="336">
        <f>'[3]East Change4'!CL24</f>
        <v>8240.892578125</v>
      </c>
      <c r="C114" s="337">
        <f>'[3]East Change4'!CO24</f>
        <v>287.8343200683594</v>
      </c>
      <c r="D114" s="337">
        <f>'[3]East Change4'!CP24</f>
        <v>33.736427307128906</v>
      </c>
      <c r="E114" s="307">
        <f t="shared" si="9"/>
        <v>-254.09789276123047</v>
      </c>
      <c r="F114" s="307">
        <f>'[3]East Change4'!CN24</f>
        <v>334.2937316894531</v>
      </c>
      <c r="G114" s="337">
        <f>'[3]East Change4'!CM24</f>
        <v>1403.7557373046875</v>
      </c>
      <c r="H114" s="307">
        <f t="shared" si="13"/>
        <v>1069.4620056152344</v>
      </c>
      <c r="I114" s="377">
        <f t="shared" si="14"/>
        <v>7606.343849609375</v>
      </c>
      <c r="J114" s="399">
        <f t="shared" si="15"/>
        <v>2033</v>
      </c>
      <c r="K114" s="400">
        <f>'[4]Change3'!BI24</f>
        <v>1372</v>
      </c>
      <c r="L114" s="401">
        <f t="shared" si="10"/>
        <v>1294.6553955078125</v>
      </c>
      <c r="M114" s="150">
        <f>CONCATENATE(IF('[4]KPCO New Additions'!F30&gt;0,'[4]KPCO New Additions'!FI30&amp;" -"&amp;'[4]KPCO New Additions'!$F$5&amp;" MW CT's"&amp;",",""),IF('[4]KPCO New Additions'!G30&gt;0,'[4]KPCO New Additions'!G30&amp;"- "&amp;'[4]KPCO New Additions'!$G$5&amp;" MW CC"&amp;",",""),IF('[4]KPCO New Additions'!K30&gt;0,'[4]KPCO New Additions'!K30&amp;" -"&amp;'[4]KPCO New Additions'!K$6&amp;" MW NGCC"&amp;",",""),)</f>
      </c>
      <c r="N114" s="401">
        <f>'[4]KPCO New Additions'!P27</f>
        <v>407</v>
      </c>
      <c r="O114" s="401">
        <f>'[4]KPCO New Additions'!O27</f>
        <v>1701.6553955078125</v>
      </c>
      <c r="P114" s="402">
        <f t="shared" si="11"/>
        <v>0.2402736118861608</v>
      </c>
      <c r="U114" s="301"/>
      <c r="V114" s="301"/>
    </row>
    <row r="115" spans="1:22" ht="12.75">
      <c r="A115" s="273">
        <f t="shared" si="12"/>
        <v>2034</v>
      </c>
      <c r="B115" s="336">
        <f>'[3]East Change4'!CL25</f>
        <v>8288.927734375</v>
      </c>
      <c r="C115" s="337">
        <f>'[3]East Change4'!CO25</f>
        <v>287.8343200683594</v>
      </c>
      <c r="D115" s="337">
        <f>'[3]East Change4'!CP25</f>
        <v>33.736427307128906</v>
      </c>
      <c r="E115" s="307">
        <f t="shared" si="9"/>
        <v>-254.09789276123047</v>
      </c>
      <c r="F115" s="307">
        <f>'[3]East Change4'!CN25</f>
        <v>438.2199401855469</v>
      </c>
      <c r="G115" s="337">
        <f>'[3]East Change4'!CM25</f>
        <v>1365.6649169921875</v>
      </c>
      <c r="H115" s="307">
        <f t="shared" si="13"/>
        <v>927.4449768066406</v>
      </c>
      <c r="I115" s="377">
        <f t="shared" si="14"/>
        <v>7650.680298828125</v>
      </c>
      <c r="J115" s="399">
        <f t="shared" si="15"/>
        <v>2034</v>
      </c>
      <c r="K115" s="400">
        <f>'[4]Change3'!BI25</f>
        <v>1378</v>
      </c>
      <c r="L115" s="401">
        <f t="shared" si="10"/>
        <v>1294.6553955078125</v>
      </c>
      <c r="M115" s="150">
        <f>CONCATENATE(IF('[4]KPCO New Additions'!F31&gt;0,'[4]KPCO New Additions'!FI31&amp;" -"&amp;'[4]KPCO New Additions'!$F$5&amp;" MW CT's"&amp;",",""),IF('[4]KPCO New Additions'!G31&gt;0,'[4]KPCO New Additions'!G31&amp;"- "&amp;'[4]KPCO New Additions'!$G$5&amp;" MW CC"&amp;",",""),IF('[4]KPCO New Additions'!K31&gt;0,'[4]KPCO New Additions'!K31&amp;" -"&amp;'[4]KPCO New Additions'!K$6&amp;" MW NGCC"&amp;",",""),)</f>
      </c>
      <c r="N115" s="401">
        <f>'[4]KPCO New Additions'!P28</f>
        <v>407</v>
      </c>
      <c r="O115" s="401">
        <f>'[4]KPCO New Additions'!O28</f>
        <v>1701.6553955078125</v>
      </c>
      <c r="P115" s="402">
        <f t="shared" si="11"/>
        <v>0.2348732913699656</v>
      </c>
      <c r="U115" s="301"/>
      <c r="V115" s="301"/>
    </row>
    <row r="116" spans="1:22" ht="12.75">
      <c r="A116" s="273">
        <f t="shared" si="12"/>
        <v>2035</v>
      </c>
      <c r="B116" s="336">
        <f>'[3]East Change4'!CL26</f>
        <v>8338.6279296875</v>
      </c>
      <c r="C116" s="337">
        <f>'[3]East Change4'!CO26</f>
        <v>287.8343200683594</v>
      </c>
      <c r="D116" s="337">
        <f>'[3]East Change4'!CP26</f>
        <v>33.736427307128906</v>
      </c>
      <c r="E116" s="307">
        <f t="shared" si="9"/>
        <v>-254.09789276123047</v>
      </c>
      <c r="F116" s="307">
        <f>'[3]East Change4'!CN26</f>
        <v>399.2741394042969</v>
      </c>
      <c r="G116" s="337">
        <f>'[3]East Change4'!CM26</f>
        <v>1155.7186279296875</v>
      </c>
      <c r="H116" s="307">
        <f t="shared" si="13"/>
        <v>756.4444885253906</v>
      </c>
      <c r="I116" s="377">
        <f t="shared" si="14"/>
        <v>7696.553579101563</v>
      </c>
      <c r="J116" s="399">
        <f t="shared" si="15"/>
        <v>2035</v>
      </c>
      <c r="K116" s="400">
        <f>'[4]Change3'!BI26</f>
        <v>1389</v>
      </c>
      <c r="L116" s="401">
        <f t="shared" si="10"/>
        <v>1298.6553955078125</v>
      </c>
      <c r="M116" s="150">
        <f>CONCATENATE(IF('[4]KPCO New Additions'!F32&gt;0,'[4]KPCO New Additions'!FI32&amp;" -"&amp;'[4]KPCO New Additions'!$F$5&amp;" MW CT's"&amp;",",""),IF('[4]KPCO New Additions'!G32&gt;0,'[4]KPCO New Additions'!G32&amp;"- "&amp;'[4]KPCO New Additions'!$G$5&amp;" MW CC"&amp;",",""),IF('[4]KPCO New Additions'!K32&gt;0,'[4]KPCO New Additions'!K32&amp;" -"&amp;'[4]KPCO New Additions'!K$6&amp;" MW NGCC"&amp;",",""),)</f>
      </c>
      <c r="N116" s="401">
        <f>'[4]KPCO New Additions'!P29</f>
        <v>407</v>
      </c>
      <c r="O116" s="401">
        <f>'[4]KPCO New Additions'!O29</f>
        <v>1705.6553955078125</v>
      </c>
      <c r="P116" s="402">
        <f t="shared" si="11"/>
        <v>0.2279736468738751</v>
      </c>
      <c r="U116" s="301"/>
      <c r="V116" s="301"/>
    </row>
    <row r="117" spans="1:22" ht="12.75">
      <c r="A117" s="273">
        <f t="shared" si="12"/>
        <v>2036</v>
      </c>
      <c r="B117" s="336">
        <f>'[3]East Change4'!CL27</f>
        <v>8389.0498046875</v>
      </c>
      <c r="C117" s="337">
        <f>'[3]East Change4'!CO27</f>
        <v>288.8314514160156</v>
      </c>
      <c r="D117" s="337">
        <f>'[3]East Change4'!CP27</f>
        <v>33.800296783447266</v>
      </c>
      <c r="E117" s="307">
        <f t="shared" si="9"/>
        <v>-255.03115463256836</v>
      </c>
      <c r="F117" s="307">
        <f>'[3]East Change4'!CN27</f>
        <v>416.9891052246094</v>
      </c>
      <c r="G117" s="337">
        <f>'[3]East Change4'!CM27</f>
        <v>1152.8409423828125</v>
      </c>
      <c r="H117" s="307">
        <f t="shared" si="13"/>
        <v>735.8518371582031</v>
      </c>
      <c r="I117" s="377">
        <f t="shared" si="14"/>
        <v>7743.092969726563</v>
      </c>
      <c r="J117" s="399">
        <f t="shared" si="15"/>
        <v>2036</v>
      </c>
      <c r="K117" s="400">
        <f>'[4]Change3'!BI27</f>
        <v>1399</v>
      </c>
      <c r="L117" s="401">
        <f t="shared" si="10"/>
        <v>1298.6553955078125</v>
      </c>
      <c r="M117" s="150">
        <f>CONCATENATE(IF('[4]KPCO New Additions'!F33&gt;0,'[4]KPCO New Additions'!FI33&amp;" -"&amp;'[4]KPCO New Additions'!$F$5&amp;" MW CT's"&amp;",",""),IF('[4]KPCO New Additions'!G33&gt;0,'[4]KPCO New Additions'!G33&amp;"- "&amp;'[4]KPCO New Additions'!$G$5&amp;" MW CC"&amp;",",""),IF('[4]KPCO New Additions'!K33&gt;0,'[4]KPCO New Additions'!K33&amp;" -"&amp;'[4]KPCO New Additions'!K$6&amp;" MW NGCC"&amp;",",""),)</f>
      </c>
      <c r="N117" s="401">
        <f>'[4]KPCO New Additions'!P30</f>
        <v>407</v>
      </c>
      <c r="O117" s="401">
        <f>'[4]KPCO New Additions'!O30</f>
        <v>1705.6553955078125</v>
      </c>
      <c r="P117" s="402">
        <f t="shared" si="11"/>
        <v>0.21919613688907247</v>
      </c>
      <c r="U117" s="301"/>
      <c r="V117" s="301"/>
    </row>
    <row r="118" spans="1:22" ht="12.75">
      <c r="A118" s="273">
        <f t="shared" si="12"/>
        <v>2037</v>
      </c>
      <c r="B118" s="336">
        <f>'[3]East Change4'!CL28</f>
        <v>8438.7197265625</v>
      </c>
      <c r="C118" s="337">
        <f>'[3]East Change4'!CO28</f>
        <v>287.8343200683594</v>
      </c>
      <c r="D118" s="337">
        <f>'[3]East Change4'!CP28</f>
        <v>33.736427307128906</v>
      </c>
      <c r="E118" s="307">
        <f t="shared" si="9"/>
        <v>-254.09789276123047</v>
      </c>
      <c r="F118" s="307">
        <f>'[3]East Change4'!CN28</f>
        <v>404.14288330078125</v>
      </c>
      <c r="G118" s="337">
        <f>'[3]East Change4'!CM28</f>
        <v>1269.0401611328125</v>
      </c>
      <c r="H118" s="307">
        <f t="shared" si="13"/>
        <v>864.8972778320312</v>
      </c>
      <c r="I118" s="377">
        <f t="shared" si="14"/>
        <v>7788.938307617188</v>
      </c>
      <c r="J118" s="399">
        <f t="shared" si="15"/>
        <v>2037</v>
      </c>
      <c r="K118" s="400">
        <f>'[4]Change3'!BI28</f>
        <v>1415</v>
      </c>
      <c r="L118" s="401">
        <f t="shared" si="10"/>
        <v>1298.6553955078125</v>
      </c>
      <c r="M118" s="150">
        <f>CONCATENATE(IF('[4]KPCO New Additions'!F34&gt;0,'[4]KPCO New Additions'!FI34&amp;" -"&amp;'[4]KPCO New Additions'!$F$5&amp;" MW CT's"&amp;",",""),IF('[4]KPCO New Additions'!G34&gt;0,'[4]KPCO New Additions'!G34&amp;"- "&amp;'[4]KPCO New Additions'!$G$5&amp;" MW CC"&amp;",",""),IF('[4]KPCO New Additions'!K34&gt;0,'[4]KPCO New Additions'!K34&amp;" -"&amp;'[4]KPCO New Additions'!K$6&amp;" MW NGCC"&amp;",",""),)</f>
      </c>
      <c r="N118" s="401">
        <f>'[4]KPCO New Additions'!P31</f>
        <v>407</v>
      </c>
      <c r="O118" s="401">
        <f>'[4]KPCO New Additions'!O31</f>
        <v>1705.6553955078125</v>
      </c>
      <c r="P118" s="402">
        <f t="shared" si="11"/>
        <v>0.20541017350375435</v>
      </c>
      <c r="U118" s="301"/>
      <c r="V118" s="301"/>
    </row>
    <row r="119" spans="1:22" ht="12.75">
      <c r="A119" s="273">
        <f t="shared" si="12"/>
        <v>2038</v>
      </c>
      <c r="B119" s="336">
        <f>'[3]East Change4'!CL29</f>
        <v>8488.400390625</v>
      </c>
      <c r="C119" s="337">
        <f>'[3]East Change4'!CO29</f>
        <v>287.8343200683594</v>
      </c>
      <c r="D119" s="337">
        <f>'[3]East Change4'!CP29</f>
        <v>33.736427307128906</v>
      </c>
      <c r="E119" s="307">
        <f t="shared" si="9"/>
        <v>-254.09789276123047</v>
      </c>
      <c r="F119" s="307">
        <f>'[3]East Change4'!CN29</f>
        <v>389.2099914550781</v>
      </c>
      <c r="G119" s="337">
        <f>'[3]East Change4'!CM29</f>
        <v>1109.1573486328125</v>
      </c>
      <c r="H119" s="307">
        <f t="shared" si="13"/>
        <v>719.9473571777344</v>
      </c>
      <c r="I119" s="377">
        <f t="shared" si="14"/>
        <v>7834.793560546876</v>
      </c>
      <c r="J119" s="399">
        <f t="shared" si="15"/>
        <v>2038</v>
      </c>
      <c r="K119" s="400">
        <f>'[4]Change3'!BI29</f>
        <v>1427</v>
      </c>
      <c r="L119" s="401">
        <f t="shared" si="10"/>
        <v>1298.6553955078125</v>
      </c>
      <c r="M119" s="150">
        <f>CONCATENATE(IF('[4]KPCO New Additions'!F35&gt;0,'[4]KPCO New Additions'!FI35&amp;" -"&amp;'[4]KPCO New Additions'!$F$5&amp;" MW CT's"&amp;",",""),IF('[4]KPCO New Additions'!G35&gt;0,'[4]KPCO New Additions'!G35&amp;"- "&amp;'[4]KPCO New Additions'!$G$5&amp;" MW CC"&amp;",",""),IF('[4]KPCO New Additions'!K35&gt;0,'[4]KPCO New Additions'!K35&amp;" -"&amp;'[4]KPCO New Additions'!K$6&amp;" MW NGCC"&amp;",",""),)</f>
      </c>
      <c r="N119" s="401">
        <f>'[4]KPCO New Additions'!P32</f>
        <v>407</v>
      </c>
      <c r="O119" s="401">
        <f>'[4]KPCO New Additions'!O32</f>
        <v>1705.6553955078125</v>
      </c>
      <c r="P119" s="402">
        <f t="shared" si="11"/>
        <v>0.19527357779103882</v>
      </c>
      <c r="U119" s="301"/>
      <c r="V119" s="301"/>
    </row>
    <row r="120" spans="1:22" ht="12.75">
      <c r="A120" s="273">
        <f t="shared" si="12"/>
        <v>2039</v>
      </c>
      <c r="B120" s="336">
        <f>'[3]East Change4'!CL30</f>
        <v>8538.3408203125</v>
      </c>
      <c r="C120" s="337">
        <f>'[3]East Change4'!CO30</f>
        <v>287.8343200683594</v>
      </c>
      <c r="D120" s="337">
        <f>'[3]East Change4'!CP30</f>
        <v>33.736427307128906</v>
      </c>
      <c r="E120" s="307">
        <f t="shared" si="9"/>
        <v>-254.09789276123047</v>
      </c>
      <c r="F120" s="307">
        <f>'[3]East Change4'!CN30</f>
        <v>487.8565979003906</v>
      </c>
      <c r="G120" s="337">
        <f>'[3]East Change4'!CM30</f>
        <v>1155.78662109375</v>
      </c>
      <c r="H120" s="307">
        <f t="shared" si="13"/>
        <v>667.9300231933594</v>
      </c>
      <c r="I120" s="377">
        <f t="shared" si="14"/>
        <v>7880.888577148437</v>
      </c>
      <c r="J120" s="399">
        <f t="shared" si="15"/>
        <v>2039</v>
      </c>
      <c r="K120" s="400">
        <f>'[4]Change3'!BI30</f>
        <v>1438</v>
      </c>
      <c r="L120" s="401">
        <f t="shared" si="10"/>
        <v>1298.6553955078125</v>
      </c>
      <c r="M120" s="150">
        <f>CONCATENATE(IF('[4]KPCO New Additions'!F36&gt;0,'[4]KPCO New Additions'!FI36&amp;" -"&amp;'[4]KPCO New Additions'!$F$5&amp;" MW CT's"&amp;",",""),IF('[4]KPCO New Additions'!G36&gt;0,'[4]KPCO New Additions'!G36&amp;"- "&amp;'[4]KPCO New Additions'!$G$5&amp;" MW CC"&amp;",",""),IF('[4]KPCO New Additions'!K36&gt;0,'[4]KPCO New Additions'!K36&amp;" -"&amp;'[4]KPCO New Additions'!K$6&amp;" MW NGCC"&amp;",",""),)</f>
      </c>
      <c r="N120" s="401">
        <f>'[4]KPCO New Additions'!P33</f>
        <v>407</v>
      </c>
      <c r="O120" s="401">
        <f>'[4]KPCO New Additions'!O33</f>
        <v>1705.6553955078125</v>
      </c>
      <c r="P120" s="402">
        <f t="shared" si="11"/>
        <v>0.18613031676482095</v>
      </c>
      <c r="U120" s="301"/>
      <c r="V120" s="301"/>
    </row>
    <row r="121" spans="1:22" ht="12.75">
      <c r="A121" s="273">
        <f t="shared" si="12"/>
        <v>2040</v>
      </c>
      <c r="B121" s="339">
        <f>'[3]East Change4'!CL31</f>
        <v>8588.583984375</v>
      </c>
      <c r="C121" s="340">
        <f>'[3]East Change4'!CO31</f>
        <v>288.8314514160156</v>
      </c>
      <c r="D121" s="340">
        <f>'[3]East Change4'!CP31</f>
        <v>33.800296783447266</v>
      </c>
      <c r="E121" s="313">
        <f t="shared" si="9"/>
        <v>-255.03115463256836</v>
      </c>
      <c r="F121" s="313">
        <f>'[3]East Change4'!CN31</f>
        <v>436.70245361328125</v>
      </c>
      <c r="G121" s="340">
        <f>'[3]East Change4'!CM31</f>
        <v>1035.5009765625</v>
      </c>
      <c r="H121" s="341">
        <f t="shared" si="13"/>
        <v>598.7985229492188</v>
      </c>
      <c r="I121" s="378">
        <f t="shared" si="14"/>
        <v>7927.263017578125</v>
      </c>
      <c r="J121" s="399">
        <f t="shared" si="15"/>
        <v>2040</v>
      </c>
      <c r="K121" s="403">
        <f>'[4]Change3'!BI31</f>
        <v>1436</v>
      </c>
      <c r="L121" s="404">
        <f t="shared" si="10"/>
        <v>1298.6553955078125</v>
      </c>
      <c r="M121" s="149">
        <f>CONCATENATE(IF('[4]KPCO New Additions'!F37&gt;0,'[4]KPCO New Additions'!FI37&amp;" -"&amp;'[4]KPCO New Additions'!$F$5&amp;" MW CT's"&amp;",",""),IF('[4]KPCO New Additions'!G37&gt;0,'[4]KPCO New Additions'!G37&amp;"- "&amp;'[4]KPCO New Additions'!$G$5&amp;" MW CC"&amp;",",""),IF('[4]KPCO New Additions'!K37&gt;0,'[4]KPCO New Additions'!K37&amp;" -"&amp;'[4]KPCO New Additions'!K$6&amp;" MW NGCC"&amp;",",""),)</f>
      </c>
      <c r="N121" s="404">
        <f>'[4]KPCO New Additions'!P34</f>
        <v>407</v>
      </c>
      <c r="O121" s="404">
        <f>'[4]KPCO New Additions'!O34</f>
        <v>1705.6553955078125</v>
      </c>
      <c r="P121" s="405">
        <f t="shared" si="11"/>
        <v>0.18778230884945168</v>
      </c>
      <c r="U121" s="301"/>
      <c r="V121" s="301"/>
    </row>
    <row r="122" spans="1:22" ht="12.75">
      <c r="A122" s="273"/>
      <c r="B122" s="342"/>
      <c r="C122" s="342"/>
      <c r="D122" s="342"/>
      <c r="E122" s="287"/>
      <c r="F122" s="287"/>
      <c r="G122" s="342"/>
      <c r="H122" s="287"/>
      <c r="I122" s="343"/>
      <c r="J122" s="317"/>
      <c r="K122" s="278"/>
      <c r="L122" s="320"/>
      <c r="M122" s="318"/>
      <c r="N122" s="321"/>
      <c r="O122" s="317"/>
      <c r="P122" s="306"/>
      <c r="Q122" s="344"/>
      <c r="R122" s="338"/>
      <c r="S122" s="338"/>
      <c r="T122" s="301"/>
      <c r="U122" s="121"/>
      <c r="V122" s="301"/>
    </row>
    <row r="123" spans="16:21" ht="12.75">
      <c r="P123" s="301"/>
      <c r="Q123" s="301"/>
      <c r="R123" s="301"/>
      <c r="S123" s="301"/>
      <c r="T123" s="301"/>
      <c r="U123" s="301"/>
    </row>
  </sheetData>
  <sheetProtection/>
  <mergeCells count="1">
    <mergeCell ref="K87:P87"/>
  </mergeCells>
  <printOptions horizontalCentered="1"/>
  <pageMargins left="0.17" right="0.17" top="0.52" bottom="0.32" header="0.17" footer="0.19"/>
  <pageSetup fitToHeight="2" horizontalDpi="600" verticalDpi="600" orientation="landscape" scale="47" r:id="rId3"/>
  <headerFooter alignWithMargins="0">
    <oddHeader>&amp;C&amp;"Arial,Bold"&amp;14DRAFT</oddHeader>
    <oddFooter xml:space="preserve">&amp;L &amp;R </oddFooter>
  </headerFooter>
  <rowBreaks count="1" manualBreakCount="1">
    <brk id="47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Martinez JR.</dc:creator>
  <cp:keywords/>
  <dc:description/>
  <cp:lastModifiedBy>American Electric Power®</cp:lastModifiedBy>
  <cp:lastPrinted>2012-01-25T23:43:09Z</cp:lastPrinted>
  <dcterms:created xsi:type="dcterms:W3CDTF">2011-10-12T13:20:09Z</dcterms:created>
  <dcterms:modified xsi:type="dcterms:W3CDTF">2012-01-26T00:39:42Z</dcterms:modified>
  <cp:category/>
  <cp:version/>
  <cp:contentType/>
  <cp:contentStatus/>
</cp:coreProperties>
</file>