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760" tabRatio="856" firstSheet="1" activeTab="9"/>
  </bookViews>
  <sheets>
    <sheet name="Exhibit SCW-4A" sheetId="1" r:id="rId1"/>
    <sheet name="Summary" sheetId="2" r:id="rId2"/>
    <sheet name="Low NG Retrofit 15_30" sheetId="3" state="hidden" r:id="rId3"/>
    <sheet name="Low NG Repower 20_30" sheetId="4" state="hidden" r:id="rId4"/>
    <sheet name="Low NG Replacement" sheetId="5" state="hidden" r:id="rId5"/>
    <sheet name="FTCA CSAPR Retrofit" sheetId="6" r:id="rId6"/>
    <sheet name="FTCA CSAPR Repower" sheetId="7" r:id="rId7"/>
    <sheet name="FTCA CSAPR NG Replacement" sheetId="8" r:id="rId8"/>
    <sheet name="FTCA CSAPR MRKT To 2020" sheetId="9" r:id="rId9"/>
    <sheet name="FTCA CSAPR MRKT To 2025" sheetId="10" r:id="rId10"/>
    <sheet name="FTCA CSAPR CC - Retrofit (2)" sheetId="11" state="hidden" r:id="rId11"/>
    <sheet name="FT Retrofit 15_30" sheetId="12" state="hidden" r:id="rId12"/>
    <sheet name="FT Repower 20_30" sheetId="13" state="hidden" r:id="rId13"/>
    <sheet name="FT NG Replacement" sheetId="14" state="hidden" r:id="rId14"/>
    <sheet name="REF' Retrofit 15_30" sheetId="15" state="hidden" r:id="rId15"/>
    <sheet name="REF' Repower 20_30" sheetId="16" state="hidden" r:id="rId16"/>
    <sheet name="Ref' NG Replacement" sheetId="17" state="hidden" r:id="rId17"/>
  </sheets>
  <externalReferences>
    <externalReference r:id="rId20"/>
    <externalReference r:id="rId21"/>
    <externalReference r:id="rId22"/>
  </externalReferences>
  <definedNames>
    <definedName name="Base__1a_DataTable" localSheetId="0">#REF!</definedName>
    <definedName name="Base__1a_DataTable" localSheetId="10">#REF!</definedName>
    <definedName name="Base__1a_DataTable" localSheetId="8">#REF!</definedName>
    <definedName name="Base__1a_DataTable" localSheetId="9">#REF!</definedName>
    <definedName name="Base__1a_DataTable">#REF!</definedName>
    <definedName name="Base_1a_DataTable" localSheetId="0">#REF!</definedName>
    <definedName name="Base_1a_DataTable" localSheetId="10">#REF!</definedName>
    <definedName name="Base_1a_DataTable">#REF!</definedName>
    <definedName name="Base_2_A_DataTable" localSheetId="0">#REF!</definedName>
    <definedName name="Base_2_A_DataTable" localSheetId="10">#REF!</definedName>
    <definedName name="Base_2_A_DataTable">#REF!</definedName>
    <definedName name="Base_2A_DataTable" localSheetId="0">#REF!</definedName>
    <definedName name="Base_2A_DataTable" localSheetId="10">#REF!</definedName>
    <definedName name="Base_2A_DataTable">#REF!</definedName>
    <definedName name="Base_a__DataTable" localSheetId="0">#REF!</definedName>
    <definedName name="Base_a__DataTable" localSheetId="10">#REF!</definedName>
    <definedName name="Base_a__DataTable" localSheetId="8">#REF!</definedName>
    <definedName name="Base_a__DataTable" localSheetId="9">#REF!</definedName>
    <definedName name="Base_a__DataTable">#REF!</definedName>
    <definedName name="Base_A_DataTable" localSheetId="0">#REF!</definedName>
    <definedName name="Base_A_DataTable" localSheetId="10">#REF!</definedName>
    <definedName name="Base_A_DataTable">#REF!</definedName>
    <definedName name="Base_Test_DataTable" localSheetId="0">#REF!</definedName>
    <definedName name="Base_Test_DataTable" localSheetId="10">#REF!</definedName>
    <definedName name="Base_Test_DataTable" localSheetId="8">#REF!</definedName>
    <definedName name="Base_Test_DataTable" localSheetId="9">#REF!</definedName>
    <definedName name="Base_Test_DataTable">#REF!</definedName>
    <definedName name="Base1_DataTable" localSheetId="0">#REF!</definedName>
    <definedName name="Base1_DataTable" localSheetId="10">#REF!</definedName>
    <definedName name="Base1_DataTable">#REF!</definedName>
    <definedName name="Base2_A_DataTable" localSheetId="0">#REF!</definedName>
    <definedName name="Base2_A_DataTable" localSheetId="10">#REF!</definedName>
    <definedName name="Base2_A_DataTable">#REF!</definedName>
    <definedName name="Base2_DataTable" localSheetId="0">#REF!</definedName>
    <definedName name="Base2_DataTable" localSheetId="10">#REF!</definedName>
    <definedName name="Base2_DataTable">#REF!</definedName>
    <definedName name="Base2A__DataTable" localSheetId="0">#REF!</definedName>
    <definedName name="Base2A__DataTable" localSheetId="10">#REF!</definedName>
    <definedName name="Base2A__DataTable">#REF!</definedName>
    <definedName name="Base2A_DataTable" localSheetId="0">#REF!</definedName>
    <definedName name="Base2A_DataTable" localSheetId="10">#REF!</definedName>
    <definedName name="Base2A_DataTable" localSheetId="8">#REF!</definedName>
    <definedName name="Base2A_DataTable" localSheetId="9">#REF!</definedName>
    <definedName name="Base2A_DataTable">#REF!</definedName>
    <definedName name="BaseA_DataTable" localSheetId="0">#REF!</definedName>
    <definedName name="BaseA_DataTable" localSheetId="10">#REF!</definedName>
    <definedName name="BaseA_DataTable" localSheetId="8">#REF!</definedName>
    <definedName name="BaseA_DataTable" localSheetId="9">#REF!</definedName>
    <definedName name="BaseA_DataTable">#REF!</definedName>
    <definedName name="BaseX_DataTable" localSheetId="0">#REF!</definedName>
    <definedName name="BaseX_DataTable" localSheetId="10">#REF!</definedName>
    <definedName name="BaseX_DataTable">#REF!</definedName>
    <definedName name="Change_4_DataTable" localSheetId="0">#REF!</definedName>
    <definedName name="Change_4_DataTable" localSheetId="10">#REF!</definedName>
    <definedName name="Change_4_DataTable">#REF!</definedName>
    <definedName name="Change1_New_DataTable" localSheetId="0">#REF!</definedName>
    <definedName name="Change1_New_DataTable" localSheetId="10">#REF!</definedName>
    <definedName name="Change1_New_DataTable" localSheetId="8">#REF!</definedName>
    <definedName name="Change1_New_DataTable" localSheetId="9">#REF!</definedName>
    <definedName name="Change1_New_DataTable">#REF!</definedName>
    <definedName name="Change1_TEST_DataTable" localSheetId="0">#REF!</definedName>
    <definedName name="Change1_TEST_DataTable" localSheetId="10">#REF!</definedName>
    <definedName name="Change1_TEST_DataTable">#REF!</definedName>
    <definedName name="Change1A_DataTable" localSheetId="0">#REF!</definedName>
    <definedName name="Change1A_DataTable" localSheetId="10">#REF!</definedName>
    <definedName name="Change1A_DataTable" localSheetId="8">#REF!</definedName>
    <definedName name="Change1A_DataTable" localSheetId="9">#REF!</definedName>
    <definedName name="Change1A_DataTable">#REF!</definedName>
    <definedName name="Change1Test_DataTable" localSheetId="0">#REF!</definedName>
    <definedName name="Change1Test_DataTable" localSheetId="10">#REF!</definedName>
    <definedName name="Change1Test_DataTable">#REF!</definedName>
    <definedName name="Change2_DataTable" localSheetId="0">#REF!</definedName>
    <definedName name="Change2_DataTable" localSheetId="10">#REF!</definedName>
    <definedName name="Change2_DataTable">#REF!</definedName>
    <definedName name="Change3_A_DataTable" localSheetId="0">#REF!</definedName>
    <definedName name="Change3_A_DataTable" localSheetId="10">#REF!</definedName>
    <definedName name="Change3_A_DataTable">#REF!</definedName>
    <definedName name="Change3_TEST_DataTable" localSheetId="0">#REF!</definedName>
    <definedName name="Change3_TEST_DataTable" localSheetId="10">#REF!</definedName>
    <definedName name="Change3_TEST_DataTable" localSheetId="8">#REF!</definedName>
    <definedName name="Change3_TEST_DataTable" localSheetId="9">#REF!</definedName>
    <definedName name="Change3_TEST_DataTable">#REF!</definedName>
    <definedName name="Change3A_DataTable" localSheetId="0">#REF!</definedName>
    <definedName name="Change3A_DataTable" localSheetId="10">#REF!</definedName>
    <definedName name="Change3A_DataTable" localSheetId="8">#REF!</definedName>
    <definedName name="Change3A_DataTable" localSheetId="9">#REF!</definedName>
    <definedName name="Change3A_DataTable">#REF!</definedName>
    <definedName name="Change3TEST_DataTable" localSheetId="0">#REF!</definedName>
    <definedName name="Change3TEST_DataTable" localSheetId="10">#REF!</definedName>
    <definedName name="Change3TEST_DataTable">#REF!</definedName>
    <definedName name="Change4_DataTable" localSheetId="0">#REF!</definedName>
    <definedName name="Change4_DataTable" localSheetId="10">#REF!</definedName>
    <definedName name="Change4_DataTable" localSheetId="8">#REF!</definedName>
    <definedName name="Change4_DataTable" localSheetId="9">#REF!</definedName>
    <definedName name="Change4_DataTable">#REF!</definedName>
    <definedName name="Change4_test_DataTable" localSheetId="0">#REF!</definedName>
    <definedName name="Change4_test_DataTable" localSheetId="10">#REF!</definedName>
    <definedName name="Change4_test_DataTable">#REF!</definedName>
    <definedName name="Change4A_DataTable" localSheetId="0">#REF!</definedName>
    <definedName name="Change4A_DataTable" localSheetId="10">#REF!</definedName>
    <definedName name="Change4A_DataTable">#REF!</definedName>
    <definedName name="Charge1_DataTable" localSheetId="0">#REF!</definedName>
    <definedName name="Charge1_DataTable" localSheetId="10">#REF!</definedName>
    <definedName name="Charge1_DataTable">#REF!</definedName>
    <definedName name="Chnage4_DataTable" localSheetId="0">#REF!</definedName>
    <definedName name="Chnage4_DataTable" localSheetId="10">#REF!</definedName>
    <definedName name="Chnage4_DataTable">#REF!</definedName>
    <definedName name="East_Change4A_DataTable" localSheetId="0">#REF!</definedName>
    <definedName name="East_Change4A_DataTable" localSheetId="10">#REF!</definedName>
    <definedName name="East_Change4A_DataTable" localSheetId="8">#REF!</definedName>
    <definedName name="East_Change4A_DataTable" localSheetId="9">#REF!</definedName>
    <definedName name="East_Change4A_DataTable">#REF!</definedName>
    <definedName name="Gas_NOX_DataTable" localSheetId="0">#REF!</definedName>
    <definedName name="Gas_NOX_DataTable" localSheetId="10">#REF!</definedName>
    <definedName name="Gas_NOX_DataTable" localSheetId="8">#REF!</definedName>
    <definedName name="Gas_NOX_DataTable" localSheetId="9">#REF!</definedName>
    <definedName name="Gas_NOX_DataTable">#REF!</definedName>
    <definedName name="Gas_NOXA_DataTable" localSheetId="0">#REF!</definedName>
    <definedName name="Gas_NOXA_DataTable" localSheetId="10">#REF!</definedName>
    <definedName name="Gas_NOXA_DataTable">#REF!</definedName>
    <definedName name="NOX_TEST_DataTable" localSheetId="0">#REF!</definedName>
    <definedName name="NOX_TEST_DataTable" localSheetId="10">#REF!</definedName>
    <definedName name="NOX_TEST_DataTable">#REF!</definedName>
    <definedName name="NOXa_DataTable" localSheetId="0">#REF!</definedName>
    <definedName name="NOXa_DataTable" localSheetId="10">#REF!</definedName>
    <definedName name="NOXa_DataTable">#REF!</definedName>
    <definedName name="_xlnm.Print_Area" localSheetId="13">'FT NG Replacement'!$A$1:$T$124</definedName>
    <definedName name="_xlnm.Print_Area" localSheetId="10">'FTCA CSAPR CC - Retrofit (2)'!$A$48:$T$124</definedName>
    <definedName name="_xlnm.Print_Area" localSheetId="8">'FTCA CSAPR MRKT To 2020'!$A$1:$T$122</definedName>
    <definedName name="_xlnm.Print_Area" localSheetId="9">'FTCA CSAPR MRKT To 2025'!$A$1:$T$124</definedName>
    <definedName name="_xlnm.Print_Area" localSheetId="7">'FTCA CSAPR NG Replacement'!$A$1:$T$123</definedName>
    <definedName name="_xlnm.Print_Area" localSheetId="6">'FTCA CSAPR Repower'!$A$1:$T$122</definedName>
    <definedName name="_xlnm.Print_Area" localSheetId="5">'FTCA CSAPR Retrofit'!$A$1:$T$124</definedName>
    <definedName name="Sheet1_DataTable" localSheetId="0">#REF!</definedName>
    <definedName name="Sheet1_DataTable" localSheetId="10">#REF!</definedName>
    <definedName name="Sheet1_DataTable" localSheetId="8">#REF!</definedName>
    <definedName name="Sheet1_DataTable" localSheetId="9">#REF!</definedName>
    <definedName name="Sheet1_DataTable">#REF!</definedName>
    <definedName name="Sheet2_DataTable" localSheetId="0">#REF!</definedName>
    <definedName name="Sheet2_DataTable" localSheetId="10">#REF!</definedName>
    <definedName name="Sheet2_DataTable">#REF!</definedName>
    <definedName name="Sheet3_DataTable" localSheetId="0">#REF!</definedName>
    <definedName name="Sheet3_DataTable" localSheetId="10">#REF!</definedName>
    <definedName name="Sheet3_DataTable">#REF!</definedName>
    <definedName name="Temp_DataTable" localSheetId="0">#REF!</definedName>
    <definedName name="Temp_DataTable" localSheetId="10">#REF!</definedName>
    <definedName name="Temp_DataTable" localSheetId="8">#REF!</definedName>
    <definedName name="Temp_DataTable" localSheetId="9">#REF!</definedName>
    <definedName name="Temp_DataTable">#REF!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S10" authorId="0">
      <text>
        <r>
          <rPr>
            <sz val="8"/>
            <rFont val="Tahoma"/>
            <family val="2"/>
          </rPr>
          <t xml:space="preserve">      Includes DR + IVV
</t>
        </r>
      </text>
    </comment>
  </commentList>
</comments>
</file>

<file path=xl/comments14.xml><?xml version="1.0" encoding="utf-8"?>
<comments xmlns="http://schemas.openxmlformats.org/spreadsheetml/2006/main">
  <authors>
    <author>A satisfied Microsoft Office user</author>
  </authors>
  <commentList>
    <comment ref="S10" authorId="0">
      <text>
        <r>
          <rPr>
            <sz val="8"/>
            <rFont val="Tahoma"/>
            <family val="2"/>
          </rPr>
          <t xml:space="preserve">      Includes DR + IVV
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S10" authorId="0">
      <text>
        <r>
          <rPr>
            <sz val="8"/>
            <rFont val="Tahoma"/>
            <family val="2"/>
          </rPr>
          <t xml:space="preserve">      Includes DR + IVV
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S10" authorId="0">
      <text>
        <r>
          <rPr>
            <sz val="8"/>
            <rFont val="Tahoma"/>
            <family val="2"/>
          </rPr>
          <t xml:space="preserve">      Includes DR + IVV
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S10" authorId="0">
      <text>
        <r>
          <rPr>
            <sz val="8"/>
            <rFont val="Tahoma"/>
            <family val="2"/>
          </rPr>
          <t xml:space="preserve">      Includes DR + IVV
</t>
        </r>
      </text>
    </comment>
  </commentList>
</comments>
</file>

<file path=xl/sharedStrings.xml><?xml version="1.0" encoding="utf-8"?>
<sst xmlns="http://schemas.openxmlformats.org/spreadsheetml/2006/main" count="2386" uniqueCount="211">
  <si>
    <t>KENTUCKY POWER COMPANY</t>
  </si>
  <si>
    <t>KPCo Capacity Resource Optimization</t>
  </si>
  <si>
    <t>Costs and Emissions Summary</t>
  </si>
  <si>
    <t>Levelized Reference Prime Commodity Pricing, Big Sandy 2 Retrofit 15_30</t>
  </si>
  <si>
    <t>Optimal Plan Cost Summary ($000)</t>
  </si>
  <si>
    <t>Market</t>
  </si>
  <si>
    <t>Base Rate Impacts</t>
  </si>
  <si>
    <t>Value of</t>
  </si>
  <si>
    <t>Fuel</t>
  </si>
  <si>
    <t>Contract</t>
  </si>
  <si>
    <t>Fuel &amp;</t>
  </si>
  <si>
    <t>Carrying</t>
  </si>
  <si>
    <t>Incremental</t>
  </si>
  <si>
    <t>Total</t>
  </si>
  <si>
    <t>Allowances</t>
  </si>
  <si>
    <t>Grand</t>
  </si>
  <si>
    <t>Capital</t>
  </si>
  <si>
    <t>ICAP</t>
  </si>
  <si>
    <t>Cost</t>
  </si>
  <si>
    <t>Revenue</t>
  </si>
  <si>
    <t>Revenue/(Cost)</t>
  </si>
  <si>
    <t>Transactions</t>
  </si>
  <si>
    <t>Charges</t>
  </si>
  <si>
    <t>O&amp;M</t>
  </si>
  <si>
    <t>Consumed</t>
  </si>
  <si>
    <t>CPW</t>
  </si>
  <si>
    <t>Expenditures</t>
  </si>
  <si>
    <t>Surplus</t>
  </si>
  <si>
    <t>Value</t>
  </si>
  <si>
    <t>Annual Costs</t>
  </si>
  <si>
    <t>(A)</t>
  </si>
  <si>
    <t>(B)</t>
  </si>
  <si>
    <t>(C)</t>
  </si>
  <si>
    <t>(D)=(A)-(B)-(C)</t>
  </si>
  <si>
    <t>(E)</t>
  </si>
  <si>
    <t>(F)</t>
  </si>
  <si>
    <t>(G)=(E)+(F)</t>
  </si>
  <si>
    <t>(H)=(D)+(G)</t>
  </si>
  <si>
    <t>(I)</t>
  </si>
  <si>
    <t>(J)=(H)+(I)</t>
  </si>
  <si>
    <t>(K)</t>
  </si>
  <si>
    <t>(L)=(J)-(K)</t>
  </si>
  <si>
    <t>(M)</t>
  </si>
  <si>
    <t>(N)</t>
  </si>
  <si>
    <t>MW</t>
  </si>
  <si>
    <t>$/MW-Wk</t>
  </si>
  <si>
    <t>2011 Net Present Value</t>
  </si>
  <si>
    <t>Period of 2011-2040</t>
  </si>
  <si>
    <t xml:space="preserve">          Base Case O&amp;M 2011-2040</t>
  </si>
  <si>
    <t xml:space="preserve">          Utility Cost Present Value 2011-2040</t>
  </si>
  <si>
    <t>SO2</t>
  </si>
  <si>
    <t>NSR SO2</t>
  </si>
  <si>
    <t>CO2</t>
  </si>
  <si>
    <t>NOX</t>
  </si>
  <si>
    <t>HG</t>
  </si>
  <si>
    <t>Emissions</t>
  </si>
  <si>
    <t xml:space="preserve">NSR </t>
  </si>
  <si>
    <t>NSR</t>
  </si>
  <si>
    <t>(Tons)</t>
  </si>
  <si>
    <t>Total East</t>
  </si>
  <si>
    <r>
      <t xml:space="preserve">Adjusted Total </t>
    </r>
    <r>
      <rPr>
        <u val="single"/>
        <vertAlign val="superscript"/>
        <sz val="10"/>
        <rFont val="Arial"/>
        <family val="2"/>
      </rPr>
      <t>B</t>
    </r>
  </si>
  <si>
    <t>SO2 Caps.</t>
  </si>
  <si>
    <r>
      <t>Surplus/(</t>
    </r>
    <r>
      <rPr>
        <u val="single"/>
        <sz val="10"/>
        <color indexed="10"/>
        <rFont val="Arial"/>
        <family val="2"/>
      </rPr>
      <t>Deficit</t>
    </r>
    <r>
      <rPr>
        <u val="single"/>
        <sz val="10"/>
        <rFont val="Arial"/>
        <family val="2"/>
      </rPr>
      <t>)</t>
    </r>
  </si>
  <si>
    <t xml:space="preserve">Total East </t>
  </si>
  <si>
    <t>East</t>
  </si>
  <si>
    <t>Summary of Energy Purchases and Sales (Gwh)</t>
  </si>
  <si>
    <t>Internal</t>
  </si>
  <si>
    <t>Est. Embedded</t>
  </si>
  <si>
    <t>TOTAL</t>
  </si>
  <si>
    <t>East Reserve Margin - MW</t>
  </si>
  <si>
    <t>Net</t>
  </si>
  <si>
    <t xml:space="preserve"> </t>
  </si>
  <si>
    <t>Requirement</t>
  </si>
  <si>
    <t>Costs</t>
  </si>
  <si>
    <t>RATE</t>
  </si>
  <si>
    <t>Case</t>
  </si>
  <si>
    <t>IMPACT</t>
  </si>
  <si>
    <t>Existing</t>
  </si>
  <si>
    <t>Expansion</t>
  </si>
  <si>
    <t>Capacity</t>
  </si>
  <si>
    <t>Reserve</t>
  </si>
  <si>
    <t>Requirements</t>
  </si>
  <si>
    <t>Purchases</t>
  </si>
  <si>
    <t>Sales</t>
  </si>
  <si>
    <t>GWh</t>
  </si>
  <si>
    <t>(G/T/D)</t>
  </si>
  <si>
    <t>(ALL COSTS)</t>
  </si>
  <si>
    <t>(cents / kWh)</t>
  </si>
  <si>
    <r>
      <t xml:space="preserve">CAGR </t>
    </r>
    <r>
      <rPr>
        <i/>
        <u val="single"/>
        <sz val="10"/>
        <rFont val="Arial"/>
        <family val="2"/>
      </rPr>
      <t>(thru)</t>
    </r>
  </si>
  <si>
    <t>Demand</t>
  </si>
  <si>
    <t>Plan</t>
  </si>
  <si>
    <t>Changes</t>
  </si>
  <si>
    <t>Margin - %</t>
  </si>
  <si>
    <t/>
  </si>
  <si>
    <t>1 - BS2 Retrofit,</t>
  </si>
  <si>
    <t>1- 407 MW CC,</t>
  </si>
  <si>
    <r>
      <t xml:space="preserve">A </t>
    </r>
    <r>
      <rPr>
        <sz val="10"/>
        <rFont val="Arial"/>
        <family val="2"/>
      </rPr>
      <t>Total East SO2 Excludes Cardinal 2&amp;3 Emissions</t>
    </r>
    <r>
      <rPr>
        <vertAlign val="superscript"/>
        <sz val="10"/>
        <rFont val="Arial"/>
        <family val="2"/>
      </rPr>
      <t xml:space="preserve"> </t>
    </r>
  </si>
  <si>
    <r>
      <t>B</t>
    </r>
    <r>
      <rPr>
        <sz val="10"/>
        <rFont val="Arial"/>
        <family val="2"/>
      </rPr>
      <t xml:space="preserve"> NSR Adjusted Total Includes Emissions for Cardinal 2&amp;3, 780 MW Conesville 4, and excludes Beckjord, Stuart 1-4, Zimmer, all Gas Units, and IGCC's &amp; PC's</t>
    </r>
  </si>
  <si>
    <t>Avoided Costs 2009-12</t>
  </si>
  <si>
    <t>Levelized Reference Prime Commodity Pricing, Big Sandy 1 Repower 20_30</t>
  </si>
  <si>
    <t>1 -614 MW Repower,</t>
  </si>
  <si>
    <t>Levelized FT Commodity Pricing, Big Sandy 2 Retrofit 15_30</t>
  </si>
  <si>
    <t>Levelized FT Commodity Pricing, Big Sandy 1 Repower 20_30</t>
  </si>
  <si>
    <t>Levelized Low Natural Gas Commodity Pricing, Big Sandy 2 Retrofit 15_30</t>
  </si>
  <si>
    <t>Levelized Low Natural Gas Commodity Pricing, Big Sandy 1 Repower 20_30</t>
  </si>
  <si>
    <t>High Band</t>
  </si>
  <si>
    <t>ICAP Revenue</t>
  </si>
  <si>
    <t>Savings Over Retrofit</t>
  </si>
  <si>
    <t>Low NG</t>
  </si>
  <si>
    <t>FT</t>
  </si>
  <si>
    <t>NGCC Replacement</t>
  </si>
  <si>
    <t>Low Natural Gas Commodity Pricing, Big Sandy 2 Retirement &amp; Replace with Brownfield NGCC REV</t>
  </si>
  <si>
    <t>1 -732 MW CCBS,</t>
  </si>
  <si>
    <t>Levelized Fleet Transition Commodity Pricing, Big Sandy 2 Retirement &amp; Replace with Brownfield NGCC REV</t>
  </si>
  <si>
    <t>Reference Prime Commodity Pricing, Big Sandy 2 Retirement &amp; Replace with Brownfield NGCC REV</t>
  </si>
  <si>
    <t>Levelized FTCA CSAPR Commodity Pricing, Big Sandy 2 Retrofit</t>
  </si>
  <si>
    <t>Levelized FTCA CSAPR Commodity Pricing, Big Sandy 1 Repower 20_30</t>
  </si>
  <si>
    <t>Levelized NGCC Replacement FTCA CSAPR Commodity Pricing</t>
  </si>
  <si>
    <t>1 -904 MW NGCC,</t>
  </si>
  <si>
    <t>Big Sandy 1 Retire            
   1 -780 MW Repower,</t>
  </si>
  <si>
    <t>0 MW- ICAP</t>
  </si>
  <si>
    <t>45 MW- ICAP</t>
  </si>
  <si>
    <t>225 MW- ICAP</t>
  </si>
  <si>
    <t>938 MW- ICAP</t>
  </si>
  <si>
    <t>922 MW- ICAP</t>
  </si>
  <si>
    <t>930 MW- ICAP</t>
  </si>
  <si>
    <t>934 MW- ICAP</t>
  </si>
  <si>
    <t>939 MW- ICAP</t>
  </si>
  <si>
    <t>951 MW- ICAP</t>
  </si>
  <si>
    <t>957 MW- ICAP</t>
  </si>
  <si>
    <t>967 MW- ICAP</t>
  </si>
  <si>
    <t>FTCA_CSAPR</t>
  </si>
  <si>
    <t>Capacity Resource Optimization</t>
  </si>
  <si>
    <t>Expansion Plan Summary</t>
  </si>
  <si>
    <t>Big Sandy 2 UD Analysis Under FTCA_CSAPR Commodity Pricing</t>
  </si>
  <si>
    <t>Retrofit 15 yr book life</t>
  </si>
  <si>
    <t>BS1 Repower 20 yr book life</t>
  </si>
  <si>
    <t>Costs and Emissions Summary Under FT - CSAPR Pricing</t>
  </si>
  <si>
    <t>1 -780 MW Repower,</t>
  </si>
  <si>
    <t>Cost Over Retrofit</t>
  </si>
  <si>
    <t>BS1 Repower - Retrofit</t>
  </si>
  <si>
    <t xml:space="preserve">Big Sandy 1 Retire  </t>
  </si>
  <si>
    <t>Big Sandy 2 Retrofit</t>
  </si>
  <si>
    <t xml:space="preserve">Big Sandy 1 Retire         </t>
  </si>
  <si>
    <t>1 -904 MW NGCC</t>
  </si>
  <si>
    <t>Kentucky CPCN Filing Economic Analysis</t>
  </si>
  <si>
    <t>Resource Plan Summary</t>
  </si>
  <si>
    <t>BS2  "Timing" Sensitivity</t>
  </si>
  <si>
    <t>'BASE' Option #1</t>
  </si>
  <si>
    <t>Option #2</t>
  </si>
  <si>
    <t>Option #3</t>
  </si>
  <si>
    <t>Option #1A</t>
  </si>
  <si>
    <t xml:space="preserve">BS2 DFGD </t>
  </si>
  <si>
    <t xml:space="preserve">(1) RK Retires 1/2016 </t>
  </si>
  <si>
    <t>Resource Plan Year</t>
  </si>
  <si>
    <t xml:space="preserve"> Retrofit 6/2016</t>
  </si>
  <si>
    <t xml:space="preserve">with (Brownfield) CC </t>
  </si>
  <si>
    <t>with BS2 CC Repwrng</t>
  </si>
  <si>
    <t>w/ PJM-Mkt Replacmnt</t>
  </si>
  <si>
    <t>Replacement</t>
  </si>
  <si>
    <t>2011-2013</t>
  </si>
  <si>
    <t xml:space="preserve">Big Sandy 1&amp;2  Retire         </t>
  </si>
  <si>
    <t xml:space="preserve">Big Sandy 2 Retire  </t>
  </si>
  <si>
    <t>Big Sandy 1             
   1 -780 MW Repower,</t>
  </si>
  <si>
    <t>~</t>
  </si>
  <si>
    <t>Life-Cycle Analysis Period (2011-2040)</t>
  </si>
  <si>
    <t>($000)</t>
  </si>
  <si>
    <t>CPW of Revenue Requirements</t>
  </si>
  <si>
    <t>Less: ICAP Revenue</t>
  </si>
  <si>
    <t>CPW of Revenue Requirements, Net</t>
  </si>
  <si>
    <r>
      <rPr>
        <b/>
        <sz val="10"/>
        <rFont val="Arial"/>
        <family val="2"/>
      </rPr>
      <t xml:space="preserve">A. </t>
    </r>
    <r>
      <rPr>
        <b/>
        <u val="single"/>
        <sz val="10"/>
        <rFont val="Arial"/>
        <family val="2"/>
      </rPr>
      <t>Cost/</t>
    </r>
    <r>
      <rPr>
        <b/>
        <u val="single"/>
        <sz val="10"/>
        <color indexed="10"/>
        <rFont val="Arial"/>
        <family val="2"/>
      </rPr>
      <t>(Savings</t>
    </r>
    <r>
      <rPr>
        <b/>
        <u val="single"/>
        <sz val="10"/>
        <rFont val="Arial"/>
        <family val="2"/>
      </rPr>
      <t>) Over 'BASE' Case</t>
    </r>
  </si>
  <si>
    <t>Less: ICAP / Pool  Revenue</t>
  </si>
  <si>
    <r>
      <t>B. Cost/</t>
    </r>
    <r>
      <rPr>
        <b/>
        <sz val="10"/>
        <color indexed="10"/>
        <rFont val="Arial"/>
        <family val="2"/>
      </rPr>
      <t>(Savings</t>
    </r>
    <r>
      <rPr>
        <b/>
        <sz val="10"/>
        <rFont val="Arial"/>
        <family val="2"/>
      </rPr>
      <t>) Over 'BASE' Case</t>
    </r>
  </si>
  <si>
    <t xml:space="preserve">Impact of 20-Year (vs. 15-Year ) </t>
  </si>
  <si>
    <t>RETROFIT Cost Recovery</t>
  </si>
  <si>
    <t>Note:</t>
  </si>
  <si>
    <r>
      <t xml:space="preserve">        3) FOM and Capital (carrying charges) on </t>
    </r>
    <r>
      <rPr>
        <i/>
        <sz val="10"/>
        <color indexed="8"/>
        <rFont val="Arial"/>
        <family val="2"/>
      </rPr>
      <t>incremental</t>
    </r>
    <r>
      <rPr>
        <sz val="10"/>
        <color indexed="8"/>
        <rFont val="Arial"/>
        <family val="2"/>
      </rPr>
      <t xml:space="preserve"> investments (e.g. environmental retrofits and/or new-build or repowered NG-CCs)</t>
    </r>
  </si>
  <si>
    <r>
      <t xml:space="preserve">Big Sandy Unit 2 under </t>
    </r>
    <r>
      <rPr>
        <b/>
        <sz val="16"/>
        <color indexed="10"/>
        <rFont val="Arial"/>
        <family val="2"/>
      </rPr>
      <t>BASE:  "Fleet Transition-CSAPR" Commodity Pricing</t>
    </r>
  </si>
  <si>
    <t>Levelized Market Replacement to 2020 then BS2 Replacement CC Added FTCA CSAPR Commodity Pricing</t>
  </si>
  <si>
    <t>Levelized Market Replacement to 2025 then BS2 Replacement CC Added FTCA CSAPR Commodity Pricing</t>
  </si>
  <si>
    <t>Option #4A</t>
  </si>
  <si>
    <r>
      <t xml:space="preserve">to </t>
    </r>
    <r>
      <rPr>
        <sz val="10"/>
        <color indexed="10"/>
        <rFont val="Arial"/>
        <family val="2"/>
      </rPr>
      <t>2020</t>
    </r>
  </si>
  <si>
    <r>
      <t xml:space="preserve">to </t>
    </r>
    <r>
      <rPr>
        <sz val="10"/>
        <color indexed="10"/>
        <rFont val="Arial"/>
        <family val="2"/>
      </rPr>
      <t>2025</t>
    </r>
  </si>
  <si>
    <t>Market to 2020</t>
  </si>
  <si>
    <t>Market to 2025</t>
  </si>
  <si>
    <t xml:space="preserve">1- 407 MW CC,   </t>
  </si>
  <si>
    <t>1 -904 MW NGCC,      1-407 MW CC</t>
  </si>
  <si>
    <t>1 -904 MW NGCC,            1-407 MW CC</t>
  </si>
  <si>
    <t>Option #4B</t>
  </si>
  <si>
    <t xml:space="preserve"> o Evalution economics (all cases) reflect KPCo's 30% share (~195-MW) Purchase Entitlement from affiliate AEG Generating Cos.' 50% Ownership Share of both Rockport Units 1&amp;2</t>
  </si>
  <si>
    <r>
      <t xml:space="preserve">        1) </t>
    </r>
    <r>
      <rPr>
        <u val="single"/>
        <sz val="10"/>
        <color indexed="8"/>
        <rFont val="Arial"/>
        <family val="2"/>
      </rPr>
      <t>All</t>
    </r>
    <r>
      <rPr>
        <sz val="10"/>
        <color indexed="8"/>
        <rFont val="Arial"/>
        <family val="2"/>
      </rPr>
      <t xml:space="preserve"> KPCo (company-dispatched) Fuel, VOM and Emission Costs (incl. CO2); 2) on-going plant FOM; and </t>
    </r>
  </si>
  <si>
    <t xml:space="preserve"> o All cases (except Option #3) assume that Big Sandy 1 retired 1/2015</t>
  </si>
  <si>
    <t xml:space="preserve"> o Option #2 (Big Sandy 2 RETIRED &amp; REPLACED w/ a [BS-site 'Brownfield'] CC) assumes a 30-year recovery period for the new-build CCs in all analyses</t>
  </si>
  <si>
    <t xml:space="preserve"> o Option #3 (Big Sandy 2 RETIRED &amp; REPLACED w/ a CC-Repowered Big Sandy U1) assumes a 20-year recovery period in all analyses</t>
  </si>
  <si>
    <r>
      <t xml:space="preserve"> o The 'BASE' / Option 1 (Big Sandy 2 RETROFIT) analysis results assumes a </t>
    </r>
    <r>
      <rPr>
        <b/>
        <sz val="10"/>
        <rFont val="Arial"/>
        <family val="2"/>
      </rPr>
      <t>15-year recovery period</t>
    </r>
    <r>
      <rPr>
        <sz val="10"/>
        <color indexed="8"/>
        <rFont val="Arial"/>
        <family val="2"/>
      </rPr>
      <t xml:space="preserve"> for the incremental DFGD retrofit investment</t>
    </r>
  </si>
  <si>
    <r>
      <t xml:space="preserve"> o "Retirement" options EXCLUDE</t>
    </r>
    <r>
      <rPr>
        <sz val="10"/>
        <color indexed="8"/>
        <rFont val="Arial"/>
        <family val="2"/>
      </rPr>
      <t xml:space="preserve"> costs associated w/ socio-economic impacts to the plant staff, supply vendors, or to the overall easten-Kentucky region</t>
    </r>
  </si>
  <si>
    <t xml:space="preserve"> o In all cases, effectively assumes replacement capacity &amp; energy for BS1 would be 'delayed' until ~2025 in recognition of a) the (incremental) financing/cost burden to KPCo and its customers; </t>
  </si>
  <si>
    <r>
      <t xml:space="preserve">     and b) assumed </t>
    </r>
    <r>
      <rPr>
        <u val="single"/>
        <sz val="10"/>
        <rFont val="Arial"/>
        <family val="2"/>
      </rPr>
      <t>limited</t>
    </r>
    <r>
      <rPr>
        <sz val="10"/>
        <rFont val="Arial"/>
        <family val="2"/>
      </rPr>
      <t xml:space="preserve"> (PJM) market availability of reasonably-priced replacement capacity &amp; energy during the interim (~150-300 MW) </t>
    </r>
  </si>
  <si>
    <r>
      <t xml:space="preserve">Delayed until </t>
    </r>
    <r>
      <rPr>
        <b/>
        <u val="single"/>
        <sz val="9"/>
        <rFont val="Arial"/>
        <family val="2"/>
      </rPr>
      <t>1/2017</t>
    </r>
  </si>
  <si>
    <t xml:space="preserve"> Retrofit</t>
  </si>
  <si>
    <t xml:space="preserve"> (~1-Yr EGU MACT Delay)</t>
  </si>
  <si>
    <t>Big Sandy 2 Mothball                   (1-yr)</t>
  </si>
  <si>
    <t xml:space="preserve"> o "G" Revenue Requirements established on a KPCo "stand-alone" (basis and is reflective of a 'cost-optimized' resource plan necessary to achieve PJM minimum reserve margin criterion (summer peak)...  </t>
  </si>
  <si>
    <t xml:space="preserve">       Inclusive of: </t>
  </si>
  <si>
    <t>2011 PV</t>
  </si>
  <si>
    <t>PV</t>
  </si>
  <si>
    <t>2016-2040</t>
  </si>
  <si>
    <t>Sum</t>
  </si>
  <si>
    <t>Reserve Margin - MW</t>
  </si>
  <si>
    <t>Retrofit</t>
  </si>
  <si>
    <t>ktons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</si>
</sst>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#.#"/>
    <numFmt numFmtId="165" formatCode="0.0%"/>
    <numFmt numFmtId="166" formatCode="#,##0.0_);[Red]\(#,##0.0\)"/>
    <numFmt numFmtId="167" formatCode="#,##0.0"/>
    <numFmt numFmtId="168" formatCode="mmmm\ d\,\ yyyy"/>
    <numFmt numFmtId="169" formatCode="0.000000"/>
    <numFmt numFmtId="170" formatCode="&quot;$&quot;#,##0"/>
    <numFmt numFmtId="171" formatCode="_(* #,##0.0_);_(* \(#,##0.0\);_(* &quot;-&quot;??_);_(@_)"/>
    <numFmt numFmtId="172" formatCode="_(* #,##0_);_(* \(#,##0\);_(* &quot;-&quot;??_);_(@_)"/>
  </numFmts>
  <fonts count="51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0"/>
      <name val="Arial"/>
      <family val="2"/>
    </font>
    <font>
      <i/>
      <sz val="8"/>
      <name val="Arial"/>
      <family val="2"/>
    </font>
    <font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name val="Helv"/>
      <family val="0"/>
    </font>
    <font>
      <b/>
      <sz val="1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1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0" fontId="17" fillId="0" borderId="0">
      <alignment/>
      <protection/>
    </xf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0" fontId="17" fillId="0" borderId="0">
      <alignment/>
      <protection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43" fillId="20" borderId="8" applyNumberFormat="0" applyAlignment="0" applyProtection="0"/>
    <xf numFmtId="0" fontId="43" fillId="20" borderId="8" applyNumberFormat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0" fillId="0" borderId="9">
      <alignment horizontal="center"/>
      <protection/>
    </xf>
    <xf numFmtId="0" fontId="20" fillId="0" borderId="9">
      <alignment horizontal="center"/>
      <protection/>
    </xf>
    <xf numFmtId="0" fontId="20" fillId="0" borderId="9">
      <alignment horizontal="center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169" fontId="3" fillId="0" borderId="0">
      <alignment horizontal="left"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45" fillId="0" borderId="10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3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891">
    <xf numFmtId="0" fontId="0" fillId="0" borderId="0" xfId="0" applyAlignment="1">
      <alignment/>
    </xf>
    <xf numFmtId="0" fontId="3" fillId="0" borderId="0" xfId="857">
      <alignment/>
      <protection/>
    </xf>
    <xf numFmtId="0" fontId="4" fillId="0" borderId="0" xfId="857" applyFont="1" applyAlignment="1">
      <alignment horizontal="centerContinuous"/>
      <protection/>
    </xf>
    <xf numFmtId="0" fontId="3" fillId="0" borderId="0" xfId="857" applyAlignment="1">
      <alignment horizontal="center"/>
      <protection/>
    </xf>
    <xf numFmtId="0" fontId="5" fillId="0" borderId="12" xfId="857" applyFont="1" applyBorder="1" applyAlignment="1">
      <alignment horizontal="centerContinuous"/>
      <protection/>
    </xf>
    <xf numFmtId="0" fontId="3" fillId="0" borderId="12" xfId="857" applyBorder="1" applyAlignment="1">
      <alignment horizontal="centerContinuous"/>
      <protection/>
    </xf>
    <xf numFmtId="0" fontId="5" fillId="0" borderId="0" xfId="857" applyFont="1" applyBorder="1" applyAlignment="1">
      <alignment horizontal="centerContinuous"/>
      <protection/>
    </xf>
    <xf numFmtId="0" fontId="3" fillId="0" borderId="0" xfId="857" applyBorder="1" applyAlignment="1">
      <alignment/>
      <protection/>
    </xf>
    <xf numFmtId="0" fontId="3" fillId="0" borderId="0" xfId="857" applyBorder="1" applyAlignment="1">
      <alignment horizontal="center"/>
      <protection/>
    </xf>
    <xf numFmtId="3" fontId="6" fillId="0" borderId="0" xfId="857" applyNumberFormat="1" applyFont="1" applyAlignment="1">
      <alignment horizontal="center"/>
      <protection/>
    </xf>
    <xf numFmtId="0" fontId="6" fillId="0" borderId="0" xfId="857" applyFont="1" applyAlignment="1">
      <alignment horizontal="center"/>
      <protection/>
    </xf>
    <xf numFmtId="0" fontId="5" fillId="0" borderId="0" xfId="857" applyFont="1" applyAlignment="1">
      <alignment horizontal="right"/>
      <protection/>
    </xf>
    <xf numFmtId="0" fontId="3" fillId="0" borderId="0" xfId="857" applyAlignment="1">
      <alignment horizontal="right"/>
      <protection/>
    </xf>
    <xf numFmtId="38" fontId="3" fillId="0" borderId="0" xfId="857" applyNumberFormat="1" applyAlignment="1">
      <alignment horizontal="center"/>
      <protection/>
    </xf>
    <xf numFmtId="38" fontId="3" fillId="0" borderId="0" xfId="857" applyNumberFormat="1">
      <alignment/>
      <protection/>
    </xf>
    <xf numFmtId="164" fontId="3" fillId="0" borderId="0" xfId="857" applyNumberFormat="1" applyAlignment="1">
      <alignment horizontal="center"/>
      <protection/>
    </xf>
    <xf numFmtId="38" fontId="6" fillId="0" borderId="0" xfId="857" applyNumberFormat="1" applyFont="1" applyAlignment="1">
      <alignment horizontal="center"/>
      <protection/>
    </xf>
    <xf numFmtId="3" fontId="3" fillId="0" borderId="0" xfId="857" applyNumberFormat="1" applyAlignment="1">
      <alignment horizontal="center"/>
      <protection/>
    </xf>
    <xf numFmtId="3" fontId="3" fillId="0" borderId="0" xfId="857" applyNumberFormat="1">
      <alignment/>
      <protection/>
    </xf>
    <xf numFmtId="0" fontId="3" fillId="0" borderId="0" xfId="857" applyBorder="1" applyAlignment="1">
      <alignment horizontal="centerContinuous"/>
      <protection/>
    </xf>
    <xf numFmtId="0" fontId="3" fillId="0" borderId="0" xfId="857" applyFont="1" applyAlignment="1">
      <alignment horizontal="center"/>
      <protection/>
    </xf>
    <xf numFmtId="38" fontId="3" fillId="0" borderId="0" xfId="857" applyNumberFormat="1" applyAlignment="1">
      <alignment/>
      <protection/>
    </xf>
    <xf numFmtId="0" fontId="3" fillId="0" borderId="0" xfId="857" applyFont="1" applyFill="1" applyAlignment="1">
      <alignment horizontal="right"/>
      <protection/>
    </xf>
    <xf numFmtId="0" fontId="3" fillId="0" borderId="0" xfId="857" applyFont="1" applyFill="1" applyBorder="1" applyAlignment="1">
      <alignment horizontal="centerContinuous"/>
      <protection/>
    </xf>
    <xf numFmtId="0" fontId="5" fillId="0" borderId="0" xfId="857" applyFont="1" applyFill="1" applyBorder="1" applyAlignment="1">
      <alignment horizontal="centerContinuous"/>
      <protection/>
    </xf>
    <xf numFmtId="0" fontId="6" fillId="0" borderId="0" xfId="857" applyFont="1" applyFill="1" applyAlignment="1">
      <alignment horizontal="center"/>
      <protection/>
    </xf>
    <xf numFmtId="0" fontId="3" fillId="0" borderId="0" xfId="857" applyAlignment="1" quotePrefix="1">
      <alignment horizontal="center"/>
      <protection/>
    </xf>
    <xf numFmtId="0" fontId="5" fillId="0" borderId="0" xfId="857" applyFont="1" applyAlignment="1">
      <alignment horizontal="left"/>
      <protection/>
    </xf>
    <xf numFmtId="0" fontId="3" fillId="0" borderId="0" xfId="857" applyFill="1" applyAlignment="1">
      <alignment horizontal="center"/>
      <protection/>
    </xf>
    <xf numFmtId="0" fontId="3" fillId="0" borderId="0" xfId="857" applyFill="1" applyBorder="1" applyAlignment="1">
      <alignment horizontal="center"/>
      <protection/>
    </xf>
    <xf numFmtId="0" fontId="3" fillId="0" borderId="0" xfId="857" applyFont="1" applyAlignment="1">
      <alignment horizontal="right"/>
      <protection/>
    </xf>
    <xf numFmtId="0" fontId="3" fillId="0" borderId="0" xfId="857" applyAlignment="1">
      <alignment/>
      <protection/>
    </xf>
    <xf numFmtId="38" fontId="7" fillId="0" borderId="0" xfId="857" applyNumberFormat="1" applyFont="1" applyAlignment="1">
      <alignment horizontal="center"/>
      <protection/>
    </xf>
    <xf numFmtId="3" fontId="3" fillId="0" borderId="0" xfId="857" applyNumberFormat="1" applyFont="1" applyFill="1" applyBorder="1" applyAlignment="1">
      <alignment horizontal="center"/>
      <protection/>
    </xf>
    <xf numFmtId="167" fontId="3" fillId="0" borderId="0" xfId="857" applyNumberFormat="1" applyFont="1" applyFill="1" applyBorder="1" applyAlignment="1">
      <alignment horizontal="center"/>
      <protection/>
    </xf>
    <xf numFmtId="0" fontId="5" fillId="0" borderId="0" xfId="857" applyFont="1" applyFill="1" applyAlignment="1">
      <alignment/>
      <protection/>
    </xf>
    <xf numFmtId="0" fontId="3" fillId="0" borderId="0" xfId="857" applyBorder="1">
      <alignment/>
      <protection/>
    </xf>
    <xf numFmtId="0" fontId="5" fillId="0" borderId="0" xfId="857" applyFont="1" applyBorder="1" applyAlignment="1">
      <alignment horizontal="center"/>
      <protection/>
    </xf>
    <xf numFmtId="0" fontId="3" fillId="0" borderId="0" xfId="857" applyFont="1" applyAlignment="1" quotePrefix="1">
      <alignment horizontal="center"/>
      <protection/>
    </xf>
    <xf numFmtId="3" fontId="6" fillId="0" borderId="13" xfId="857" applyNumberFormat="1" applyFont="1" applyBorder="1" applyAlignment="1">
      <alignment horizontal="center"/>
      <protection/>
    </xf>
    <xf numFmtId="3" fontId="6" fillId="0" borderId="0" xfId="857" applyNumberFormat="1" applyFont="1" applyFill="1" applyBorder="1" applyAlignment="1">
      <alignment horizontal="center"/>
      <protection/>
    </xf>
    <xf numFmtId="3" fontId="3" fillId="0" borderId="13" xfId="857" applyNumberFormat="1" applyFont="1" applyBorder="1" applyAlignment="1">
      <alignment horizontal="center"/>
      <protection/>
    </xf>
    <xf numFmtId="3" fontId="3" fillId="0" borderId="0" xfId="857" applyNumberFormat="1" applyBorder="1" applyAlignment="1">
      <alignment horizontal="center"/>
      <protection/>
    </xf>
    <xf numFmtId="3" fontId="3" fillId="0" borderId="0" xfId="857" applyNumberFormat="1" applyFill="1" applyBorder="1" applyAlignment="1">
      <alignment horizontal="center"/>
      <protection/>
    </xf>
    <xf numFmtId="38" fontId="3" fillId="0" borderId="0" xfId="857" applyNumberFormat="1" applyFill="1" applyBorder="1" applyAlignment="1">
      <alignment horizontal="center"/>
      <protection/>
    </xf>
    <xf numFmtId="3" fontId="3" fillId="0" borderId="12" xfId="857" applyNumberFormat="1" applyBorder="1" applyAlignment="1">
      <alignment horizontal="center"/>
      <protection/>
    </xf>
    <xf numFmtId="0" fontId="3" fillId="0" borderId="13" xfId="857" applyBorder="1">
      <alignment/>
      <protection/>
    </xf>
    <xf numFmtId="0" fontId="3" fillId="0" borderId="14" xfId="857" applyBorder="1">
      <alignment/>
      <protection/>
    </xf>
    <xf numFmtId="2" fontId="3" fillId="0" borderId="15" xfId="857" applyNumberFormat="1" applyBorder="1" applyAlignment="1">
      <alignment horizontal="center"/>
      <protection/>
    </xf>
    <xf numFmtId="2" fontId="3" fillId="0" borderId="16" xfId="857" applyNumberFormat="1" applyBorder="1" applyAlignment="1">
      <alignment horizontal="center"/>
      <protection/>
    </xf>
    <xf numFmtId="3" fontId="3" fillId="0" borderId="13" xfId="857" applyNumberFormat="1" applyFill="1" applyBorder="1" applyAlignment="1">
      <alignment horizontal="center"/>
      <protection/>
    </xf>
    <xf numFmtId="0" fontId="3" fillId="0" borderId="13" xfId="857" applyBorder="1" applyAlignment="1">
      <alignment horizontal="center"/>
      <protection/>
    </xf>
    <xf numFmtId="0" fontId="11" fillId="0" borderId="0" xfId="857" applyFont="1" applyAlignment="1">
      <alignment horizontal="left"/>
      <protection/>
    </xf>
    <xf numFmtId="0" fontId="13" fillId="0" borderId="0" xfId="857" applyFont="1">
      <alignment/>
      <protection/>
    </xf>
    <xf numFmtId="0" fontId="4" fillId="0" borderId="0" xfId="857" applyFont="1" applyAlignment="1">
      <alignment/>
      <protection/>
    </xf>
    <xf numFmtId="0" fontId="4" fillId="0" borderId="0" xfId="857" applyFont="1" applyAlignment="1" quotePrefix="1">
      <alignment/>
      <protection/>
    </xf>
    <xf numFmtId="3" fontId="5" fillId="0" borderId="0" xfId="857" applyNumberFormat="1" applyFont="1" applyFill="1" applyAlignment="1">
      <alignment/>
      <protection/>
    </xf>
    <xf numFmtId="0" fontId="6" fillId="0" borderId="0" xfId="857" applyFont="1" applyBorder="1" applyAlignment="1">
      <alignment horizontal="center"/>
      <protection/>
    </xf>
    <xf numFmtId="38" fontId="9" fillId="0" borderId="0" xfId="857" applyNumberFormat="1" applyFont="1" applyAlignment="1">
      <alignment horizontal="center"/>
      <protection/>
    </xf>
    <xf numFmtId="2" fontId="3" fillId="0" borderId="0" xfId="857" applyNumberFormat="1">
      <alignment/>
      <protection/>
    </xf>
    <xf numFmtId="38" fontId="2" fillId="0" borderId="0" xfId="857" applyNumberFormat="1" applyFont="1" applyAlignment="1">
      <alignment horizontal="center"/>
      <protection/>
    </xf>
    <xf numFmtId="3" fontId="3" fillId="0" borderId="17" xfId="857" applyNumberFormat="1" applyFill="1" applyBorder="1" applyAlignment="1">
      <alignment horizontal="center"/>
      <protection/>
    </xf>
    <xf numFmtId="3" fontId="3" fillId="0" borderId="17" xfId="857" applyNumberFormat="1" applyFont="1" applyBorder="1" applyAlignment="1">
      <alignment horizontal="center"/>
      <protection/>
    </xf>
    <xf numFmtId="3" fontId="6" fillId="0" borderId="13" xfId="857" applyNumberFormat="1" applyFont="1" applyFill="1" applyBorder="1" applyAlignment="1">
      <alignment horizontal="center"/>
      <protection/>
    </xf>
    <xf numFmtId="38" fontId="3" fillId="0" borderId="0" xfId="857" applyNumberFormat="1" applyFill="1" applyBorder="1" applyAlignment="1" quotePrefix="1">
      <alignment horizontal="center"/>
      <protection/>
    </xf>
    <xf numFmtId="38" fontId="3" fillId="0" borderId="18" xfId="857" applyNumberFormat="1" applyBorder="1" applyAlignment="1">
      <alignment horizontal="center"/>
      <protection/>
    </xf>
    <xf numFmtId="0" fontId="6" fillId="0" borderId="14" xfId="857" applyFont="1" applyFill="1" applyBorder="1" applyAlignment="1">
      <alignment horizontal="center"/>
      <protection/>
    </xf>
    <xf numFmtId="0" fontId="3" fillId="0" borderId="19" xfId="857" applyFont="1" applyFill="1" applyBorder="1" applyAlignment="1">
      <alignment horizontal="center"/>
      <protection/>
    </xf>
    <xf numFmtId="0" fontId="3" fillId="0" borderId="20" xfId="857" applyFont="1" applyFill="1" applyBorder="1" applyAlignment="1">
      <alignment horizontal="center"/>
      <protection/>
    </xf>
    <xf numFmtId="0" fontId="5" fillId="0" borderId="20" xfId="857" applyFont="1" applyFill="1" applyBorder="1" applyAlignment="1">
      <alignment horizontal="centerContinuous"/>
      <protection/>
    </xf>
    <xf numFmtId="0" fontId="5" fillId="0" borderId="21" xfId="857" applyFont="1" applyFill="1" applyBorder="1" applyAlignment="1">
      <alignment horizontal="centerContinuous"/>
      <protection/>
    </xf>
    <xf numFmtId="0" fontId="3" fillId="0" borderId="13" xfId="857" applyFont="1" applyFill="1" applyBorder="1" applyAlignment="1">
      <alignment horizontal="center"/>
      <protection/>
    </xf>
    <xf numFmtId="0" fontId="3" fillId="0" borderId="0" xfId="857" applyFont="1" applyFill="1" applyBorder="1" applyAlignment="1">
      <alignment horizontal="center"/>
      <protection/>
    </xf>
    <xf numFmtId="0" fontId="5" fillId="0" borderId="14" xfId="857" applyFont="1" applyFill="1" applyBorder="1" applyAlignment="1">
      <alignment horizontal="centerContinuous"/>
      <protection/>
    </xf>
    <xf numFmtId="0" fontId="5" fillId="0" borderId="12" xfId="857" applyFont="1" applyFill="1" applyBorder="1" applyAlignment="1">
      <alignment horizontal="centerContinuous"/>
      <protection/>
    </xf>
    <xf numFmtId="0" fontId="5" fillId="0" borderId="18" xfId="857" applyFont="1" applyFill="1" applyBorder="1" applyAlignment="1">
      <alignment horizontal="centerContinuous"/>
      <protection/>
    </xf>
    <xf numFmtId="0" fontId="6" fillId="0" borderId="13" xfId="857" applyFont="1" applyFill="1" applyBorder="1" applyAlignment="1">
      <alignment horizontal="center"/>
      <protection/>
    </xf>
    <xf numFmtId="0" fontId="6" fillId="0" borderId="0" xfId="857" applyFont="1" applyFill="1" applyBorder="1" applyAlignment="1">
      <alignment horizontal="center"/>
      <protection/>
    </xf>
    <xf numFmtId="0" fontId="14" fillId="0" borderId="0" xfId="857" applyFont="1" applyFill="1" applyBorder="1" applyAlignment="1">
      <alignment horizontal="center"/>
      <protection/>
    </xf>
    <xf numFmtId="38" fontId="3" fillId="0" borderId="0" xfId="857" applyNumberFormat="1" applyFont="1" applyFill="1" applyBorder="1" applyAlignment="1" quotePrefix="1">
      <alignment horizontal="center"/>
      <protection/>
    </xf>
    <xf numFmtId="38" fontId="3" fillId="0" borderId="0" xfId="857" applyNumberFormat="1" applyBorder="1" applyAlignment="1">
      <alignment horizontal="center"/>
      <protection/>
    </xf>
    <xf numFmtId="3" fontId="3" fillId="0" borderId="0" xfId="857" applyNumberFormat="1" applyFont="1" applyBorder="1" applyAlignment="1">
      <alignment horizontal="center"/>
      <protection/>
    </xf>
    <xf numFmtId="2" fontId="3" fillId="0" borderId="0" xfId="857" applyNumberFormat="1" applyBorder="1" applyAlignment="1">
      <alignment horizontal="center"/>
      <protection/>
    </xf>
    <xf numFmtId="164" fontId="3" fillId="0" borderId="13" xfId="857" applyNumberFormat="1" applyFont="1" applyFill="1" applyBorder="1" applyAlignment="1">
      <alignment horizontal="center"/>
      <protection/>
    </xf>
    <xf numFmtId="166" fontId="5" fillId="0" borderId="0" xfId="857" applyNumberFormat="1" applyFont="1" applyFill="1" applyBorder="1" applyAlignment="1" quotePrefix="1">
      <alignment horizontal="center"/>
      <protection/>
    </xf>
    <xf numFmtId="165" fontId="3" fillId="0" borderId="14" xfId="857" applyNumberFormat="1" applyFont="1" applyFill="1" applyBorder="1" applyAlignment="1" quotePrefix="1">
      <alignment horizontal="center"/>
      <protection/>
    </xf>
    <xf numFmtId="164" fontId="3" fillId="0" borderId="0" xfId="857" applyNumberFormat="1" applyBorder="1" applyAlignment="1">
      <alignment horizontal="center"/>
      <protection/>
    </xf>
    <xf numFmtId="164" fontId="3" fillId="0" borderId="12" xfId="857" applyNumberFormat="1" applyBorder="1" applyAlignment="1">
      <alignment horizontal="center"/>
      <protection/>
    </xf>
    <xf numFmtId="38" fontId="3" fillId="0" borderId="12" xfId="857" applyNumberFormat="1" applyBorder="1" applyAlignment="1">
      <alignment horizontal="center"/>
      <protection/>
    </xf>
    <xf numFmtId="164" fontId="3" fillId="0" borderId="17" xfId="857" applyNumberFormat="1" applyFont="1" applyFill="1" applyBorder="1" applyAlignment="1">
      <alignment horizontal="center"/>
      <protection/>
    </xf>
    <xf numFmtId="3" fontId="3" fillId="0" borderId="12" xfId="857" applyNumberFormat="1" applyFont="1" applyFill="1" applyBorder="1" applyAlignment="1">
      <alignment horizontal="center"/>
      <protection/>
    </xf>
    <xf numFmtId="166" fontId="5" fillId="0" borderId="12" xfId="857" applyNumberFormat="1" applyFont="1" applyFill="1" applyBorder="1" applyAlignment="1" quotePrefix="1">
      <alignment horizontal="center"/>
      <protection/>
    </xf>
    <xf numFmtId="165" fontId="3" fillId="0" borderId="18" xfId="857" applyNumberFormat="1" applyFont="1" applyFill="1" applyBorder="1" applyAlignment="1" quotePrefix="1">
      <alignment horizontal="center"/>
      <protection/>
    </xf>
    <xf numFmtId="0" fontId="3" fillId="0" borderId="12" xfId="857" applyBorder="1">
      <alignment/>
      <protection/>
    </xf>
    <xf numFmtId="0" fontId="8" fillId="0" borderId="0" xfId="857" applyFont="1">
      <alignment/>
      <protection/>
    </xf>
    <xf numFmtId="0" fontId="5" fillId="0" borderId="13" xfId="857" applyFont="1" applyBorder="1" applyAlignment="1">
      <alignment horizontal="center"/>
      <protection/>
    </xf>
    <xf numFmtId="0" fontId="3" fillId="0" borderId="19" xfId="857" applyBorder="1" applyAlignment="1">
      <alignment/>
      <protection/>
    </xf>
    <xf numFmtId="0" fontId="6" fillId="0" borderId="13" xfId="857" applyFont="1" applyBorder="1" applyAlignment="1">
      <alignment horizontal="center"/>
      <protection/>
    </xf>
    <xf numFmtId="0" fontId="3" fillId="0" borderId="13" xfId="857" applyBorder="1" applyAlignment="1">
      <alignment/>
      <protection/>
    </xf>
    <xf numFmtId="164" fontId="3" fillId="0" borderId="13" xfId="857" applyNumberFormat="1" applyBorder="1" applyAlignment="1">
      <alignment horizontal="center"/>
      <protection/>
    </xf>
    <xf numFmtId="164" fontId="3" fillId="0" borderId="17" xfId="857" applyNumberFormat="1" applyBorder="1" applyAlignment="1">
      <alignment horizontal="center"/>
      <protection/>
    </xf>
    <xf numFmtId="0" fontId="4" fillId="0" borderId="12" xfId="857" applyFont="1" applyBorder="1" applyAlignment="1">
      <alignment horizontal="centerContinuous"/>
      <protection/>
    </xf>
    <xf numFmtId="0" fontId="5" fillId="0" borderId="22" xfId="857" applyFont="1" applyBorder="1" applyAlignment="1">
      <alignment horizontal="center"/>
      <protection/>
    </xf>
    <xf numFmtId="0" fontId="5" fillId="0" borderId="15" xfId="857" applyFont="1" applyBorder="1" applyAlignment="1">
      <alignment horizontal="center"/>
      <protection/>
    </xf>
    <xf numFmtId="3" fontId="6" fillId="0" borderId="15" xfId="857" applyNumberFormat="1" applyFont="1" applyBorder="1" applyAlignment="1">
      <alignment horizontal="center"/>
      <protection/>
    </xf>
    <xf numFmtId="1" fontId="3" fillId="0" borderId="0" xfId="857" applyNumberFormat="1" applyBorder="1" applyAlignment="1">
      <alignment horizontal="center"/>
      <protection/>
    </xf>
    <xf numFmtId="164" fontId="3" fillId="0" borderId="0" xfId="857" applyNumberFormat="1" applyFont="1" applyFill="1" applyBorder="1" applyAlignment="1">
      <alignment horizontal="center"/>
      <protection/>
    </xf>
    <xf numFmtId="165" fontId="3" fillId="0" borderId="0" xfId="857" applyNumberFormat="1" applyFont="1" applyFill="1" applyBorder="1" applyAlignment="1" quotePrefix="1">
      <alignment horizontal="center"/>
      <protection/>
    </xf>
    <xf numFmtId="0" fontId="3" fillId="0" borderId="0" xfId="857" applyFont="1" applyFill="1" applyBorder="1" applyAlignment="1">
      <alignment/>
      <protection/>
    </xf>
    <xf numFmtId="165" fontId="3" fillId="0" borderId="0" xfId="1061" applyNumberFormat="1" applyFont="1" applyFill="1" applyBorder="1" applyAlignment="1">
      <alignment horizontal="center"/>
    </xf>
    <xf numFmtId="0" fontId="3" fillId="0" borderId="0" xfId="857" applyFont="1" applyFill="1" applyBorder="1" applyAlignment="1">
      <alignment horizontal="left"/>
      <protection/>
    </xf>
    <xf numFmtId="0" fontId="3" fillId="0" borderId="20" xfId="857" applyBorder="1" applyAlignment="1">
      <alignment/>
      <protection/>
    </xf>
    <xf numFmtId="0" fontId="3" fillId="0" borderId="20" xfId="857" applyBorder="1" applyAlignment="1">
      <alignment horizontal="centerContinuous"/>
      <protection/>
    </xf>
    <xf numFmtId="0" fontId="3" fillId="0" borderId="20" xfId="857" applyBorder="1" applyAlignment="1">
      <alignment horizontal="center"/>
      <protection/>
    </xf>
    <xf numFmtId="0" fontId="5" fillId="0" borderId="19" xfId="857" applyFont="1" applyFill="1" applyBorder="1" applyAlignment="1">
      <alignment horizontal="centerContinuous"/>
      <protection/>
    </xf>
    <xf numFmtId="0" fontId="3" fillId="0" borderId="20" xfId="857" applyFont="1" applyFill="1" applyBorder="1" applyAlignment="1">
      <alignment horizontal="centerContinuous"/>
      <protection/>
    </xf>
    <xf numFmtId="0" fontId="3" fillId="0" borderId="21" xfId="857" applyFont="1" applyFill="1" applyBorder="1" applyAlignment="1">
      <alignment horizontal="centerContinuous"/>
      <protection/>
    </xf>
    <xf numFmtId="0" fontId="5" fillId="0" borderId="13" xfId="857" applyFont="1" applyFill="1" applyBorder="1" applyAlignment="1">
      <alignment horizontal="centerContinuous"/>
      <protection/>
    </xf>
    <xf numFmtId="0" fontId="3" fillId="0" borderId="14" xfId="857" applyFont="1" applyFill="1" applyBorder="1" applyAlignment="1">
      <alignment/>
      <protection/>
    </xf>
    <xf numFmtId="0" fontId="5" fillId="0" borderId="19" xfId="857" applyFont="1" applyBorder="1" applyAlignment="1">
      <alignment/>
      <protection/>
    </xf>
    <xf numFmtId="0" fontId="5" fillId="0" borderId="21" xfId="857" applyFont="1" applyFill="1" applyBorder="1" applyAlignment="1">
      <alignment/>
      <protection/>
    </xf>
    <xf numFmtId="0" fontId="3" fillId="0" borderId="15" xfId="857" applyBorder="1" applyAlignment="1">
      <alignment horizontal="center"/>
      <protection/>
    </xf>
    <xf numFmtId="3" fontId="6" fillId="0" borderId="15" xfId="857" applyNumberFormat="1" applyFont="1" applyFill="1" applyBorder="1" applyAlignment="1">
      <alignment horizontal="center"/>
      <protection/>
    </xf>
    <xf numFmtId="3" fontId="3" fillId="0" borderId="15" xfId="857" applyNumberFormat="1" applyFill="1" applyBorder="1" applyAlignment="1">
      <alignment horizontal="center"/>
      <protection/>
    </xf>
    <xf numFmtId="3" fontId="3" fillId="0" borderId="16" xfId="857" applyNumberFormat="1" applyFill="1" applyBorder="1" applyAlignment="1">
      <alignment horizontal="center"/>
      <protection/>
    </xf>
    <xf numFmtId="38" fontId="3" fillId="0" borderId="0" xfId="857" applyNumberFormat="1" applyFont="1" applyFill="1" applyBorder="1" applyAlignment="1">
      <alignment horizontal="center"/>
      <protection/>
    </xf>
    <xf numFmtId="38" fontId="3" fillId="0" borderId="13" xfId="857" applyNumberFormat="1" applyFont="1" applyFill="1" applyBorder="1" applyAlignment="1">
      <alignment horizontal="center"/>
      <protection/>
    </xf>
    <xf numFmtId="38" fontId="3" fillId="0" borderId="17" xfId="857" applyNumberFormat="1" applyFont="1" applyFill="1" applyBorder="1" applyAlignment="1">
      <alignment horizontal="center"/>
      <protection/>
    </xf>
    <xf numFmtId="38" fontId="3" fillId="0" borderId="12" xfId="857" applyNumberFormat="1" applyFont="1" applyFill="1" applyBorder="1" applyAlignment="1">
      <alignment horizontal="center"/>
      <protection/>
    </xf>
    <xf numFmtId="0" fontId="3" fillId="0" borderId="14" xfId="857" applyFont="1" applyFill="1" applyBorder="1" applyAlignment="1">
      <alignment horizontal="center"/>
      <protection/>
    </xf>
    <xf numFmtId="165" fontId="3" fillId="0" borderId="14" xfId="1061" applyNumberFormat="1" applyFont="1" applyFill="1" applyBorder="1" applyAlignment="1">
      <alignment horizontal="center"/>
    </xf>
    <xf numFmtId="165" fontId="3" fillId="0" borderId="18" xfId="1061" applyNumberFormat="1" applyFont="1" applyFill="1" applyBorder="1" applyAlignment="1">
      <alignment horizontal="center"/>
    </xf>
    <xf numFmtId="0" fontId="5" fillId="0" borderId="13" xfId="857" applyFont="1" applyBorder="1" applyAlignment="1">
      <alignment horizontal="centerContinuous"/>
      <protection/>
    </xf>
    <xf numFmtId="0" fontId="5" fillId="0" borderId="19" xfId="857" applyFont="1" applyBorder="1" applyAlignment="1">
      <alignment horizontal="centerContinuous"/>
      <protection/>
    </xf>
    <xf numFmtId="0" fontId="5" fillId="0" borderId="20" xfId="857" applyFont="1" applyBorder="1" applyAlignment="1">
      <alignment horizontal="centerContinuous"/>
      <protection/>
    </xf>
    <xf numFmtId="0" fontId="4" fillId="0" borderId="0" xfId="857" applyFont="1" applyAlignment="1" quotePrefix="1">
      <alignment horizontal="centerContinuous"/>
      <protection/>
    </xf>
    <xf numFmtId="3" fontId="5" fillId="0" borderId="0" xfId="857" applyNumberFormat="1" applyFont="1" applyFill="1" applyAlignment="1">
      <alignment horizontal="centerContinuous"/>
      <protection/>
    </xf>
    <xf numFmtId="0" fontId="5" fillId="0" borderId="23" xfId="857" applyFont="1" applyBorder="1" applyAlignment="1">
      <alignment horizontal="centerContinuous"/>
      <protection/>
    </xf>
    <xf numFmtId="0" fontId="5" fillId="0" borderId="24" xfId="857" applyFont="1" applyBorder="1" applyAlignment="1">
      <alignment horizontal="centerContinuous"/>
      <protection/>
    </xf>
    <xf numFmtId="0" fontId="5" fillId="0" borderId="25" xfId="857" applyFont="1" applyBorder="1" applyAlignment="1">
      <alignment horizontal="centerContinuous"/>
      <protection/>
    </xf>
    <xf numFmtId="38" fontId="3" fillId="0" borderId="0" xfId="857" applyNumberFormat="1" applyFont="1" applyFill="1" applyBorder="1" applyAlignment="1" quotePrefix="1">
      <alignment horizontal="center" wrapText="1"/>
      <protection/>
    </xf>
    <xf numFmtId="38" fontId="3" fillId="0" borderId="12" xfId="857" applyNumberFormat="1" applyFont="1" applyFill="1" applyBorder="1" applyAlignment="1" quotePrefix="1">
      <alignment horizontal="center" wrapText="1"/>
      <protection/>
    </xf>
    <xf numFmtId="0" fontId="3" fillId="0" borderId="0" xfId="853">
      <alignment/>
      <protection/>
    </xf>
    <xf numFmtId="0" fontId="4" fillId="0" borderId="0" xfId="853" applyFont="1" applyAlignment="1">
      <alignment horizontal="centerContinuous"/>
      <protection/>
    </xf>
    <xf numFmtId="0" fontId="3" fillId="0" borderId="0" xfId="853" applyAlignment="1">
      <alignment horizontal="center"/>
      <protection/>
    </xf>
    <xf numFmtId="0" fontId="5" fillId="0" borderId="12" xfId="853" applyFont="1" applyBorder="1" applyAlignment="1">
      <alignment horizontal="centerContinuous"/>
      <protection/>
    </xf>
    <xf numFmtId="0" fontId="3" fillId="0" borderId="12" xfId="853" applyBorder="1" applyAlignment="1">
      <alignment horizontal="centerContinuous"/>
      <protection/>
    </xf>
    <xf numFmtId="0" fontId="5" fillId="0" borderId="0" xfId="853" applyFont="1" applyBorder="1" applyAlignment="1">
      <alignment horizontal="centerContinuous"/>
      <protection/>
    </xf>
    <xf numFmtId="0" fontId="3" fillId="0" borderId="0" xfId="853" applyBorder="1" applyAlignment="1">
      <alignment/>
      <protection/>
    </xf>
    <xf numFmtId="0" fontId="3" fillId="0" borderId="0" xfId="853" applyBorder="1" applyAlignment="1">
      <alignment horizontal="center"/>
      <protection/>
    </xf>
    <xf numFmtId="3" fontId="6" fillId="0" borderId="0" xfId="853" applyNumberFormat="1" applyFont="1" applyAlignment="1">
      <alignment horizontal="center"/>
      <protection/>
    </xf>
    <xf numFmtId="0" fontId="6" fillId="0" borderId="0" xfId="853" applyFont="1" applyAlignment="1">
      <alignment horizontal="center"/>
      <protection/>
    </xf>
    <xf numFmtId="0" fontId="5" fillId="0" borderId="0" xfId="853" applyFont="1" applyAlignment="1">
      <alignment horizontal="right"/>
      <protection/>
    </xf>
    <xf numFmtId="0" fontId="3" fillId="0" borderId="0" xfId="853" applyAlignment="1">
      <alignment horizontal="right"/>
      <protection/>
    </xf>
    <xf numFmtId="38" fontId="3" fillId="0" borderId="0" xfId="853" applyNumberFormat="1" applyAlignment="1">
      <alignment horizontal="center"/>
      <protection/>
    </xf>
    <xf numFmtId="38" fontId="3" fillId="0" borderId="0" xfId="853" applyNumberFormat="1">
      <alignment/>
      <protection/>
    </xf>
    <xf numFmtId="164" fontId="3" fillId="0" borderId="0" xfId="853" applyNumberFormat="1" applyAlignment="1">
      <alignment horizontal="center"/>
      <protection/>
    </xf>
    <xf numFmtId="38" fontId="6" fillId="0" borderId="0" xfId="853" applyNumberFormat="1" applyFont="1" applyAlignment="1">
      <alignment horizontal="center"/>
      <protection/>
    </xf>
    <xf numFmtId="3" fontId="3" fillId="0" borderId="0" xfId="853" applyNumberFormat="1" applyAlignment="1">
      <alignment horizontal="center"/>
      <protection/>
    </xf>
    <xf numFmtId="3" fontId="3" fillId="0" borderId="0" xfId="853" applyNumberFormat="1">
      <alignment/>
      <protection/>
    </xf>
    <xf numFmtId="0" fontId="3" fillId="0" borderId="0" xfId="853" applyBorder="1" applyAlignment="1">
      <alignment horizontal="centerContinuous"/>
      <protection/>
    </xf>
    <xf numFmtId="0" fontId="3" fillId="0" borderId="0" xfId="853" applyFont="1" applyAlignment="1">
      <alignment horizontal="center"/>
      <protection/>
    </xf>
    <xf numFmtId="38" fontId="3" fillId="0" borderId="0" xfId="853" applyNumberFormat="1" applyAlignment="1">
      <alignment/>
      <protection/>
    </xf>
    <xf numFmtId="0" fontId="3" fillId="0" borderId="0" xfId="853" applyFont="1" applyFill="1" applyAlignment="1">
      <alignment horizontal="right"/>
      <protection/>
    </xf>
    <xf numFmtId="0" fontId="3" fillId="0" borderId="0" xfId="853" applyFont="1" applyFill="1" applyBorder="1" applyAlignment="1">
      <alignment horizontal="centerContinuous"/>
      <protection/>
    </xf>
    <xf numFmtId="0" fontId="5" fillId="0" borderId="0" xfId="853" applyFont="1" applyFill="1" applyBorder="1" applyAlignment="1">
      <alignment horizontal="centerContinuous"/>
      <protection/>
    </xf>
    <xf numFmtId="0" fontId="6" fillId="0" borderId="0" xfId="853" applyFont="1" applyFill="1" applyAlignment="1">
      <alignment horizontal="center"/>
      <protection/>
    </xf>
    <xf numFmtId="0" fontId="3" fillId="0" borderId="0" xfId="853" applyAlignment="1" quotePrefix="1">
      <alignment horizontal="center"/>
      <protection/>
    </xf>
    <xf numFmtId="0" fontId="5" fillId="0" borderId="0" xfId="853" applyFont="1" applyAlignment="1">
      <alignment horizontal="left"/>
      <protection/>
    </xf>
    <xf numFmtId="0" fontId="3" fillId="0" borderId="0" xfId="853" applyFill="1" applyAlignment="1">
      <alignment horizontal="center"/>
      <protection/>
    </xf>
    <xf numFmtId="0" fontId="3" fillId="0" borderId="0" xfId="853" applyFill="1" applyBorder="1" applyAlignment="1">
      <alignment horizontal="center"/>
      <protection/>
    </xf>
    <xf numFmtId="0" fontId="3" fillId="0" borderId="0" xfId="853" applyFont="1" applyAlignment="1">
      <alignment horizontal="right"/>
      <protection/>
    </xf>
    <xf numFmtId="0" fontId="3" fillId="0" borderId="0" xfId="853" applyAlignment="1">
      <alignment/>
      <protection/>
    </xf>
    <xf numFmtId="38" fontId="7" fillId="0" borderId="0" xfId="853" applyNumberFormat="1" applyFont="1" applyAlignment="1">
      <alignment horizontal="center"/>
      <protection/>
    </xf>
    <xf numFmtId="3" fontId="3" fillId="0" borderId="0" xfId="853" applyNumberFormat="1" applyFont="1" applyFill="1" applyBorder="1" applyAlignment="1">
      <alignment horizontal="center"/>
      <protection/>
    </xf>
    <xf numFmtId="167" fontId="3" fillId="0" borderId="0" xfId="853" applyNumberFormat="1" applyFont="1" applyFill="1" applyBorder="1" applyAlignment="1">
      <alignment horizontal="center"/>
      <protection/>
    </xf>
    <xf numFmtId="0" fontId="5" fillId="0" borderId="0" xfId="853" applyFont="1" applyFill="1" applyAlignment="1">
      <alignment/>
      <protection/>
    </xf>
    <xf numFmtId="0" fontId="3" fillId="0" borderId="0" xfId="853" applyBorder="1">
      <alignment/>
      <protection/>
    </xf>
    <xf numFmtId="0" fontId="5" fillId="0" borderId="0" xfId="853" applyFont="1" applyBorder="1" applyAlignment="1">
      <alignment horizontal="center"/>
      <protection/>
    </xf>
    <xf numFmtId="0" fontId="3" fillId="0" borderId="0" xfId="853" applyFont="1" applyAlignment="1" quotePrefix="1">
      <alignment horizontal="center"/>
      <protection/>
    </xf>
    <xf numFmtId="3" fontId="6" fillId="0" borderId="13" xfId="853" applyNumberFormat="1" applyFont="1" applyBorder="1" applyAlignment="1">
      <alignment horizontal="center"/>
      <protection/>
    </xf>
    <xf numFmtId="3" fontId="6" fillId="0" borderId="0" xfId="853" applyNumberFormat="1" applyFont="1" applyFill="1" applyBorder="1" applyAlignment="1">
      <alignment horizontal="center"/>
      <protection/>
    </xf>
    <xf numFmtId="3" fontId="3" fillId="0" borderId="13" xfId="853" applyNumberFormat="1" applyFont="1" applyBorder="1" applyAlignment="1">
      <alignment horizontal="center"/>
      <protection/>
    </xf>
    <xf numFmtId="3" fontId="3" fillId="0" borderId="0" xfId="853" applyNumberFormat="1" applyBorder="1" applyAlignment="1">
      <alignment horizontal="center"/>
      <protection/>
    </xf>
    <xf numFmtId="3" fontId="3" fillId="0" borderId="0" xfId="853" applyNumberFormat="1" applyFill="1" applyBorder="1" applyAlignment="1">
      <alignment horizontal="center"/>
      <protection/>
    </xf>
    <xf numFmtId="38" fontId="3" fillId="0" borderId="0" xfId="853" applyNumberFormat="1" applyFill="1" applyBorder="1" applyAlignment="1">
      <alignment horizontal="center"/>
      <protection/>
    </xf>
    <xf numFmtId="3" fontId="3" fillId="0" borderId="12" xfId="853" applyNumberFormat="1" applyBorder="1" applyAlignment="1">
      <alignment horizontal="center"/>
      <protection/>
    </xf>
    <xf numFmtId="0" fontId="3" fillId="0" borderId="13" xfId="853" applyBorder="1">
      <alignment/>
      <protection/>
    </xf>
    <xf numFmtId="0" fontId="3" fillId="0" borderId="14" xfId="853" applyBorder="1">
      <alignment/>
      <protection/>
    </xf>
    <xf numFmtId="2" fontId="3" fillId="0" borderId="15" xfId="853" applyNumberFormat="1" applyBorder="1" applyAlignment="1">
      <alignment horizontal="center"/>
      <protection/>
    </xf>
    <xf numFmtId="2" fontId="3" fillId="0" borderId="16" xfId="853" applyNumberFormat="1" applyBorder="1" applyAlignment="1">
      <alignment horizontal="center"/>
      <protection/>
    </xf>
    <xf numFmtId="3" fontId="3" fillId="0" borderId="13" xfId="853" applyNumberFormat="1" applyFill="1" applyBorder="1" applyAlignment="1">
      <alignment horizontal="center"/>
      <protection/>
    </xf>
    <xf numFmtId="0" fontId="3" fillId="0" borderId="13" xfId="853" applyBorder="1" applyAlignment="1">
      <alignment horizontal="center"/>
      <protection/>
    </xf>
    <xf numFmtId="0" fontId="11" fillId="0" borderId="0" xfId="853" applyFont="1" applyAlignment="1">
      <alignment horizontal="left"/>
      <protection/>
    </xf>
    <xf numFmtId="0" fontId="13" fillId="0" borderId="0" xfId="853" applyFont="1">
      <alignment/>
      <protection/>
    </xf>
    <xf numFmtId="0" fontId="4" fillId="0" borderId="0" xfId="853" applyFont="1" applyAlignment="1">
      <alignment/>
      <protection/>
    </xf>
    <xf numFmtId="0" fontId="4" fillId="0" borderId="0" xfId="853" applyFont="1" applyAlignment="1" quotePrefix="1">
      <alignment/>
      <protection/>
    </xf>
    <xf numFmtId="3" fontId="5" fillId="0" borderId="0" xfId="853" applyNumberFormat="1" applyFont="1" applyFill="1" applyAlignment="1">
      <alignment/>
      <protection/>
    </xf>
    <xf numFmtId="0" fontId="6" fillId="0" borderId="0" xfId="853" applyFont="1" applyBorder="1" applyAlignment="1">
      <alignment horizontal="center"/>
      <protection/>
    </xf>
    <xf numFmtId="38" fontId="9" fillId="0" borderId="0" xfId="853" applyNumberFormat="1" applyFont="1" applyAlignment="1">
      <alignment horizontal="center"/>
      <protection/>
    </xf>
    <xf numFmtId="2" fontId="3" fillId="0" borderId="0" xfId="853" applyNumberFormat="1">
      <alignment/>
      <protection/>
    </xf>
    <xf numFmtId="38" fontId="2" fillId="0" borderId="0" xfId="853" applyNumberFormat="1" applyFont="1" applyAlignment="1">
      <alignment horizontal="center"/>
      <protection/>
    </xf>
    <xf numFmtId="3" fontId="3" fillId="0" borderId="17" xfId="853" applyNumberFormat="1" applyFill="1" applyBorder="1" applyAlignment="1">
      <alignment horizontal="center"/>
      <protection/>
    </xf>
    <xf numFmtId="3" fontId="3" fillId="0" borderId="17" xfId="853" applyNumberFormat="1" applyFont="1" applyBorder="1" applyAlignment="1">
      <alignment horizontal="center"/>
      <protection/>
    </xf>
    <xf numFmtId="3" fontId="6" fillId="0" borderId="13" xfId="853" applyNumberFormat="1" applyFont="1" applyFill="1" applyBorder="1" applyAlignment="1">
      <alignment horizontal="center"/>
      <protection/>
    </xf>
    <xf numFmtId="38" fontId="3" fillId="0" borderId="0" xfId="853" applyNumberFormat="1" applyFill="1" applyBorder="1" applyAlignment="1" quotePrefix="1">
      <alignment horizontal="center"/>
      <protection/>
    </xf>
    <xf numFmtId="38" fontId="3" fillId="0" borderId="18" xfId="853" applyNumberFormat="1" applyBorder="1" applyAlignment="1">
      <alignment horizontal="center"/>
      <protection/>
    </xf>
    <xf numFmtId="0" fontId="6" fillId="0" borderId="14" xfId="853" applyFont="1" applyFill="1" applyBorder="1" applyAlignment="1">
      <alignment horizontal="center"/>
      <protection/>
    </xf>
    <xf numFmtId="0" fontId="3" fillId="0" borderId="19" xfId="853" applyFont="1" applyFill="1" applyBorder="1" applyAlignment="1">
      <alignment horizontal="center"/>
      <protection/>
    </xf>
    <xf numFmtId="0" fontId="3" fillId="0" borderId="20" xfId="853" applyFont="1" applyFill="1" applyBorder="1" applyAlignment="1">
      <alignment horizontal="center"/>
      <protection/>
    </xf>
    <xf numFmtId="0" fontId="5" fillId="0" borderId="20" xfId="853" applyFont="1" applyFill="1" applyBorder="1" applyAlignment="1">
      <alignment horizontal="centerContinuous"/>
      <protection/>
    </xf>
    <xf numFmtId="0" fontId="5" fillId="0" borderId="21" xfId="853" applyFont="1" applyFill="1" applyBorder="1" applyAlignment="1">
      <alignment horizontal="centerContinuous"/>
      <protection/>
    </xf>
    <xf numFmtId="0" fontId="3" fillId="0" borderId="13" xfId="853" applyFont="1" applyFill="1" applyBorder="1" applyAlignment="1">
      <alignment horizontal="center"/>
      <protection/>
    </xf>
    <xf numFmtId="0" fontId="3" fillId="0" borderId="0" xfId="853" applyFont="1" applyFill="1" applyBorder="1" applyAlignment="1">
      <alignment horizontal="center"/>
      <protection/>
    </xf>
    <xf numFmtId="0" fontId="5" fillId="0" borderId="14" xfId="853" applyFont="1" applyFill="1" applyBorder="1" applyAlignment="1">
      <alignment horizontal="centerContinuous"/>
      <protection/>
    </xf>
    <xf numFmtId="0" fontId="5" fillId="0" borderId="12" xfId="853" applyFont="1" applyFill="1" applyBorder="1" applyAlignment="1">
      <alignment horizontal="centerContinuous"/>
      <protection/>
    </xf>
    <xf numFmtId="0" fontId="5" fillId="0" borderId="18" xfId="853" applyFont="1" applyFill="1" applyBorder="1" applyAlignment="1">
      <alignment horizontal="centerContinuous"/>
      <protection/>
    </xf>
    <xf numFmtId="0" fontId="6" fillId="0" borderId="13" xfId="853" applyFont="1" applyFill="1" applyBorder="1" applyAlignment="1">
      <alignment horizontal="center"/>
      <protection/>
    </xf>
    <xf numFmtId="0" fontId="6" fillId="0" borderId="0" xfId="853" applyFont="1" applyFill="1" applyBorder="1" applyAlignment="1">
      <alignment horizontal="center"/>
      <protection/>
    </xf>
    <xf numFmtId="0" fontId="14" fillId="0" borderId="0" xfId="853" applyFont="1" applyFill="1" applyBorder="1" applyAlignment="1">
      <alignment horizontal="center"/>
      <protection/>
    </xf>
    <xf numFmtId="38" fontId="3" fillId="0" borderId="0" xfId="853" applyNumberFormat="1" applyFont="1" applyFill="1" applyBorder="1" applyAlignment="1" quotePrefix="1">
      <alignment horizontal="center"/>
      <protection/>
    </xf>
    <xf numFmtId="38" fontId="3" fillId="0" borderId="0" xfId="853" applyNumberFormat="1" applyBorder="1" applyAlignment="1">
      <alignment horizontal="center"/>
      <protection/>
    </xf>
    <xf numFmtId="3" fontId="3" fillId="0" borderId="0" xfId="853" applyNumberFormat="1" applyFont="1" applyBorder="1" applyAlignment="1">
      <alignment horizontal="center"/>
      <protection/>
    </xf>
    <xf numFmtId="2" fontId="3" fillId="0" borderId="0" xfId="853" applyNumberFormat="1" applyBorder="1" applyAlignment="1">
      <alignment horizontal="center"/>
      <protection/>
    </xf>
    <xf numFmtId="164" fontId="3" fillId="0" borderId="13" xfId="853" applyNumberFormat="1" applyFont="1" applyFill="1" applyBorder="1" applyAlignment="1">
      <alignment horizontal="center"/>
      <protection/>
    </xf>
    <xf numFmtId="166" fontId="5" fillId="0" borderId="0" xfId="853" applyNumberFormat="1" applyFont="1" applyFill="1" applyBorder="1" applyAlignment="1" quotePrefix="1">
      <alignment horizontal="center"/>
      <protection/>
    </xf>
    <xf numFmtId="165" fontId="3" fillId="0" borderId="14" xfId="853" applyNumberFormat="1" applyFont="1" applyFill="1" applyBorder="1" applyAlignment="1" quotePrefix="1">
      <alignment horizontal="center"/>
      <protection/>
    </xf>
    <xf numFmtId="164" fontId="3" fillId="0" borderId="0" xfId="853" applyNumberFormat="1" applyBorder="1" applyAlignment="1">
      <alignment horizontal="center"/>
      <protection/>
    </xf>
    <xf numFmtId="164" fontId="3" fillId="0" borderId="12" xfId="853" applyNumberFormat="1" applyBorder="1" applyAlignment="1">
      <alignment horizontal="center"/>
      <protection/>
    </xf>
    <xf numFmtId="38" fontId="3" fillId="0" borderId="12" xfId="853" applyNumberFormat="1" applyBorder="1" applyAlignment="1">
      <alignment horizontal="center"/>
      <protection/>
    </xf>
    <xf numFmtId="164" fontId="3" fillId="0" borderId="17" xfId="853" applyNumberFormat="1" applyFont="1" applyFill="1" applyBorder="1" applyAlignment="1">
      <alignment horizontal="center"/>
      <protection/>
    </xf>
    <xf numFmtId="3" fontId="3" fillId="0" borderId="12" xfId="853" applyNumberFormat="1" applyFont="1" applyFill="1" applyBorder="1" applyAlignment="1">
      <alignment horizontal="center"/>
      <protection/>
    </xf>
    <xf numFmtId="166" fontId="5" fillId="0" borderId="12" xfId="853" applyNumberFormat="1" applyFont="1" applyFill="1" applyBorder="1" applyAlignment="1" quotePrefix="1">
      <alignment horizontal="center"/>
      <protection/>
    </xf>
    <xf numFmtId="165" fontId="3" fillId="0" borderId="18" xfId="853" applyNumberFormat="1" applyFont="1" applyFill="1" applyBorder="1" applyAlignment="1" quotePrefix="1">
      <alignment horizontal="center"/>
      <protection/>
    </xf>
    <xf numFmtId="0" fontId="3" fillId="0" borderId="12" xfId="853" applyBorder="1">
      <alignment/>
      <protection/>
    </xf>
    <xf numFmtId="0" fontId="8" fillId="0" borderId="0" xfId="853" applyFont="1">
      <alignment/>
      <protection/>
    </xf>
    <xf numFmtId="0" fontId="5" fillId="0" borderId="13" xfId="853" applyFont="1" applyBorder="1" applyAlignment="1">
      <alignment horizontal="center"/>
      <protection/>
    </xf>
    <xf numFmtId="0" fontId="3" fillId="0" borderId="19" xfId="853" applyBorder="1" applyAlignment="1">
      <alignment/>
      <protection/>
    </xf>
    <xf numFmtId="0" fontId="6" fillId="0" borderId="13" xfId="853" applyFont="1" applyBorder="1" applyAlignment="1">
      <alignment horizontal="center"/>
      <protection/>
    </xf>
    <xf numFmtId="0" fontId="3" fillId="0" borderId="13" xfId="853" applyBorder="1" applyAlignment="1">
      <alignment/>
      <protection/>
    </xf>
    <xf numFmtId="164" fontId="3" fillId="0" borderId="13" xfId="853" applyNumberFormat="1" applyBorder="1" applyAlignment="1">
      <alignment horizontal="center"/>
      <protection/>
    </xf>
    <xf numFmtId="164" fontId="3" fillId="0" borderId="17" xfId="853" applyNumberFormat="1" applyBorder="1" applyAlignment="1">
      <alignment horizontal="center"/>
      <protection/>
    </xf>
    <xf numFmtId="0" fontId="4" fillId="0" borderId="12" xfId="853" applyFont="1" applyBorder="1" applyAlignment="1">
      <alignment horizontal="centerContinuous"/>
      <protection/>
    </xf>
    <xf numFmtId="0" fontId="5" fillId="0" borderId="22" xfId="853" applyFont="1" applyBorder="1" applyAlignment="1">
      <alignment horizontal="center"/>
      <protection/>
    </xf>
    <xf numFmtId="0" fontId="5" fillId="0" borderId="15" xfId="853" applyFont="1" applyBorder="1" applyAlignment="1">
      <alignment horizontal="center"/>
      <protection/>
    </xf>
    <xf numFmtId="3" fontId="6" fillId="0" borderId="15" xfId="853" applyNumberFormat="1" applyFont="1" applyBorder="1" applyAlignment="1">
      <alignment horizontal="center"/>
      <protection/>
    </xf>
    <xf numFmtId="1" fontId="3" fillId="0" borderId="0" xfId="853" applyNumberFormat="1" applyBorder="1" applyAlignment="1">
      <alignment horizontal="center"/>
      <protection/>
    </xf>
    <xf numFmtId="164" fontId="3" fillId="0" borderId="0" xfId="853" applyNumberFormat="1" applyFont="1" applyFill="1" applyBorder="1" applyAlignment="1">
      <alignment horizontal="center"/>
      <protection/>
    </xf>
    <xf numFmtId="165" fontId="3" fillId="0" borderId="0" xfId="853" applyNumberFormat="1" applyFont="1" applyFill="1" applyBorder="1" applyAlignment="1" quotePrefix="1">
      <alignment horizontal="center"/>
      <protection/>
    </xf>
    <xf numFmtId="0" fontId="3" fillId="0" borderId="0" xfId="853" applyFont="1" applyFill="1" applyBorder="1" applyAlignment="1">
      <alignment/>
      <protection/>
    </xf>
    <xf numFmtId="165" fontId="3" fillId="0" borderId="0" xfId="997" applyNumberFormat="1" applyFont="1" applyFill="1" applyBorder="1" applyAlignment="1">
      <alignment horizontal="center"/>
    </xf>
    <xf numFmtId="0" fontId="3" fillId="0" borderId="0" xfId="853" applyFont="1" applyFill="1" applyBorder="1" applyAlignment="1">
      <alignment horizontal="left"/>
      <protection/>
    </xf>
    <xf numFmtId="0" fontId="3" fillId="0" borderId="20" xfId="853" applyBorder="1" applyAlignment="1">
      <alignment/>
      <protection/>
    </xf>
    <xf numFmtId="0" fontId="3" fillId="0" borderId="20" xfId="853" applyBorder="1" applyAlignment="1">
      <alignment horizontal="centerContinuous"/>
      <protection/>
    </xf>
    <xf numFmtId="0" fontId="3" fillId="0" borderId="20" xfId="853" applyBorder="1" applyAlignment="1">
      <alignment horizontal="center"/>
      <protection/>
    </xf>
    <xf numFmtId="0" fontId="5" fillId="0" borderId="19" xfId="853" applyFont="1" applyFill="1" applyBorder="1" applyAlignment="1">
      <alignment horizontal="centerContinuous"/>
      <protection/>
    </xf>
    <xf numFmtId="0" fontId="3" fillId="0" borderId="20" xfId="853" applyFont="1" applyFill="1" applyBorder="1" applyAlignment="1">
      <alignment horizontal="centerContinuous"/>
      <protection/>
    </xf>
    <xf numFmtId="0" fontId="3" fillId="0" borderId="21" xfId="853" applyFont="1" applyFill="1" applyBorder="1" applyAlignment="1">
      <alignment horizontal="centerContinuous"/>
      <protection/>
    </xf>
    <xf numFmtId="0" fontId="5" fillId="0" borderId="13" xfId="853" applyFont="1" applyFill="1" applyBorder="1" applyAlignment="1">
      <alignment horizontal="centerContinuous"/>
      <protection/>
    </xf>
    <xf numFmtId="0" fontId="3" fillId="0" borderId="14" xfId="853" applyFont="1" applyFill="1" applyBorder="1" applyAlignment="1">
      <alignment/>
      <protection/>
    </xf>
    <xf numFmtId="0" fontId="5" fillId="0" borderId="19" xfId="853" applyFont="1" applyBorder="1" applyAlignment="1">
      <alignment/>
      <protection/>
    </xf>
    <xf numFmtId="0" fontId="5" fillId="0" borderId="21" xfId="853" applyFont="1" applyFill="1" applyBorder="1" applyAlignment="1">
      <alignment/>
      <protection/>
    </xf>
    <xf numFmtId="0" fontId="3" fillId="0" borderId="15" xfId="853" applyBorder="1" applyAlignment="1">
      <alignment horizontal="center"/>
      <protection/>
    </xf>
    <xf numFmtId="3" fontId="6" fillId="0" borderId="15" xfId="853" applyNumberFormat="1" applyFont="1" applyFill="1" applyBorder="1" applyAlignment="1">
      <alignment horizontal="center"/>
      <protection/>
    </xf>
    <xf numFmtId="3" fontId="3" fillId="0" borderId="15" xfId="853" applyNumberFormat="1" applyFill="1" applyBorder="1" applyAlignment="1">
      <alignment horizontal="center"/>
      <protection/>
    </xf>
    <xf numFmtId="3" fontId="3" fillId="0" borderId="16" xfId="853" applyNumberFormat="1" applyFill="1" applyBorder="1" applyAlignment="1">
      <alignment horizontal="center"/>
      <protection/>
    </xf>
    <xf numFmtId="38" fontId="3" fillId="0" borderId="0" xfId="853" applyNumberFormat="1" applyFont="1" applyFill="1" applyBorder="1" applyAlignment="1">
      <alignment horizontal="center"/>
      <protection/>
    </xf>
    <xf numFmtId="38" fontId="3" fillId="0" borderId="13" xfId="853" applyNumberFormat="1" applyFont="1" applyFill="1" applyBorder="1" applyAlignment="1">
      <alignment horizontal="center"/>
      <protection/>
    </xf>
    <xf numFmtId="38" fontId="3" fillId="0" borderId="17" xfId="853" applyNumberFormat="1" applyFont="1" applyFill="1" applyBorder="1" applyAlignment="1">
      <alignment horizontal="center"/>
      <protection/>
    </xf>
    <xf numFmtId="38" fontId="3" fillId="0" borderId="12" xfId="853" applyNumberFormat="1" applyFont="1" applyFill="1" applyBorder="1" applyAlignment="1">
      <alignment horizontal="center"/>
      <protection/>
    </xf>
    <xf numFmtId="0" fontId="3" fillId="0" borderId="14" xfId="853" applyFont="1" applyFill="1" applyBorder="1" applyAlignment="1">
      <alignment horizontal="center"/>
      <protection/>
    </xf>
    <xf numFmtId="165" fontId="3" fillId="0" borderId="14" xfId="997" applyNumberFormat="1" applyFont="1" applyFill="1" applyBorder="1" applyAlignment="1">
      <alignment horizontal="center"/>
    </xf>
    <xf numFmtId="165" fontId="3" fillId="0" borderId="18" xfId="997" applyNumberFormat="1" applyFont="1" applyFill="1" applyBorder="1" applyAlignment="1">
      <alignment horizontal="center"/>
    </xf>
    <xf numFmtId="0" fontId="5" fillId="0" borderId="13" xfId="853" applyFont="1" applyBorder="1" applyAlignment="1">
      <alignment horizontal="centerContinuous"/>
      <protection/>
    </xf>
    <xf numFmtId="0" fontId="5" fillId="0" borderId="19" xfId="853" applyFont="1" applyBorder="1" applyAlignment="1">
      <alignment horizontal="centerContinuous"/>
      <protection/>
    </xf>
    <xf numFmtId="0" fontId="5" fillId="0" borderId="20" xfId="853" applyFont="1" applyBorder="1" applyAlignment="1">
      <alignment horizontal="centerContinuous"/>
      <protection/>
    </xf>
    <xf numFmtId="0" fontId="4" fillId="0" borderId="0" xfId="853" applyFont="1" applyAlignment="1" quotePrefix="1">
      <alignment horizontal="centerContinuous"/>
      <protection/>
    </xf>
    <xf numFmtId="3" fontId="5" fillId="0" borderId="0" xfId="853" applyNumberFormat="1" applyFont="1" applyFill="1" applyAlignment="1">
      <alignment horizontal="centerContinuous"/>
      <protection/>
    </xf>
    <xf numFmtId="0" fontId="5" fillId="0" borderId="23" xfId="853" applyFont="1" applyBorder="1" applyAlignment="1">
      <alignment horizontal="centerContinuous"/>
      <protection/>
    </xf>
    <xf numFmtId="0" fontId="5" fillId="0" borderId="24" xfId="853" applyFont="1" applyBorder="1" applyAlignment="1">
      <alignment horizontal="centerContinuous"/>
      <protection/>
    </xf>
    <xf numFmtId="0" fontId="5" fillId="0" borderId="25" xfId="853" applyFont="1" applyBorder="1" applyAlignment="1">
      <alignment horizontal="centerContinuous"/>
      <protection/>
    </xf>
    <xf numFmtId="38" fontId="3" fillId="0" borderId="12" xfId="853" applyNumberFormat="1" applyFont="1" applyFill="1" applyBorder="1" applyAlignment="1" quotePrefix="1">
      <alignment horizontal="center" wrapText="1"/>
      <protection/>
    </xf>
    <xf numFmtId="38" fontId="3" fillId="0" borderId="0" xfId="853" applyNumberFormat="1" applyFont="1" applyFill="1" applyBorder="1" applyAlignment="1" quotePrefix="1">
      <alignment horizontal="center" wrapText="1"/>
      <protection/>
    </xf>
    <xf numFmtId="0" fontId="3" fillId="0" borderId="0" xfId="976" applyAlignment="1">
      <alignment horizontal="right"/>
      <protection/>
    </xf>
    <xf numFmtId="0" fontId="3" fillId="0" borderId="0" xfId="976" applyFont="1" applyAlignment="1">
      <alignment horizontal="right"/>
      <protection/>
    </xf>
    <xf numFmtId="38" fontId="3" fillId="0" borderId="0" xfId="976" applyNumberFormat="1" applyFill="1" applyBorder="1" applyAlignment="1" quotePrefix="1">
      <alignment horizontal="center" wrapText="1"/>
      <protection/>
    </xf>
    <xf numFmtId="0" fontId="16" fillId="0" borderId="0" xfId="976" applyFont="1" applyBorder="1" applyAlignment="1">
      <alignment horizontal="right"/>
      <protection/>
    </xf>
    <xf numFmtId="0" fontId="16" fillId="0" borderId="0" xfId="976" applyFont="1" applyFill="1" applyBorder="1" applyAlignment="1">
      <alignment horizontal="right"/>
      <protection/>
    </xf>
    <xf numFmtId="38" fontId="30" fillId="0" borderId="0" xfId="0" applyNumberFormat="1" applyFont="1" applyAlignment="1">
      <alignment horizontal="center"/>
    </xf>
    <xf numFmtId="3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5" fillId="0" borderId="0" xfId="976" applyFont="1" applyBorder="1" applyAlignment="1">
      <alignment horizontal="right"/>
      <protection/>
    </xf>
    <xf numFmtId="0" fontId="22" fillId="0" borderId="0" xfId="0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6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 vertical="center"/>
    </xf>
    <xf numFmtId="6" fontId="30" fillId="0" borderId="0" xfId="0" applyNumberFormat="1" applyFont="1" applyAlignment="1">
      <alignment horizontal="center" vertical="center"/>
    </xf>
    <xf numFmtId="0" fontId="5" fillId="0" borderId="13" xfId="976" applyFont="1" applyBorder="1" applyAlignment="1">
      <alignment horizontal="right"/>
      <protection/>
    </xf>
    <xf numFmtId="0" fontId="3" fillId="0" borderId="0" xfId="976" applyAlignment="1">
      <alignment horizontal="right" vertical="top"/>
      <protection/>
    </xf>
    <xf numFmtId="38" fontId="5" fillId="0" borderId="0" xfId="976" applyNumberFormat="1" applyFont="1" applyFill="1" applyBorder="1" applyAlignment="1" quotePrefix="1">
      <alignment horizontal="center" vertical="top" wrapText="1"/>
      <protection/>
    </xf>
    <xf numFmtId="38" fontId="5" fillId="0" borderId="0" xfId="976" applyNumberFormat="1" applyFont="1" applyFill="1" applyBorder="1" applyAlignment="1" quotePrefix="1">
      <alignment horizontal="center" wrapText="1"/>
      <protection/>
    </xf>
    <xf numFmtId="38" fontId="0" fillId="0" borderId="0" xfId="0" applyNumberFormat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3" fillId="0" borderId="12" xfId="976" applyBorder="1" applyAlignment="1">
      <alignment horizontal="right"/>
      <protection/>
    </xf>
    <xf numFmtId="0" fontId="0" fillId="0" borderId="24" xfId="0" applyBorder="1" applyAlignment="1">
      <alignment horizontal="center"/>
    </xf>
    <xf numFmtId="6" fontId="0" fillId="0" borderId="24" xfId="0" applyNumberFormat="1" applyBorder="1" applyAlignment="1">
      <alignment horizontal="center" vertical="center"/>
    </xf>
    <xf numFmtId="0" fontId="5" fillId="0" borderId="24" xfId="976" applyFont="1" applyBorder="1" applyAlignment="1">
      <alignment horizontal="right"/>
      <protection/>
    </xf>
    <xf numFmtId="6" fontId="0" fillId="0" borderId="12" xfId="0" applyNumberFormat="1" applyBorder="1" applyAlignment="1">
      <alignment horizontal="center" vertical="center"/>
    </xf>
    <xf numFmtId="0" fontId="5" fillId="0" borderId="17" xfId="976" applyFont="1" applyBorder="1" applyAlignment="1">
      <alignment horizontal="right"/>
      <protection/>
    </xf>
    <xf numFmtId="3" fontId="22" fillId="0" borderId="24" xfId="0" applyNumberFormat="1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3" fillId="0" borderId="24" xfId="976" applyBorder="1" applyAlignment="1">
      <alignment horizontal="right"/>
      <protection/>
    </xf>
    <xf numFmtId="38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38" fontId="22" fillId="0" borderId="0" xfId="0" applyNumberFormat="1" applyFont="1" applyAlignment="1">
      <alignment horizontal="center"/>
    </xf>
    <xf numFmtId="0" fontId="22" fillId="0" borderId="24" xfId="0" applyFont="1" applyBorder="1" applyAlignment="1">
      <alignment horizontal="center"/>
    </xf>
    <xf numFmtId="6" fontId="0" fillId="0" borderId="24" xfId="0" applyNumberFormat="1" applyBorder="1" applyAlignment="1">
      <alignment horizontal="center"/>
    </xf>
    <xf numFmtId="38" fontId="2" fillId="0" borderId="0" xfId="853" applyNumberFormat="1" applyFont="1" applyAlignment="1">
      <alignment horizontal="center"/>
      <protection/>
    </xf>
    <xf numFmtId="38" fontId="3" fillId="0" borderId="0" xfId="853" applyNumberFormat="1" applyFill="1" applyBorder="1" applyAlignment="1" quotePrefix="1">
      <alignment horizontal="center" wrapText="1"/>
      <protection/>
    </xf>
    <xf numFmtId="38" fontId="3" fillId="0" borderId="12" xfId="853" applyNumberFormat="1" applyFill="1" applyBorder="1" applyAlignment="1" quotePrefix="1">
      <alignment horizontal="center" wrapText="1"/>
      <protection/>
    </xf>
    <xf numFmtId="0" fontId="3" fillId="0" borderId="0" xfId="858" applyAlignment="1">
      <alignment/>
      <protection/>
    </xf>
    <xf numFmtId="0" fontId="4" fillId="0" borderId="0" xfId="858" applyFont="1" applyAlignment="1">
      <alignment horizontal="centerContinuous"/>
      <protection/>
    </xf>
    <xf numFmtId="0" fontId="3" fillId="0" borderId="0" xfId="858">
      <alignment/>
      <protection/>
    </xf>
    <xf numFmtId="0" fontId="4" fillId="0" borderId="0" xfId="858" applyFont="1" applyAlignment="1" quotePrefix="1">
      <alignment/>
      <protection/>
    </xf>
    <xf numFmtId="0" fontId="4" fillId="0" borderId="0" xfId="858" applyFont="1" applyAlignment="1" quotePrefix="1">
      <alignment horizontal="centerContinuous"/>
      <protection/>
    </xf>
    <xf numFmtId="0" fontId="4" fillId="0" borderId="0" xfId="858" applyFont="1" applyAlignment="1">
      <alignment/>
      <protection/>
    </xf>
    <xf numFmtId="0" fontId="5" fillId="0" borderId="12" xfId="858" applyFont="1" applyBorder="1" applyAlignment="1">
      <alignment horizontal="centerContinuous"/>
      <protection/>
    </xf>
    <xf numFmtId="0" fontId="3" fillId="0" borderId="0" xfId="858" applyAlignment="1">
      <alignment horizontal="center"/>
      <protection/>
    </xf>
    <xf numFmtId="0" fontId="5" fillId="0" borderId="0" xfId="858" applyFont="1" applyBorder="1" applyAlignment="1">
      <alignment horizontal="centerContinuous"/>
      <protection/>
    </xf>
    <xf numFmtId="0" fontId="3" fillId="0" borderId="0" xfId="858" applyBorder="1" applyAlignment="1">
      <alignment horizontal="centerContinuous"/>
      <protection/>
    </xf>
    <xf numFmtId="0" fontId="3" fillId="0" borderId="12" xfId="858" applyBorder="1" applyAlignment="1">
      <alignment horizontal="centerContinuous"/>
      <protection/>
    </xf>
    <xf numFmtId="0" fontId="3" fillId="0" borderId="0" xfId="858" applyBorder="1" applyAlignment="1">
      <alignment/>
      <protection/>
    </xf>
    <xf numFmtId="0" fontId="3" fillId="0" borderId="0" xfId="858" applyBorder="1" applyAlignment="1">
      <alignment horizontal="center"/>
      <protection/>
    </xf>
    <xf numFmtId="0" fontId="3" fillId="0" borderId="0" xfId="858" applyFont="1" applyAlignment="1" quotePrefix="1">
      <alignment horizontal="center"/>
      <protection/>
    </xf>
    <xf numFmtId="0" fontId="3" fillId="0" borderId="0" xfId="858" applyFill="1" applyAlignment="1">
      <alignment horizontal="center"/>
      <protection/>
    </xf>
    <xf numFmtId="0" fontId="6" fillId="0" borderId="0" xfId="858" applyFont="1" applyAlignment="1">
      <alignment horizontal="center"/>
      <protection/>
    </xf>
    <xf numFmtId="3" fontId="6" fillId="0" borderId="0" xfId="858" applyNumberFormat="1" applyFont="1" applyAlignment="1">
      <alignment horizontal="center"/>
      <protection/>
    </xf>
    <xf numFmtId="0" fontId="6" fillId="0" borderId="0" xfId="858" applyFont="1" applyFill="1" applyAlignment="1">
      <alignment horizontal="center"/>
      <protection/>
    </xf>
    <xf numFmtId="0" fontId="5" fillId="0" borderId="0" xfId="858" applyFont="1" applyAlignment="1">
      <alignment horizontal="right"/>
      <protection/>
    </xf>
    <xf numFmtId="0" fontId="3" fillId="0" borderId="0" xfId="858" applyFont="1" applyAlignment="1">
      <alignment horizontal="center"/>
      <protection/>
    </xf>
    <xf numFmtId="0" fontId="3" fillId="0" borderId="0" xfId="858" applyAlignment="1" quotePrefix="1">
      <alignment horizontal="center"/>
      <protection/>
    </xf>
    <xf numFmtId="38" fontId="3" fillId="0" borderId="0" xfId="858" applyNumberFormat="1" applyAlignment="1">
      <alignment horizontal="center"/>
      <protection/>
    </xf>
    <xf numFmtId="38" fontId="3" fillId="0" borderId="0" xfId="858" applyNumberFormat="1" applyAlignment="1">
      <alignment/>
      <protection/>
    </xf>
    <xf numFmtId="0" fontId="3" fillId="0" borderId="0" xfId="858" applyFont="1" applyAlignment="1">
      <alignment horizontal="right"/>
      <protection/>
    </xf>
    <xf numFmtId="3" fontId="3" fillId="0" borderId="0" xfId="858" applyNumberFormat="1" applyAlignment="1">
      <alignment horizontal="center"/>
      <protection/>
    </xf>
    <xf numFmtId="2" fontId="3" fillId="0" borderId="0" xfId="858" applyNumberFormat="1">
      <alignment/>
      <protection/>
    </xf>
    <xf numFmtId="38" fontId="3" fillId="0" borderId="0" xfId="858" applyNumberFormat="1">
      <alignment/>
      <protection/>
    </xf>
    <xf numFmtId="3" fontId="3" fillId="0" borderId="0" xfId="858" applyNumberFormat="1">
      <alignment/>
      <protection/>
    </xf>
    <xf numFmtId="0" fontId="5" fillId="0" borderId="0" xfId="858" applyFont="1" applyAlignment="1">
      <alignment horizontal="left"/>
      <protection/>
    </xf>
    <xf numFmtId="0" fontId="3" fillId="0" borderId="0" xfId="858" applyAlignment="1">
      <alignment horizontal="right"/>
      <protection/>
    </xf>
    <xf numFmtId="38" fontId="6" fillId="0" borderId="0" xfId="858" applyNumberFormat="1" applyFont="1" applyAlignment="1">
      <alignment horizontal="center"/>
      <protection/>
    </xf>
    <xf numFmtId="38" fontId="7" fillId="0" borderId="0" xfId="858" applyNumberFormat="1" applyFont="1" applyAlignment="1">
      <alignment horizontal="center"/>
      <protection/>
    </xf>
    <xf numFmtId="38" fontId="2" fillId="0" borderId="0" xfId="858" applyNumberFormat="1" applyFont="1" applyAlignment="1">
      <alignment horizontal="center"/>
      <protection/>
    </xf>
    <xf numFmtId="38" fontId="9" fillId="0" borderId="0" xfId="858" applyNumberFormat="1" applyFont="1" applyAlignment="1">
      <alignment horizontal="center"/>
      <protection/>
    </xf>
    <xf numFmtId="3" fontId="5" fillId="0" borderId="0" xfId="858" applyNumberFormat="1" applyFont="1" applyFill="1" applyAlignment="1">
      <alignment horizontal="centerContinuous"/>
      <protection/>
    </xf>
    <xf numFmtId="3" fontId="5" fillId="0" borderId="0" xfId="858" applyNumberFormat="1" applyFont="1" applyFill="1" applyAlignment="1">
      <alignment/>
      <protection/>
    </xf>
    <xf numFmtId="0" fontId="5" fillId="0" borderId="19" xfId="858" applyFont="1" applyBorder="1" applyAlignment="1">
      <alignment horizontal="centerContinuous"/>
      <protection/>
    </xf>
    <xf numFmtId="0" fontId="5" fillId="0" borderId="20" xfId="858" applyFont="1" applyBorder="1" applyAlignment="1">
      <alignment horizontal="centerContinuous"/>
      <protection/>
    </xf>
    <xf numFmtId="0" fontId="5" fillId="0" borderId="21" xfId="858" applyFont="1" applyFill="1" applyBorder="1" applyAlignment="1">
      <alignment/>
      <protection/>
    </xf>
    <xf numFmtId="0" fontId="5" fillId="0" borderId="19" xfId="858" applyFont="1" applyBorder="1" applyAlignment="1">
      <alignment/>
      <protection/>
    </xf>
    <xf numFmtId="0" fontId="5" fillId="0" borderId="22" xfId="858" applyFont="1" applyBorder="1" applyAlignment="1">
      <alignment horizontal="center"/>
      <protection/>
    </xf>
    <xf numFmtId="0" fontId="5" fillId="0" borderId="13" xfId="858" applyFont="1" applyBorder="1" applyAlignment="1">
      <alignment horizontal="center"/>
      <protection/>
    </xf>
    <xf numFmtId="0" fontId="5" fillId="0" borderId="13" xfId="858" applyFont="1" applyBorder="1" applyAlignment="1">
      <alignment horizontal="centerContinuous"/>
      <protection/>
    </xf>
    <xf numFmtId="0" fontId="5" fillId="0" borderId="15" xfId="858" applyFont="1" applyBorder="1" applyAlignment="1">
      <alignment horizontal="center"/>
      <protection/>
    </xf>
    <xf numFmtId="0" fontId="3" fillId="0" borderId="0" xfId="858" applyBorder="1">
      <alignment/>
      <protection/>
    </xf>
    <xf numFmtId="0" fontId="5" fillId="0" borderId="0" xfId="858" applyFont="1" applyBorder="1" applyAlignment="1">
      <alignment horizontal="center"/>
      <protection/>
    </xf>
    <xf numFmtId="0" fontId="3" fillId="0" borderId="13" xfId="858" applyBorder="1" applyAlignment="1">
      <alignment horizontal="center"/>
      <protection/>
    </xf>
    <xf numFmtId="0" fontId="3" fillId="0" borderId="15" xfId="858" applyBorder="1" applyAlignment="1">
      <alignment horizontal="center"/>
      <protection/>
    </xf>
    <xf numFmtId="0" fontId="3" fillId="0" borderId="0" xfId="858" applyFill="1" applyBorder="1" applyAlignment="1">
      <alignment horizontal="center"/>
      <protection/>
    </xf>
    <xf numFmtId="3" fontId="6" fillId="0" borderId="13" xfId="858" applyNumberFormat="1" applyFont="1" applyFill="1" applyBorder="1" applyAlignment="1">
      <alignment horizontal="center"/>
      <protection/>
    </xf>
    <xf numFmtId="3" fontId="6" fillId="0" borderId="0" xfId="858" applyNumberFormat="1" applyFont="1" applyFill="1" applyBorder="1" applyAlignment="1">
      <alignment horizontal="center"/>
      <protection/>
    </xf>
    <xf numFmtId="0" fontId="6" fillId="0" borderId="0" xfId="858" applyFont="1" applyFill="1" applyBorder="1" applyAlignment="1">
      <alignment horizontal="center"/>
      <protection/>
    </xf>
    <xf numFmtId="3" fontId="6" fillId="0" borderId="15" xfId="858" applyNumberFormat="1" applyFont="1" applyFill="1" applyBorder="1" applyAlignment="1">
      <alignment horizontal="center"/>
      <protection/>
    </xf>
    <xf numFmtId="3" fontId="6" fillId="0" borderId="13" xfId="858" applyNumberFormat="1" applyFont="1" applyBorder="1" applyAlignment="1">
      <alignment horizontal="center"/>
      <protection/>
    </xf>
    <xf numFmtId="3" fontId="6" fillId="0" borderId="15" xfId="858" applyNumberFormat="1" applyFont="1" applyBorder="1" applyAlignment="1">
      <alignment horizontal="center"/>
      <protection/>
    </xf>
    <xf numFmtId="3" fontId="3" fillId="0" borderId="13" xfId="858" applyNumberFormat="1" applyFill="1" applyBorder="1" applyAlignment="1">
      <alignment horizontal="center"/>
      <protection/>
    </xf>
    <xf numFmtId="3" fontId="3" fillId="0" borderId="0" xfId="858" applyNumberFormat="1" applyBorder="1" applyAlignment="1">
      <alignment horizontal="center"/>
      <protection/>
    </xf>
    <xf numFmtId="38" fontId="3" fillId="0" borderId="0" xfId="858" applyNumberFormat="1" applyBorder="1" applyAlignment="1">
      <alignment horizontal="center"/>
      <protection/>
    </xf>
    <xf numFmtId="3" fontId="3" fillId="0" borderId="15" xfId="858" applyNumberFormat="1" applyFill="1" applyBorder="1" applyAlignment="1">
      <alignment horizontal="center"/>
      <protection/>
    </xf>
    <xf numFmtId="3" fontId="3" fillId="0" borderId="13" xfId="858" applyNumberFormat="1" applyFont="1" applyBorder="1" applyAlignment="1">
      <alignment horizontal="center"/>
      <protection/>
    </xf>
    <xf numFmtId="2" fontId="3" fillId="0" borderId="15" xfId="858" applyNumberFormat="1" applyBorder="1" applyAlignment="1">
      <alignment horizontal="center"/>
      <protection/>
    </xf>
    <xf numFmtId="1" fontId="3" fillId="0" borderId="0" xfId="858" applyNumberFormat="1" applyBorder="1" applyAlignment="1">
      <alignment horizontal="center"/>
      <protection/>
    </xf>
    <xf numFmtId="3" fontId="3" fillId="0" borderId="17" xfId="858" applyNumberFormat="1" applyFill="1" applyBorder="1" applyAlignment="1">
      <alignment horizontal="center"/>
      <protection/>
    </xf>
    <xf numFmtId="38" fontId="3" fillId="0" borderId="12" xfId="858" applyNumberFormat="1" applyBorder="1" applyAlignment="1">
      <alignment horizontal="center"/>
      <protection/>
    </xf>
    <xf numFmtId="3" fontId="3" fillId="0" borderId="16" xfId="858" applyNumberFormat="1" applyFill="1" applyBorder="1" applyAlignment="1">
      <alignment horizontal="center"/>
      <protection/>
    </xf>
    <xf numFmtId="3" fontId="3" fillId="0" borderId="17" xfId="858" applyNumberFormat="1" applyFont="1" applyBorder="1" applyAlignment="1">
      <alignment horizontal="center"/>
      <protection/>
    </xf>
    <xf numFmtId="2" fontId="3" fillId="0" borderId="16" xfId="858" applyNumberFormat="1" applyBorder="1" applyAlignment="1">
      <alignment horizontal="center"/>
      <protection/>
    </xf>
    <xf numFmtId="3" fontId="3" fillId="0" borderId="0" xfId="858" applyNumberFormat="1" applyFill="1" applyBorder="1" applyAlignment="1">
      <alignment horizontal="center"/>
      <protection/>
    </xf>
    <xf numFmtId="38" fontId="3" fillId="0" borderId="0" xfId="858" applyNumberFormat="1" applyFill="1" applyBorder="1" applyAlignment="1">
      <alignment horizontal="center"/>
      <protection/>
    </xf>
    <xf numFmtId="38" fontId="3" fillId="0" borderId="0" xfId="858" applyNumberFormat="1" applyFont="1" applyFill="1" applyBorder="1" applyAlignment="1" quotePrefix="1">
      <alignment horizontal="center"/>
      <protection/>
    </xf>
    <xf numFmtId="3" fontId="3" fillId="0" borderId="0" xfId="858" applyNumberFormat="1" applyFont="1" applyBorder="1" applyAlignment="1">
      <alignment horizontal="center"/>
      <protection/>
    </xf>
    <xf numFmtId="38" fontId="3" fillId="0" borderId="0" xfId="858" applyNumberFormat="1" applyFill="1" applyBorder="1" applyAlignment="1" quotePrefix="1">
      <alignment horizontal="center"/>
      <protection/>
    </xf>
    <xf numFmtId="2" fontId="3" fillId="0" borderId="0" xfId="858" applyNumberFormat="1" applyBorder="1" applyAlignment="1">
      <alignment horizontal="center"/>
      <protection/>
    </xf>
    <xf numFmtId="0" fontId="11" fillId="0" borderId="0" xfId="858" applyFont="1" applyAlignment="1">
      <alignment horizontal="left"/>
      <protection/>
    </xf>
    <xf numFmtId="0" fontId="4" fillId="0" borderId="12" xfId="858" applyFont="1" applyBorder="1" applyAlignment="1">
      <alignment horizontal="centerContinuous"/>
      <protection/>
    </xf>
    <xf numFmtId="0" fontId="3" fillId="0" borderId="12" xfId="858" applyBorder="1">
      <alignment/>
      <protection/>
    </xf>
    <xf numFmtId="0" fontId="5" fillId="0" borderId="0" xfId="858" applyFont="1" applyFill="1" applyAlignment="1">
      <alignment/>
      <protection/>
    </xf>
    <xf numFmtId="0" fontId="5" fillId="0" borderId="23" xfId="858" applyFont="1" applyBorder="1" applyAlignment="1">
      <alignment horizontal="centerContinuous"/>
      <protection/>
    </xf>
    <xf numFmtId="0" fontId="5" fillId="0" borderId="24" xfId="858" applyFont="1" applyBorder="1" applyAlignment="1">
      <alignment horizontal="centerContinuous"/>
      <protection/>
    </xf>
    <xf numFmtId="0" fontId="5" fillId="0" borderId="25" xfId="858" applyFont="1" applyBorder="1" applyAlignment="1">
      <alignment horizontal="centerContinuous"/>
      <protection/>
    </xf>
    <xf numFmtId="0" fontId="3" fillId="0" borderId="19" xfId="858" applyFont="1" applyFill="1" applyBorder="1" applyAlignment="1">
      <alignment horizontal="center"/>
      <protection/>
    </xf>
    <xf numFmtId="0" fontId="3" fillId="0" borderId="20" xfId="858" applyFont="1" applyFill="1" applyBorder="1" applyAlignment="1">
      <alignment horizontal="center"/>
      <protection/>
    </xf>
    <xf numFmtId="0" fontId="5" fillId="0" borderId="20" xfId="858" applyFont="1" applyFill="1" applyBorder="1" applyAlignment="1">
      <alignment horizontal="centerContinuous"/>
      <protection/>
    </xf>
    <xf numFmtId="0" fontId="5" fillId="0" borderId="21" xfId="858" applyFont="1" applyFill="1" applyBorder="1" applyAlignment="1">
      <alignment horizontal="centerContinuous"/>
      <protection/>
    </xf>
    <xf numFmtId="0" fontId="3" fillId="0" borderId="0" xfId="858" applyFont="1" applyFill="1" applyAlignment="1">
      <alignment horizontal="right"/>
      <protection/>
    </xf>
    <xf numFmtId="0" fontId="5" fillId="0" borderId="19" xfId="858" applyFont="1" applyFill="1" applyBorder="1" applyAlignment="1">
      <alignment horizontal="centerContinuous"/>
      <protection/>
    </xf>
    <xf numFmtId="0" fontId="3" fillId="0" borderId="20" xfId="858" applyFont="1" applyFill="1" applyBorder="1" applyAlignment="1">
      <alignment horizontal="centerContinuous"/>
      <protection/>
    </xf>
    <xf numFmtId="0" fontId="3" fillId="0" borderId="21" xfId="858" applyFont="1" applyFill="1" applyBorder="1" applyAlignment="1">
      <alignment horizontal="centerContinuous"/>
      <protection/>
    </xf>
    <xf numFmtId="0" fontId="3" fillId="0" borderId="0" xfId="858" applyFont="1" applyFill="1" applyBorder="1" applyAlignment="1">
      <alignment horizontal="centerContinuous"/>
      <protection/>
    </xf>
    <xf numFmtId="0" fontId="3" fillId="0" borderId="19" xfId="858" applyBorder="1" applyAlignment="1">
      <alignment/>
      <protection/>
    </xf>
    <xf numFmtId="0" fontId="3" fillId="0" borderId="20" xfId="858" applyBorder="1" applyAlignment="1">
      <alignment/>
      <protection/>
    </xf>
    <xf numFmtId="0" fontId="3" fillId="0" borderId="20" xfId="858" applyBorder="1" applyAlignment="1">
      <alignment horizontal="centerContinuous"/>
      <protection/>
    </xf>
    <xf numFmtId="0" fontId="3" fillId="0" borderId="20" xfId="858" applyBorder="1" applyAlignment="1">
      <alignment horizontal="center"/>
      <protection/>
    </xf>
    <xf numFmtId="0" fontId="3" fillId="0" borderId="13" xfId="858" applyFont="1" applyFill="1" applyBorder="1" applyAlignment="1">
      <alignment horizontal="center"/>
      <protection/>
    </xf>
    <xf numFmtId="0" fontId="3" fillId="0" borderId="0" xfId="858" applyFont="1" applyFill="1" applyBorder="1" applyAlignment="1">
      <alignment horizontal="center"/>
      <protection/>
    </xf>
    <xf numFmtId="0" fontId="5" fillId="0" borderId="0" xfId="858" applyFont="1" applyFill="1" applyBorder="1" applyAlignment="1">
      <alignment horizontal="centerContinuous"/>
      <protection/>
    </xf>
    <xf numFmtId="0" fontId="5" fillId="0" borderId="14" xfId="858" applyFont="1" applyFill="1" applyBorder="1" applyAlignment="1">
      <alignment horizontal="centerContinuous"/>
      <protection/>
    </xf>
    <xf numFmtId="0" fontId="5" fillId="0" borderId="13" xfId="858" applyFont="1" applyFill="1" applyBorder="1" applyAlignment="1">
      <alignment horizontal="centerContinuous"/>
      <protection/>
    </xf>
    <xf numFmtId="0" fontId="3" fillId="0" borderId="0" xfId="858" applyFont="1" applyFill="1" applyBorder="1" applyAlignment="1">
      <alignment/>
      <protection/>
    </xf>
    <xf numFmtId="0" fontId="3" fillId="0" borderId="14" xfId="858" applyFont="1" applyFill="1" applyBorder="1" applyAlignment="1">
      <alignment/>
      <protection/>
    </xf>
    <xf numFmtId="0" fontId="5" fillId="0" borderId="12" xfId="858" applyFont="1" applyFill="1" applyBorder="1" applyAlignment="1">
      <alignment horizontal="centerContinuous"/>
      <protection/>
    </xf>
    <xf numFmtId="0" fontId="5" fillId="0" borderId="18" xfId="858" applyFont="1" applyFill="1" applyBorder="1" applyAlignment="1">
      <alignment horizontal="centerContinuous"/>
      <protection/>
    </xf>
    <xf numFmtId="0" fontId="3" fillId="0" borderId="14" xfId="858" applyFont="1" applyFill="1" applyBorder="1" applyAlignment="1">
      <alignment horizontal="center"/>
      <protection/>
    </xf>
    <xf numFmtId="0" fontId="6" fillId="0" borderId="13" xfId="858" applyFont="1" applyBorder="1" applyAlignment="1">
      <alignment horizontal="center"/>
      <protection/>
    </xf>
    <xf numFmtId="0" fontId="6" fillId="0" borderId="0" xfId="858" applyFont="1" applyBorder="1" applyAlignment="1">
      <alignment horizontal="center"/>
      <protection/>
    </xf>
    <xf numFmtId="0" fontId="6" fillId="0" borderId="13" xfId="858" applyFont="1" applyFill="1" applyBorder="1" applyAlignment="1">
      <alignment horizontal="center"/>
      <protection/>
    </xf>
    <xf numFmtId="0" fontId="14" fillId="0" borderId="0" xfId="858" applyFont="1" applyFill="1" applyBorder="1" applyAlignment="1">
      <alignment horizontal="center"/>
      <protection/>
    </xf>
    <xf numFmtId="0" fontId="6" fillId="0" borderId="14" xfId="858" applyFont="1" applyFill="1" applyBorder="1" applyAlignment="1">
      <alignment horizontal="center"/>
      <protection/>
    </xf>
    <xf numFmtId="0" fontId="3" fillId="0" borderId="13" xfId="858" applyBorder="1" applyAlignment="1">
      <alignment/>
      <protection/>
    </xf>
    <xf numFmtId="0" fontId="3" fillId="0" borderId="13" xfId="858" applyBorder="1">
      <alignment/>
      <protection/>
    </xf>
    <xf numFmtId="167" fontId="3" fillId="0" borderId="0" xfId="858" applyNumberFormat="1" applyFont="1" applyFill="1" applyBorder="1" applyAlignment="1">
      <alignment horizontal="center"/>
      <protection/>
    </xf>
    <xf numFmtId="0" fontId="3" fillId="0" borderId="14" xfId="858" applyBorder="1">
      <alignment/>
      <protection/>
    </xf>
    <xf numFmtId="164" fontId="3" fillId="0" borderId="13" xfId="858" applyNumberFormat="1" applyBorder="1" applyAlignment="1">
      <alignment horizontal="center"/>
      <protection/>
    </xf>
    <xf numFmtId="164" fontId="3" fillId="0" borderId="0" xfId="858" applyNumberFormat="1" applyBorder="1" applyAlignment="1">
      <alignment horizontal="center"/>
      <protection/>
    </xf>
    <xf numFmtId="164" fontId="3" fillId="0" borderId="13" xfId="858" applyNumberFormat="1" applyFont="1" applyFill="1" applyBorder="1" applyAlignment="1">
      <alignment horizontal="center"/>
      <protection/>
    </xf>
    <xf numFmtId="3" fontId="3" fillId="0" borderId="0" xfId="858" applyNumberFormat="1" applyFont="1" applyFill="1" applyBorder="1" applyAlignment="1">
      <alignment horizontal="center"/>
      <protection/>
    </xf>
    <xf numFmtId="166" fontId="5" fillId="0" borderId="0" xfId="858" applyNumberFormat="1" applyFont="1" applyFill="1" applyBorder="1" applyAlignment="1" quotePrefix="1">
      <alignment horizontal="center"/>
      <protection/>
    </xf>
    <xf numFmtId="38" fontId="3" fillId="0" borderId="13" xfId="858" applyNumberFormat="1" applyFont="1" applyFill="1" applyBorder="1" applyAlignment="1">
      <alignment horizontal="center"/>
      <protection/>
    </xf>
    <xf numFmtId="38" fontId="3" fillId="0" borderId="0" xfId="858" applyNumberFormat="1" applyFont="1" applyFill="1" applyBorder="1" applyAlignment="1">
      <alignment horizontal="center"/>
      <protection/>
    </xf>
    <xf numFmtId="38" fontId="3" fillId="0" borderId="0" xfId="858" applyNumberFormat="1" applyFill="1" applyBorder="1" applyAlignment="1" quotePrefix="1">
      <alignment horizontal="center" wrapText="1"/>
      <protection/>
    </xf>
    <xf numFmtId="165" fontId="3" fillId="0" borderId="14" xfId="858" applyNumberFormat="1" applyFont="1" applyFill="1" applyBorder="1" applyAlignment="1" quotePrefix="1">
      <alignment horizontal="center"/>
      <protection/>
    </xf>
    <xf numFmtId="164" fontId="3" fillId="0" borderId="17" xfId="858" applyNumberFormat="1" applyBorder="1" applyAlignment="1">
      <alignment horizontal="center"/>
      <protection/>
    </xf>
    <xf numFmtId="164" fontId="3" fillId="0" borderId="12" xfId="858" applyNumberFormat="1" applyBorder="1" applyAlignment="1">
      <alignment horizontal="center"/>
      <protection/>
    </xf>
    <xf numFmtId="38" fontId="3" fillId="0" borderId="18" xfId="858" applyNumberFormat="1" applyBorder="1" applyAlignment="1">
      <alignment horizontal="center"/>
      <protection/>
    </xf>
    <xf numFmtId="164" fontId="3" fillId="0" borderId="17" xfId="858" applyNumberFormat="1" applyFont="1" applyFill="1" applyBorder="1" applyAlignment="1">
      <alignment horizontal="center"/>
      <protection/>
    </xf>
    <xf numFmtId="3" fontId="3" fillId="0" borderId="12" xfId="858" applyNumberFormat="1" applyFont="1" applyFill="1" applyBorder="1" applyAlignment="1">
      <alignment horizontal="center"/>
      <protection/>
    </xf>
    <xf numFmtId="3" fontId="3" fillId="0" borderId="12" xfId="858" applyNumberFormat="1" applyBorder="1" applyAlignment="1">
      <alignment horizontal="center"/>
      <protection/>
    </xf>
    <xf numFmtId="166" fontId="5" fillId="0" borderId="12" xfId="858" applyNumberFormat="1" applyFont="1" applyFill="1" applyBorder="1" applyAlignment="1" quotePrefix="1">
      <alignment horizontal="center"/>
      <protection/>
    </xf>
    <xf numFmtId="165" fontId="3" fillId="0" borderId="18" xfId="858" applyNumberFormat="1" applyFont="1" applyFill="1" applyBorder="1" applyAlignment="1" quotePrefix="1">
      <alignment horizontal="center"/>
      <protection/>
    </xf>
    <xf numFmtId="38" fontId="3" fillId="0" borderId="17" xfId="858" applyNumberFormat="1" applyFont="1" applyFill="1" applyBorder="1" applyAlignment="1">
      <alignment horizontal="center"/>
      <protection/>
    </xf>
    <xf numFmtId="38" fontId="3" fillId="0" borderId="12" xfId="858" applyNumberFormat="1" applyFont="1" applyFill="1" applyBorder="1" applyAlignment="1">
      <alignment horizontal="center"/>
      <protection/>
    </xf>
    <xf numFmtId="38" fontId="3" fillId="0" borderId="12" xfId="858" applyNumberFormat="1" applyFill="1" applyBorder="1" applyAlignment="1" quotePrefix="1">
      <alignment horizontal="center" wrapText="1"/>
      <protection/>
    </xf>
    <xf numFmtId="164" fontId="3" fillId="0" borderId="0" xfId="858" applyNumberFormat="1" applyAlignment="1">
      <alignment horizontal="center"/>
      <protection/>
    </xf>
    <xf numFmtId="164" fontId="3" fillId="0" borderId="0" xfId="858" applyNumberFormat="1" applyFont="1" applyFill="1" applyBorder="1" applyAlignment="1">
      <alignment horizontal="center"/>
      <protection/>
    </xf>
    <xf numFmtId="165" fontId="3" fillId="0" borderId="0" xfId="858" applyNumberFormat="1" applyFont="1" applyFill="1" applyBorder="1" applyAlignment="1" quotePrefix="1">
      <alignment horizontal="center"/>
      <protection/>
    </xf>
    <xf numFmtId="0" fontId="3" fillId="0" borderId="0" xfId="858" applyFont="1" applyFill="1" applyBorder="1" applyAlignment="1">
      <alignment horizontal="left"/>
      <protection/>
    </xf>
    <xf numFmtId="0" fontId="13" fillId="0" borderId="0" xfId="858" applyFont="1">
      <alignment/>
      <protection/>
    </xf>
    <xf numFmtId="0" fontId="8" fillId="0" borderId="0" xfId="858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862">
      <alignment/>
      <protection/>
    </xf>
    <xf numFmtId="0" fontId="4" fillId="0" borderId="0" xfId="862" applyFont="1" applyAlignment="1">
      <alignment horizontal="centerContinuous"/>
      <protection/>
    </xf>
    <xf numFmtId="0" fontId="3" fillId="0" borderId="0" xfId="862" applyAlignment="1">
      <alignment horizontal="center"/>
      <protection/>
    </xf>
    <xf numFmtId="0" fontId="5" fillId="0" borderId="12" xfId="862" applyFont="1" applyBorder="1" applyAlignment="1">
      <alignment horizontal="centerContinuous"/>
      <protection/>
    </xf>
    <xf numFmtId="0" fontId="3" fillId="0" borderId="12" xfId="862" applyBorder="1" applyAlignment="1">
      <alignment horizontal="centerContinuous"/>
      <protection/>
    </xf>
    <xf numFmtId="0" fontId="5" fillId="0" borderId="0" xfId="862" applyFont="1" applyBorder="1" applyAlignment="1">
      <alignment horizontal="centerContinuous"/>
      <protection/>
    </xf>
    <xf numFmtId="0" fontId="3" fillId="0" borderId="0" xfId="862" applyBorder="1" applyAlignment="1">
      <alignment/>
      <protection/>
    </xf>
    <xf numFmtId="0" fontId="3" fillId="0" borderId="0" xfId="862" applyBorder="1" applyAlignment="1">
      <alignment horizontal="center"/>
      <protection/>
    </xf>
    <xf numFmtId="3" fontId="6" fillId="0" borderId="0" xfId="862" applyNumberFormat="1" applyFont="1" applyAlignment="1">
      <alignment horizontal="center"/>
      <protection/>
    </xf>
    <xf numFmtId="0" fontId="6" fillId="0" borderId="0" xfId="862" applyFont="1" applyAlignment="1">
      <alignment horizontal="center"/>
      <protection/>
    </xf>
    <xf numFmtId="0" fontId="5" fillId="0" borderId="0" xfId="862" applyFont="1" applyAlignment="1">
      <alignment horizontal="right"/>
      <protection/>
    </xf>
    <xf numFmtId="0" fontId="3" fillId="0" borderId="0" xfId="862" applyAlignment="1">
      <alignment horizontal="right"/>
      <protection/>
    </xf>
    <xf numFmtId="38" fontId="3" fillId="0" borderId="0" xfId="862" applyNumberFormat="1" applyAlignment="1">
      <alignment horizontal="center"/>
      <protection/>
    </xf>
    <xf numFmtId="38" fontId="3" fillId="0" borderId="0" xfId="862" applyNumberFormat="1">
      <alignment/>
      <protection/>
    </xf>
    <xf numFmtId="164" fontId="3" fillId="0" borderId="0" xfId="862" applyNumberFormat="1" applyAlignment="1">
      <alignment horizontal="center"/>
      <protection/>
    </xf>
    <xf numFmtId="38" fontId="6" fillId="0" borderId="0" xfId="862" applyNumberFormat="1" applyFont="1" applyAlignment="1">
      <alignment horizontal="center"/>
      <protection/>
    </xf>
    <xf numFmtId="3" fontId="3" fillId="0" borderId="0" xfId="862" applyNumberFormat="1" applyAlignment="1">
      <alignment horizontal="center"/>
      <protection/>
    </xf>
    <xf numFmtId="3" fontId="3" fillId="0" borderId="0" xfId="862" applyNumberFormat="1">
      <alignment/>
      <protection/>
    </xf>
    <xf numFmtId="0" fontId="3" fillId="0" borderId="0" xfId="862" applyBorder="1" applyAlignment="1">
      <alignment horizontal="centerContinuous"/>
      <protection/>
    </xf>
    <xf numFmtId="0" fontId="3" fillId="0" borderId="0" xfId="862" applyFont="1" applyAlignment="1">
      <alignment horizontal="center"/>
      <protection/>
    </xf>
    <xf numFmtId="38" fontId="3" fillId="0" borderId="0" xfId="862" applyNumberFormat="1" applyAlignment="1">
      <alignment/>
      <protection/>
    </xf>
    <xf numFmtId="0" fontId="3" fillId="0" borderId="0" xfId="862" applyFont="1" applyFill="1" applyAlignment="1">
      <alignment horizontal="right"/>
      <protection/>
    </xf>
    <xf numFmtId="0" fontId="3" fillId="0" borderId="0" xfId="862" applyFont="1" applyFill="1" applyBorder="1" applyAlignment="1">
      <alignment horizontal="centerContinuous"/>
      <protection/>
    </xf>
    <xf numFmtId="0" fontId="5" fillId="0" borderId="0" xfId="862" applyFont="1" applyFill="1" applyBorder="1" applyAlignment="1">
      <alignment horizontal="centerContinuous"/>
      <protection/>
    </xf>
    <xf numFmtId="0" fontId="6" fillId="0" borderId="0" xfId="862" applyFont="1" applyFill="1" applyAlignment="1">
      <alignment horizontal="center"/>
      <protection/>
    </xf>
    <xf numFmtId="0" fontId="3" fillId="0" borderId="0" xfId="862" applyAlignment="1" quotePrefix="1">
      <alignment horizontal="center"/>
      <protection/>
    </xf>
    <xf numFmtId="0" fontId="5" fillId="0" borderId="0" xfId="862" applyFont="1" applyAlignment="1">
      <alignment horizontal="left"/>
      <protection/>
    </xf>
    <xf numFmtId="0" fontId="3" fillId="0" borderId="0" xfId="862" applyFill="1" applyAlignment="1">
      <alignment horizontal="center"/>
      <protection/>
    </xf>
    <xf numFmtId="0" fontId="3" fillId="0" borderId="0" xfId="862" applyFill="1" applyBorder="1" applyAlignment="1">
      <alignment horizontal="center"/>
      <protection/>
    </xf>
    <xf numFmtId="0" fontId="3" fillId="0" borderId="0" xfId="862" applyFont="1" applyAlignment="1">
      <alignment horizontal="right"/>
      <protection/>
    </xf>
    <xf numFmtId="0" fontId="3" fillId="0" borderId="0" xfId="862" applyAlignment="1">
      <alignment/>
      <protection/>
    </xf>
    <xf numFmtId="38" fontId="7" fillId="0" borderId="0" xfId="862" applyNumberFormat="1" applyFont="1" applyAlignment="1">
      <alignment horizontal="center"/>
      <protection/>
    </xf>
    <xf numFmtId="3" fontId="3" fillId="0" borderId="0" xfId="862" applyNumberFormat="1" applyFont="1" applyFill="1" applyBorder="1" applyAlignment="1">
      <alignment horizontal="center"/>
      <protection/>
    </xf>
    <xf numFmtId="167" fontId="3" fillId="0" borderId="0" xfId="862" applyNumberFormat="1" applyFont="1" applyFill="1" applyBorder="1" applyAlignment="1">
      <alignment horizontal="center"/>
      <protection/>
    </xf>
    <xf numFmtId="0" fontId="5" fillId="0" borderId="0" xfId="862" applyFont="1" applyFill="1" applyAlignment="1">
      <alignment/>
      <protection/>
    </xf>
    <xf numFmtId="0" fontId="3" fillId="0" borderId="0" xfId="862" applyBorder="1">
      <alignment/>
      <protection/>
    </xf>
    <xf numFmtId="0" fontId="5" fillId="0" borderId="0" xfId="862" applyFont="1" applyBorder="1" applyAlignment="1">
      <alignment horizontal="center"/>
      <protection/>
    </xf>
    <xf numFmtId="0" fontId="3" fillId="0" borderId="0" xfId="862" applyFont="1" applyAlignment="1" quotePrefix="1">
      <alignment horizontal="center"/>
      <protection/>
    </xf>
    <xf numFmtId="3" fontId="6" fillId="0" borderId="13" xfId="862" applyNumberFormat="1" applyFont="1" applyBorder="1" applyAlignment="1">
      <alignment horizontal="center"/>
      <protection/>
    </xf>
    <xf numFmtId="3" fontId="6" fillId="0" borderId="0" xfId="862" applyNumberFormat="1" applyFont="1" applyFill="1" applyBorder="1" applyAlignment="1">
      <alignment horizontal="center"/>
      <protection/>
    </xf>
    <xf numFmtId="3" fontId="3" fillId="0" borderId="0" xfId="862" applyNumberFormat="1" applyBorder="1" applyAlignment="1">
      <alignment horizontal="center"/>
      <protection/>
    </xf>
    <xf numFmtId="3" fontId="3" fillId="0" borderId="0" xfId="862" applyNumberFormat="1" applyFill="1" applyBorder="1" applyAlignment="1">
      <alignment horizontal="center"/>
      <protection/>
    </xf>
    <xf numFmtId="38" fontId="3" fillId="0" borderId="0" xfId="862" applyNumberFormat="1" applyFill="1" applyBorder="1" applyAlignment="1">
      <alignment horizontal="center"/>
      <protection/>
    </xf>
    <xf numFmtId="0" fontId="3" fillId="0" borderId="13" xfId="862" applyBorder="1">
      <alignment/>
      <protection/>
    </xf>
    <xf numFmtId="0" fontId="3" fillId="0" borderId="14" xfId="862" applyBorder="1">
      <alignment/>
      <protection/>
    </xf>
    <xf numFmtId="0" fontId="3" fillId="0" borderId="13" xfId="862" applyBorder="1" applyAlignment="1">
      <alignment horizontal="center"/>
      <protection/>
    </xf>
    <xf numFmtId="0" fontId="11" fillId="0" borderId="0" xfId="862" applyFont="1" applyAlignment="1">
      <alignment horizontal="left"/>
      <protection/>
    </xf>
    <xf numFmtId="0" fontId="13" fillId="0" borderId="0" xfId="862" applyFont="1">
      <alignment/>
      <protection/>
    </xf>
    <xf numFmtId="0" fontId="4" fillId="0" borderId="0" xfId="862" applyFont="1" applyAlignment="1">
      <alignment/>
      <protection/>
    </xf>
    <xf numFmtId="0" fontId="4" fillId="0" borderId="0" xfId="862" applyFont="1" applyAlignment="1" quotePrefix="1">
      <alignment/>
      <protection/>
    </xf>
    <xf numFmtId="3" fontId="5" fillId="0" borderId="0" xfId="862" applyNumberFormat="1" applyFont="1" applyFill="1" applyAlignment="1">
      <alignment/>
      <protection/>
    </xf>
    <xf numFmtId="0" fontId="6" fillId="0" borderId="0" xfId="862" applyFont="1" applyBorder="1" applyAlignment="1">
      <alignment horizontal="center"/>
      <protection/>
    </xf>
    <xf numFmtId="38" fontId="9" fillId="0" borderId="0" xfId="862" applyNumberFormat="1" applyFont="1" applyAlignment="1">
      <alignment horizontal="center"/>
      <protection/>
    </xf>
    <xf numFmtId="2" fontId="3" fillId="0" borderId="0" xfId="862" applyNumberFormat="1">
      <alignment/>
      <protection/>
    </xf>
    <xf numFmtId="38" fontId="2" fillId="0" borderId="0" xfId="862" applyNumberFormat="1" applyFont="1" applyAlignment="1">
      <alignment horizontal="center"/>
      <protection/>
    </xf>
    <xf numFmtId="3" fontId="6" fillId="0" borderId="13" xfId="862" applyNumberFormat="1" applyFont="1" applyFill="1" applyBorder="1" applyAlignment="1">
      <alignment horizontal="center"/>
      <protection/>
    </xf>
    <xf numFmtId="38" fontId="3" fillId="0" borderId="0" xfId="862" applyNumberFormat="1" applyFill="1" applyBorder="1" applyAlignment="1" quotePrefix="1">
      <alignment horizontal="center"/>
      <protection/>
    </xf>
    <xf numFmtId="38" fontId="3" fillId="0" borderId="18" xfId="862" applyNumberFormat="1" applyBorder="1" applyAlignment="1">
      <alignment horizontal="center"/>
      <protection/>
    </xf>
    <xf numFmtId="0" fontId="6" fillId="0" borderId="14" xfId="862" applyFont="1" applyFill="1" applyBorder="1" applyAlignment="1">
      <alignment horizontal="center"/>
      <protection/>
    </xf>
    <xf numFmtId="0" fontId="3" fillId="0" borderId="19" xfId="862" applyFont="1" applyFill="1" applyBorder="1" applyAlignment="1">
      <alignment horizontal="center"/>
      <protection/>
    </xf>
    <xf numFmtId="0" fontId="3" fillId="0" borderId="20" xfId="862" applyFont="1" applyFill="1" applyBorder="1" applyAlignment="1">
      <alignment horizontal="center"/>
      <protection/>
    </xf>
    <xf numFmtId="0" fontId="5" fillId="0" borderId="20" xfId="862" applyFont="1" applyFill="1" applyBorder="1" applyAlignment="1">
      <alignment horizontal="centerContinuous"/>
      <protection/>
    </xf>
    <xf numFmtId="0" fontId="5" fillId="0" borderId="21" xfId="862" applyFont="1" applyFill="1" applyBorder="1" applyAlignment="1">
      <alignment horizontal="centerContinuous"/>
      <protection/>
    </xf>
    <xf numFmtId="0" fontId="3" fillId="0" borderId="13" xfId="862" applyFont="1" applyFill="1" applyBorder="1" applyAlignment="1">
      <alignment horizontal="center"/>
      <protection/>
    </xf>
    <xf numFmtId="0" fontId="3" fillId="0" borderId="0" xfId="862" applyFont="1" applyFill="1" applyBorder="1" applyAlignment="1">
      <alignment horizontal="center"/>
      <protection/>
    </xf>
    <xf numFmtId="0" fontId="5" fillId="0" borderId="14" xfId="862" applyFont="1" applyFill="1" applyBorder="1" applyAlignment="1">
      <alignment horizontal="centerContinuous"/>
      <protection/>
    </xf>
    <xf numFmtId="0" fontId="5" fillId="0" borderId="12" xfId="862" applyFont="1" applyFill="1" applyBorder="1" applyAlignment="1">
      <alignment horizontal="centerContinuous"/>
      <protection/>
    </xf>
    <xf numFmtId="0" fontId="5" fillId="0" borderId="18" xfId="862" applyFont="1" applyFill="1" applyBorder="1" applyAlignment="1">
      <alignment horizontal="centerContinuous"/>
      <protection/>
    </xf>
    <xf numFmtId="0" fontId="6" fillId="0" borderId="13" xfId="862" applyFont="1" applyFill="1" applyBorder="1" applyAlignment="1">
      <alignment horizontal="center"/>
      <protection/>
    </xf>
    <xf numFmtId="0" fontId="6" fillId="0" borderId="0" xfId="862" applyFont="1" applyFill="1" applyBorder="1" applyAlignment="1">
      <alignment horizontal="center"/>
      <protection/>
    </xf>
    <xf numFmtId="0" fontId="14" fillId="0" borderId="0" xfId="862" applyFont="1" applyFill="1" applyBorder="1" applyAlignment="1">
      <alignment horizontal="center"/>
      <protection/>
    </xf>
    <xf numFmtId="38" fontId="3" fillId="0" borderId="0" xfId="862" applyNumberFormat="1" applyFont="1" applyFill="1" applyBorder="1" applyAlignment="1" quotePrefix="1">
      <alignment horizontal="center"/>
      <protection/>
    </xf>
    <xf numFmtId="38" fontId="3" fillId="0" borderId="0" xfId="862" applyNumberFormat="1" applyBorder="1" applyAlignment="1">
      <alignment horizontal="center"/>
      <protection/>
    </xf>
    <xf numFmtId="3" fontId="3" fillId="0" borderId="0" xfId="862" applyNumberFormat="1" applyFont="1" applyBorder="1" applyAlignment="1">
      <alignment horizontal="center"/>
      <protection/>
    </xf>
    <xf numFmtId="2" fontId="3" fillId="0" borderId="0" xfId="862" applyNumberFormat="1" applyBorder="1" applyAlignment="1">
      <alignment horizontal="center"/>
      <protection/>
    </xf>
    <xf numFmtId="166" fontId="5" fillId="0" borderId="0" xfId="862" applyNumberFormat="1" applyFont="1" applyFill="1" applyBorder="1" applyAlignment="1" quotePrefix="1">
      <alignment horizontal="center"/>
      <protection/>
    </xf>
    <xf numFmtId="38" fontId="3" fillId="0" borderId="12" xfId="862" applyNumberFormat="1" applyBorder="1" applyAlignment="1">
      <alignment horizontal="center"/>
      <protection/>
    </xf>
    <xf numFmtId="0" fontId="3" fillId="0" borderId="12" xfId="862" applyBorder="1">
      <alignment/>
      <protection/>
    </xf>
    <xf numFmtId="0" fontId="8" fillId="0" borderId="0" xfId="862" applyFont="1">
      <alignment/>
      <protection/>
    </xf>
    <xf numFmtId="0" fontId="5" fillId="0" borderId="13" xfId="862" applyFont="1" applyBorder="1" applyAlignment="1">
      <alignment horizontal="center"/>
      <protection/>
    </xf>
    <xf numFmtId="0" fontId="3" fillId="0" borderId="19" xfId="862" applyBorder="1" applyAlignment="1">
      <alignment/>
      <protection/>
    </xf>
    <xf numFmtId="0" fontId="6" fillId="0" borderId="13" xfId="862" applyFont="1" applyBorder="1" applyAlignment="1">
      <alignment horizontal="center"/>
      <protection/>
    </xf>
    <xf numFmtId="0" fontId="3" fillId="0" borderId="13" xfId="862" applyBorder="1" applyAlignment="1">
      <alignment/>
      <protection/>
    </xf>
    <xf numFmtId="0" fontId="4" fillId="0" borderId="12" xfId="862" applyFont="1" applyBorder="1" applyAlignment="1">
      <alignment horizontal="centerContinuous"/>
      <protection/>
    </xf>
    <xf numFmtId="0" fontId="5" fillId="0" borderId="22" xfId="862" applyFont="1" applyBorder="1" applyAlignment="1">
      <alignment horizontal="center"/>
      <protection/>
    </xf>
    <xf numFmtId="0" fontId="5" fillId="0" borderId="15" xfId="862" applyFont="1" applyBorder="1" applyAlignment="1">
      <alignment horizontal="center"/>
      <protection/>
    </xf>
    <xf numFmtId="3" fontId="6" fillId="0" borderId="15" xfId="862" applyNumberFormat="1" applyFont="1" applyBorder="1" applyAlignment="1">
      <alignment horizontal="center"/>
      <protection/>
    </xf>
    <xf numFmtId="1" fontId="3" fillId="0" borderId="0" xfId="862" applyNumberFormat="1" applyBorder="1" applyAlignment="1">
      <alignment horizontal="center"/>
      <protection/>
    </xf>
    <xf numFmtId="164" fontId="3" fillId="0" borderId="0" xfId="862" applyNumberFormat="1" applyFont="1" applyFill="1" applyBorder="1" applyAlignment="1">
      <alignment horizontal="center"/>
      <protection/>
    </xf>
    <xf numFmtId="165" fontId="3" fillId="0" borderId="0" xfId="862" applyNumberFormat="1" applyFont="1" applyFill="1" applyBorder="1" applyAlignment="1" quotePrefix="1">
      <alignment horizontal="center"/>
      <protection/>
    </xf>
    <xf numFmtId="0" fontId="3" fillId="0" borderId="0" xfId="862" applyFont="1" applyFill="1" applyBorder="1" applyAlignment="1">
      <alignment/>
      <protection/>
    </xf>
    <xf numFmtId="0" fontId="3" fillId="0" borderId="0" xfId="862" applyFont="1" applyFill="1" applyBorder="1" applyAlignment="1">
      <alignment horizontal="left"/>
      <protection/>
    </xf>
    <xf numFmtId="0" fontId="3" fillId="0" borderId="20" xfId="862" applyBorder="1" applyAlignment="1">
      <alignment/>
      <protection/>
    </xf>
    <xf numFmtId="0" fontId="3" fillId="0" borderId="20" xfId="862" applyBorder="1" applyAlignment="1">
      <alignment horizontal="centerContinuous"/>
      <protection/>
    </xf>
    <xf numFmtId="0" fontId="3" fillId="0" borderId="20" xfId="862" applyBorder="1" applyAlignment="1">
      <alignment horizontal="center"/>
      <protection/>
    </xf>
    <xf numFmtId="0" fontId="5" fillId="0" borderId="19" xfId="862" applyFont="1" applyFill="1" applyBorder="1" applyAlignment="1">
      <alignment horizontal="centerContinuous"/>
      <protection/>
    </xf>
    <xf numFmtId="0" fontId="3" fillId="0" borderId="20" xfId="862" applyFont="1" applyFill="1" applyBorder="1" applyAlignment="1">
      <alignment horizontal="centerContinuous"/>
      <protection/>
    </xf>
    <xf numFmtId="0" fontId="3" fillId="0" borderId="21" xfId="862" applyFont="1" applyFill="1" applyBorder="1" applyAlignment="1">
      <alignment horizontal="centerContinuous"/>
      <protection/>
    </xf>
    <xf numFmtId="0" fontId="5" fillId="0" borderId="13" xfId="862" applyFont="1" applyFill="1" applyBorder="1" applyAlignment="1">
      <alignment horizontal="centerContinuous"/>
      <protection/>
    </xf>
    <xf numFmtId="0" fontId="3" fillId="0" borderId="14" xfId="862" applyFont="1" applyFill="1" applyBorder="1" applyAlignment="1">
      <alignment/>
      <protection/>
    </xf>
    <xf numFmtId="0" fontId="5" fillId="0" borderId="19" xfId="862" applyFont="1" applyBorder="1" applyAlignment="1">
      <alignment/>
      <protection/>
    </xf>
    <xf numFmtId="0" fontId="5" fillId="0" borderId="21" xfId="862" applyFont="1" applyFill="1" applyBorder="1" applyAlignment="1">
      <alignment/>
      <protection/>
    </xf>
    <xf numFmtId="0" fontId="3" fillId="0" borderId="15" xfId="862" applyBorder="1" applyAlignment="1">
      <alignment horizontal="center"/>
      <protection/>
    </xf>
    <xf numFmtId="3" fontId="6" fillId="0" borderId="15" xfId="862" applyNumberFormat="1" applyFont="1" applyFill="1" applyBorder="1" applyAlignment="1">
      <alignment horizontal="center"/>
      <protection/>
    </xf>
    <xf numFmtId="0" fontId="3" fillId="0" borderId="14" xfId="862" applyFont="1" applyFill="1" applyBorder="1" applyAlignment="1">
      <alignment horizontal="center"/>
      <protection/>
    </xf>
    <xf numFmtId="0" fontId="5" fillId="0" borderId="13" xfId="862" applyFont="1" applyBorder="1" applyAlignment="1">
      <alignment horizontal="centerContinuous"/>
      <protection/>
    </xf>
    <xf numFmtId="0" fontId="5" fillId="0" borderId="19" xfId="862" applyFont="1" applyBorder="1" applyAlignment="1">
      <alignment horizontal="centerContinuous"/>
      <protection/>
    </xf>
    <xf numFmtId="0" fontId="5" fillId="0" borderId="20" xfId="862" applyFont="1" applyBorder="1" applyAlignment="1">
      <alignment horizontal="centerContinuous"/>
      <protection/>
    </xf>
    <xf numFmtId="0" fontId="4" fillId="0" borderId="0" xfId="862" applyFont="1" applyAlignment="1" quotePrefix="1">
      <alignment horizontal="centerContinuous"/>
      <protection/>
    </xf>
    <xf numFmtId="3" fontId="5" fillId="0" borderId="0" xfId="862" applyNumberFormat="1" applyFont="1" applyFill="1" applyAlignment="1">
      <alignment horizontal="centerContinuous"/>
      <protection/>
    </xf>
    <xf numFmtId="0" fontId="5" fillId="0" borderId="23" xfId="862" applyFont="1" applyBorder="1" applyAlignment="1">
      <alignment horizontal="centerContinuous"/>
      <protection/>
    </xf>
    <xf numFmtId="0" fontId="5" fillId="0" borderId="24" xfId="862" applyFont="1" applyBorder="1" applyAlignment="1">
      <alignment horizontal="centerContinuous"/>
      <protection/>
    </xf>
    <xf numFmtId="0" fontId="5" fillId="0" borderId="25" xfId="862" applyFont="1" applyBorder="1" applyAlignment="1">
      <alignment horizontal="centerContinuous"/>
      <protection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center"/>
    </xf>
    <xf numFmtId="38" fontId="3" fillId="0" borderId="13" xfId="862" applyNumberFormat="1" applyBorder="1" applyAlignment="1">
      <alignment horizontal="center"/>
      <protection/>
    </xf>
    <xf numFmtId="38" fontId="3" fillId="0" borderId="14" xfId="862" applyNumberFormat="1" applyBorder="1" applyAlignment="1">
      <alignment horizontal="center"/>
      <protection/>
    </xf>
    <xf numFmtId="38" fontId="3" fillId="0" borderId="17" xfId="862" applyNumberFormat="1" applyBorder="1" applyAlignment="1">
      <alignment horizontal="center"/>
      <protection/>
    </xf>
    <xf numFmtId="38" fontId="3" fillId="0" borderId="15" xfId="862" applyNumberFormat="1" applyBorder="1" applyAlignment="1">
      <alignment horizontal="center"/>
      <protection/>
    </xf>
    <xf numFmtId="38" fontId="3" fillId="0" borderId="16" xfId="862" applyNumberFormat="1" applyBorder="1" applyAlignment="1">
      <alignment horizontal="center"/>
      <protection/>
    </xf>
    <xf numFmtId="0" fontId="3" fillId="0" borderId="0" xfId="865">
      <alignment/>
      <protection/>
    </xf>
    <xf numFmtId="0" fontId="4" fillId="0" borderId="0" xfId="865" applyFont="1" applyAlignment="1">
      <alignment horizontal="centerContinuous"/>
      <protection/>
    </xf>
    <xf numFmtId="0" fontId="3" fillId="0" borderId="0" xfId="865" applyAlignment="1">
      <alignment horizontal="center"/>
      <protection/>
    </xf>
    <xf numFmtId="0" fontId="5" fillId="0" borderId="12" xfId="865" applyFont="1" applyBorder="1" applyAlignment="1">
      <alignment horizontal="centerContinuous"/>
      <protection/>
    </xf>
    <xf numFmtId="0" fontId="3" fillId="0" borderId="12" xfId="865" applyBorder="1" applyAlignment="1">
      <alignment horizontal="centerContinuous"/>
      <protection/>
    </xf>
    <xf numFmtId="0" fontId="5" fillId="0" borderId="0" xfId="865" applyFont="1" applyBorder="1" applyAlignment="1">
      <alignment horizontal="centerContinuous"/>
      <protection/>
    </xf>
    <xf numFmtId="0" fontId="3" fillId="0" borderId="0" xfId="865" applyBorder="1" applyAlignment="1">
      <alignment/>
      <protection/>
    </xf>
    <xf numFmtId="0" fontId="3" fillId="0" borderId="0" xfId="865" applyBorder="1" applyAlignment="1">
      <alignment horizontal="center"/>
      <protection/>
    </xf>
    <xf numFmtId="3" fontId="6" fillId="0" borderId="0" xfId="865" applyNumberFormat="1" applyFont="1" applyAlignment="1">
      <alignment horizontal="center"/>
      <protection/>
    </xf>
    <xf numFmtId="0" fontId="6" fillId="0" borderId="0" xfId="865" applyFont="1" applyAlignment="1">
      <alignment horizontal="center"/>
      <protection/>
    </xf>
    <xf numFmtId="0" fontId="5" fillId="0" borderId="0" xfId="865" applyFont="1" applyAlignment="1">
      <alignment horizontal="right"/>
      <protection/>
    </xf>
    <xf numFmtId="0" fontId="3" fillId="0" borderId="0" xfId="865" applyAlignment="1">
      <alignment horizontal="right"/>
      <protection/>
    </xf>
    <xf numFmtId="38" fontId="3" fillId="0" borderId="0" xfId="865" applyNumberFormat="1" applyAlignment="1">
      <alignment horizontal="center"/>
      <protection/>
    </xf>
    <xf numFmtId="38" fontId="3" fillId="0" borderId="0" xfId="865" applyNumberFormat="1">
      <alignment/>
      <protection/>
    </xf>
    <xf numFmtId="164" fontId="3" fillId="0" borderId="0" xfId="865" applyNumberFormat="1" applyAlignment="1">
      <alignment horizontal="center"/>
      <protection/>
    </xf>
    <xf numFmtId="38" fontId="6" fillId="0" borderId="0" xfId="865" applyNumberFormat="1" applyFont="1" applyAlignment="1">
      <alignment horizontal="center"/>
      <protection/>
    </xf>
    <xf numFmtId="3" fontId="3" fillId="0" borderId="0" xfId="865" applyNumberFormat="1" applyAlignment="1">
      <alignment horizontal="center"/>
      <protection/>
    </xf>
    <xf numFmtId="3" fontId="3" fillId="0" borderId="0" xfId="865" applyNumberFormat="1">
      <alignment/>
      <protection/>
    </xf>
    <xf numFmtId="0" fontId="3" fillId="0" borderId="0" xfId="865" applyBorder="1" applyAlignment="1">
      <alignment horizontal="centerContinuous"/>
      <protection/>
    </xf>
    <xf numFmtId="0" fontId="3" fillId="0" borderId="0" xfId="865" applyFont="1" applyAlignment="1">
      <alignment horizontal="center"/>
      <protection/>
    </xf>
    <xf numFmtId="38" fontId="3" fillId="0" borderId="0" xfId="865" applyNumberFormat="1" applyAlignment="1">
      <alignment/>
      <protection/>
    </xf>
    <xf numFmtId="0" fontId="3" fillId="0" borderId="0" xfId="865" applyFont="1" applyFill="1" applyAlignment="1">
      <alignment horizontal="right"/>
      <protection/>
    </xf>
    <xf numFmtId="0" fontId="3" fillId="0" borderId="0" xfId="865" applyFont="1" applyFill="1" applyBorder="1" applyAlignment="1">
      <alignment horizontal="centerContinuous"/>
      <protection/>
    </xf>
    <xf numFmtId="0" fontId="5" fillId="0" borderId="0" xfId="865" applyFont="1" applyFill="1" applyBorder="1" applyAlignment="1">
      <alignment horizontal="centerContinuous"/>
      <protection/>
    </xf>
    <xf numFmtId="0" fontId="6" fillId="0" borderId="0" xfId="865" applyFont="1" applyFill="1" applyAlignment="1">
      <alignment horizontal="center"/>
      <protection/>
    </xf>
    <xf numFmtId="0" fontId="3" fillId="0" borderId="0" xfId="865" applyAlignment="1" quotePrefix="1">
      <alignment horizontal="center"/>
      <protection/>
    </xf>
    <xf numFmtId="0" fontId="5" fillId="0" borderId="0" xfId="865" applyFont="1" applyAlignment="1">
      <alignment horizontal="left"/>
      <protection/>
    </xf>
    <xf numFmtId="0" fontId="3" fillId="0" borderId="0" xfId="865" applyFill="1" applyAlignment="1">
      <alignment horizontal="center"/>
      <protection/>
    </xf>
    <xf numFmtId="0" fontId="3" fillId="0" borderId="0" xfId="865" applyFill="1" applyBorder="1" applyAlignment="1">
      <alignment horizontal="center"/>
      <protection/>
    </xf>
    <xf numFmtId="0" fontId="3" fillId="0" borderId="0" xfId="865" applyFont="1" applyAlignment="1">
      <alignment horizontal="right"/>
      <protection/>
    </xf>
    <xf numFmtId="0" fontId="3" fillId="0" borderId="0" xfId="865" applyAlignment="1">
      <alignment/>
      <protection/>
    </xf>
    <xf numFmtId="38" fontId="7" fillId="0" borderId="0" xfId="865" applyNumberFormat="1" applyFont="1" applyAlignment="1">
      <alignment horizontal="center"/>
      <protection/>
    </xf>
    <xf numFmtId="3" fontId="3" fillId="0" borderId="0" xfId="865" applyNumberFormat="1" applyFont="1" applyFill="1" applyBorder="1" applyAlignment="1">
      <alignment horizontal="center"/>
      <protection/>
    </xf>
    <xf numFmtId="0" fontId="5" fillId="0" borderId="0" xfId="865" applyFont="1" applyFill="1" applyAlignment="1">
      <alignment/>
      <protection/>
    </xf>
    <xf numFmtId="0" fontId="3" fillId="0" borderId="0" xfId="865" applyBorder="1">
      <alignment/>
      <protection/>
    </xf>
    <xf numFmtId="0" fontId="5" fillId="0" borderId="0" xfId="865" applyFont="1" applyBorder="1" applyAlignment="1">
      <alignment horizontal="center"/>
      <protection/>
    </xf>
    <xf numFmtId="0" fontId="3" fillId="0" borderId="0" xfId="865" applyFont="1" applyAlignment="1" quotePrefix="1">
      <alignment horizontal="center"/>
      <protection/>
    </xf>
    <xf numFmtId="3" fontId="3" fillId="0" borderId="13" xfId="865" applyNumberFormat="1" applyFont="1" applyBorder="1" applyAlignment="1">
      <alignment horizontal="center"/>
      <protection/>
    </xf>
    <xf numFmtId="3" fontId="3" fillId="0" borderId="0" xfId="865" applyNumberFormat="1" applyBorder="1" applyAlignment="1">
      <alignment horizontal="center"/>
      <protection/>
    </xf>
    <xf numFmtId="3" fontId="3" fillId="0" borderId="0" xfId="865" applyNumberFormat="1" applyFill="1" applyBorder="1" applyAlignment="1">
      <alignment horizontal="center"/>
      <protection/>
    </xf>
    <xf numFmtId="38" fontId="3" fillId="0" borderId="0" xfId="865" applyNumberFormat="1" applyFill="1" applyBorder="1" applyAlignment="1">
      <alignment horizontal="center"/>
      <protection/>
    </xf>
    <xf numFmtId="0" fontId="3" fillId="0" borderId="13" xfId="865" applyBorder="1">
      <alignment/>
      <protection/>
    </xf>
    <xf numFmtId="0" fontId="3" fillId="0" borderId="14" xfId="865" applyBorder="1">
      <alignment/>
      <protection/>
    </xf>
    <xf numFmtId="2" fontId="3" fillId="0" borderId="15" xfId="865" applyNumberFormat="1" applyBorder="1" applyAlignment="1">
      <alignment horizontal="center"/>
      <protection/>
    </xf>
    <xf numFmtId="2" fontId="3" fillId="0" borderId="16" xfId="865" applyNumberFormat="1" applyBorder="1" applyAlignment="1">
      <alignment horizontal="center"/>
      <protection/>
    </xf>
    <xf numFmtId="3" fontId="3" fillId="0" borderId="13" xfId="865" applyNumberFormat="1" applyFill="1" applyBorder="1" applyAlignment="1">
      <alignment horizontal="center"/>
      <protection/>
    </xf>
    <xf numFmtId="0" fontId="3" fillId="0" borderId="13" xfId="865" applyBorder="1" applyAlignment="1">
      <alignment horizontal="center"/>
      <protection/>
    </xf>
    <xf numFmtId="0" fontId="11" fillId="0" borderId="0" xfId="865" applyFont="1" applyAlignment="1">
      <alignment horizontal="left"/>
      <protection/>
    </xf>
    <xf numFmtId="0" fontId="13" fillId="0" borderId="0" xfId="865" applyFont="1">
      <alignment/>
      <protection/>
    </xf>
    <xf numFmtId="0" fontId="4" fillId="0" borderId="0" xfId="865" applyFont="1" applyAlignment="1">
      <alignment/>
      <protection/>
    </xf>
    <xf numFmtId="0" fontId="4" fillId="0" borderId="0" xfId="865" applyFont="1" applyAlignment="1" quotePrefix="1">
      <alignment/>
      <protection/>
    </xf>
    <xf numFmtId="3" fontId="5" fillId="0" borderId="0" xfId="865" applyNumberFormat="1" applyFont="1" applyFill="1" applyAlignment="1">
      <alignment/>
      <protection/>
    </xf>
    <xf numFmtId="0" fontId="6" fillId="0" borderId="0" xfId="865" applyFont="1" applyBorder="1" applyAlignment="1">
      <alignment horizontal="center"/>
      <protection/>
    </xf>
    <xf numFmtId="38" fontId="9" fillId="0" borderId="0" xfId="865" applyNumberFormat="1" applyFont="1" applyAlignment="1">
      <alignment horizontal="center"/>
      <protection/>
    </xf>
    <xf numFmtId="2" fontId="3" fillId="0" borderId="0" xfId="865" applyNumberFormat="1">
      <alignment/>
      <protection/>
    </xf>
    <xf numFmtId="38" fontId="2" fillId="0" borderId="0" xfId="865" applyNumberFormat="1" applyFont="1" applyAlignment="1">
      <alignment horizontal="center"/>
      <protection/>
    </xf>
    <xf numFmtId="3" fontId="3" fillId="0" borderId="17" xfId="865" applyNumberFormat="1" applyFill="1" applyBorder="1" applyAlignment="1">
      <alignment horizontal="center"/>
      <protection/>
    </xf>
    <xf numFmtId="3" fontId="3" fillId="0" borderId="17" xfId="865" applyNumberFormat="1" applyFont="1" applyBorder="1" applyAlignment="1">
      <alignment horizontal="center"/>
      <protection/>
    </xf>
    <xf numFmtId="3" fontId="6" fillId="0" borderId="13" xfId="865" applyNumberFormat="1" applyFont="1" applyFill="1" applyBorder="1" applyAlignment="1">
      <alignment horizontal="center"/>
      <protection/>
    </xf>
    <xf numFmtId="38" fontId="3" fillId="0" borderId="0" xfId="865" applyNumberFormat="1" applyFill="1" applyBorder="1" applyAlignment="1" quotePrefix="1">
      <alignment horizontal="center"/>
      <protection/>
    </xf>
    <xf numFmtId="38" fontId="3" fillId="0" borderId="18" xfId="865" applyNumberFormat="1" applyBorder="1" applyAlignment="1">
      <alignment horizontal="center"/>
      <protection/>
    </xf>
    <xf numFmtId="0" fontId="6" fillId="0" borderId="14" xfId="865" applyFont="1" applyFill="1" applyBorder="1" applyAlignment="1">
      <alignment horizontal="center"/>
      <protection/>
    </xf>
    <xf numFmtId="0" fontId="5" fillId="0" borderId="20" xfId="865" applyFont="1" applyFill="1" applyBorder="1" applyAlignment="1">
      <alignment horizontal="centerContinuous"/>
      <protection/>
    </xf>
    <xf numFmtId="0" fontId="3" fillId="0" borderId="13" xfId="865" applyFont="1" applyFill="1" applyBorder="1" applyAlignment="1">
      <alignment horizontal="center"/>
      <protection/>
    </xf>
    <xf numFmtId="0" fontId="3" fillId="0" borderId="0" xfId="865" applyFont="1" applyFill="1" applyBorder="1" applyAlignment="1">
      <alignment horizontal="center"/>
      <protection/>
    </xf>
    <xf numFmtId="0" fontId="6" fillId="0" borderId="13" xfId="865" applyFont="1" applyFill="1" applyBorder="1" applyAlignment="1">
      <alignment horizontal="center"/>
      <protection/>
    </xf>
    <xf numFmtId="0" fontId="6" fillId="0" borderId="0" xfId="865" applyFont="1" applyFill="1" applyBorder="1" applyAlignment="1">
      <alignment horizontal="center"/>
      <protection/>
    </xf>
    <xf numFmtId="38" fontId="3" fillId="0" borderId="0" xfId="865" applyNumberFormat="1" applyFont="1" applyFill="1" applyBorder="1" applyAlignment="1" quotePrefix="1">
      <alignment horizontal="center"/>
      <protection/>
    </xf>
    <xf numFmtId="38" fontId="3" fillId="0" borderId="0" xfId="865" applyNumberFormat="1" applyBorder="1" applyAlignment="1">
      <alignment horizontal="center"/>
      <protection/>
    </xf>
    <xf numFmtId="3" fontId="3" fillId="0" borderId="0" xfId="865" applyNumberFormat="1" applyFont="1" applyBorder="1" applyAlignment="1">
      <alignment horizontal="center"/>
      <protection/>
    </xf>
    <xf numFmtId="2" fontId="3" fillId="0" borderId="0" xfId="865" applyNumberFormat="1" applyBorder="1" applyAlignment="1">
      <alignment horizontal="center"/>
      <protection/>
    </xf>
    <xf numFmtId="164" fontId="3" fillId="0" borderId="0" xfId="865" applyNumberFormat="1" applyBorder="1" applyAlignment="1">
      <alignment horizontal="center"/>
      <protection/>
    </xf>
    <xf numFmtId="164" fontId="3" fillId="0" borderId="12" xfId="865" applyNumberFormat="1" applyBorder="1" applyAlignment="1">
      <alignment horizontal="center"/>
      <protection/>
    </xf>
    <xf numFmtId="38" fontId="3" fillId="0" borderId="12" xfId="865" applyNumberFormat="1" applyBorder="1" applyAlignment="1">
      <alignment horizontal="center"/>
      <protection/>
    </xf>
    <xf numFmtId="0" fontId="5" fillId="0" borderId="13" xfId="865" applyFont="1" applyBorder="1" applyAlignment="1">
      <alignment horizontal="center"/>
      <protection/>
    </xf>
    <xf numFmtId="0" fontId="3" fillId="0" borderId="19" xfId="865" applyBorder="1" applyAlignment="1">
      <alignment/>
      <protection/>
    </xf>
    <xf numFmtId="0" fontId="6" fillId="0" borderId="13" xfId="865" applyFont="1" applyBorder="1" applyAlignment="1">
      <alignment horizontal="center"/>
      <protection/>
    </xf>
    <xf numFmtId="0" fontId="3" fillId="0" borderId="13" xfId="865" applyBorder="1" applyAlignment="1">
      <alignment/>
      <protection/>
    </xf>
    <xf numFmtId="164" fontId="3" fillId="0" borderId="13" xfId="865" applyNumberFormat="1" applyBorder="1" applyAlignment="1">
      <alignment horizontal="center"/>
      <protection/>
    </xf>
    <xf numFmtId="164" fontId="3" fillId="0" borderId="17" xfId="865" applyNumberFormat="1" applyBorder="1" applyAlignment="1">
      <alignment horizontal="center"/>
      <protection/>
    </xf>
    <xf numFmtId="0" fontId="5" fillId="0" borderId="22" xfId="865" applyFont="1" applyBorder="1" applyAlignment="1">
      <alignment horizontal="center"/>
      <protection/>
    </xf>
    <xf numFmtId="0" fontId="5" fillId="0" borderId="15" xfId="865" applyFont="1" applyBorder="1" applyAlignment="1">
      <alignment horizontal="center"/>
      <protection/>
    </xf>
    <xf numFmtId="1" fontId="3" fillId="0" borderId="0" xfId="865" applyNumberFormat="1" applyBorder="1" applyAlignment="1">
      <alignment horizontal="center"/>
      <protection/>
    </xf>
    <xf numFmtId="164" fontId="3" fillId="0" borderId="0" xfId="865" applyNumberFormat="1" applyFont="1" applyFill="1" applyBorder="1" applyAlignment="1">
      <alignment horizontal="center"/>
      <protection/>
    </xf>
    <xf numFmtId="0" fontId="3" fillId="0" borderId="0" xfId="865" applyFont="1" applyFill="1" applyBorder="1" applyAlignment="1">
      <alignment/>
      <protection/>
    </xf>
    <xf numFmtId="0" fontId="3" fillId="0" borderId="0" xfId="865" applyFont="1" applyFill="1" applyBorder="1" applyAlignment="1">
      <alignment horizontal="left"/>
      <protection/>
    </xf>
    <xf numFmtId="0" fontId="3" fillId="0" borderId="20" xfId="865" applyBorder="1" applyAlignment="1">
      <alignment/>
      <protection/>
    </xf>
    <xf numFmtId="0" fontId="3" fillId="0" borderId="20" xfId="865" applyBorder="1" applyAlignment="1">
      <alignment horizontal="centerContinuous"/>
      <protection/>
    </xf>
    <xf numFmtId="0" fontId="3" fillId="0" borderId="20" xfId="865" applyBorder="1" applyAlignment="1">
      <alignment horizontal="center"/>
      <protection/>
    </xf>
    <xf numFmtId="0" fontId="5" fillId="0" borderId="19" xfId="865" applyFont="1" applyFill="1" applyBorder="1" applyAlignment="1">
      <alignment horizontal="centerContinuous"/>
      <protection/>
    </xf>
    <xf numFmtId="0" fontId="3" fillId="0" borderId="20" xfId="865" applyFont="1" applyFill="1" applyBorder="1" applyAlignment="1">
      <alignment horizontal="centerContinuous"/>
      <protection/>
    </xf>
    <xf numFmtId="0" fontId="3" fillId="0" borderId="21" xfId="865" applyFont="1" applyFill="1" applyBorder="1" applyAlignment="1">
      <alignment horizontal="centerContinuous"/>
      <protection/>
    </xf>
    <xf numFmtId="0" fontId="5" fillId="0" borderId="13" xfId="865" applyFont="1" applyFill="1" applyBorder="1" applyAlignment="1">
      <alignment horizontal="centerContinuous"/>
      <protection/>
    </xf>
    <xf numFmtId="0" fontId="3" fillId="0" borderId="14" xfId="865" applyFont="1" applyFill="1" applyBorder="1" applyAlignment="1">
      <alignment/>
      <protection/>
    </xf>
    <xf numFmtId="0" fontId="5" fillId="0" borderId="19" xfId="865" applyFont="1" applyBorder="1" applyAlignment="1">
      <alignment/>
      <protection/>
    </xf>
    <xf numFmtId="0" fontId="3" fillId="0" borderId="15" xfId="865" applyBorder="1" applyAlignment="1">
      <alignment horizontal="center"/>
      <protection/>
    </xf>
    <xf numFmtId="3" fontId="6" fillId="0" borderId="15" xfId="865" applyNumberFormat="1" applyFont="1" applyFill="1" applyBorder="1" applyAlignment="1">
      <alignment horizontal="center"/>
      <protection/>
    </xf>
    <xf numFmtId="3" fontId="3" fillId="0" borderId="15" xfId="865" applyNumberFormat="1" applyFill="1" applyBorder="1" applyAlignment="1">
      <alignment horizontal="center"/>
      <protection/>
    </xf>
    <xf numFmtId="3" fontId="3" fillId="0" borderId="16" xfId="865" applyNumberFormat="1" applyFill="1" applyBorder="1" applyAlignment="1">
      <alignment horizontal="center"/>
      <protection/>
    </xf>
    <xf numFmtId="38" fontId="3" fillId="0" borderId="0" xfId="865" applyNumberFormat="1" applyFont="1" applyFill="1" applyBorder="1" applyAlignment="1">
      <alignment horizontal="center"/>
      <protection/>
    </xf>
    <xf numFmtId="38" fontId="3" fillId="0" borderId="13" xfId="865" applyNumberFormat="1" applyFont="1" applyFill="1" applyBorder="1" applyAlignment="1">
      <alignment horizontal="center"/>
      <protection/>
    </xf>
    <xf numFmtId="38" fontId="3" fillId="0" borderId="17" xfId="865" applyNumberFormat="1" applyFont="1" applyFill="1" applyBorder="1" applyAlignment="1">
      <alignment horizontal="center"/>
      <protection/>
    </xf>
    <xf numFmtId="38" fontId="3" fillId="0" borderId="12" xfId="865" applyNumberFormat="1" applyFont="1" applyFill="1" applyBorder="1" applyAlignment="1">
      <alignment horizontal="center"/>
      <protection/>
    </xf>
    <xf numFmtId="0" fontId="3" fillId="0" borderId="14" xfId="865" applyFont="1" applyFill="1" applyBorder="1" applyAlignment="1">
      <alignment horizontal="center"/>
      <protection/>
    </xf>
    <xf numFmtId="0" fontId="5" fillId="0" borderId="19" xfId="865" applyFont="1" applyBorder="1" applyAlignment="1">
      <alignment horizontal="centerContinuous"/>
      <protection/>
    </xf>
    <xf numFmtId="0" fontId="4" fillId="0" borderId="0" xfId="865" applyFont="1" applyAlignment="1" quotePrefix="1">
      <alignment horizontal="centerContinuous"/>
      <protection/>
    </xf>
    <xf numFmtId="3" fontId="5" fillId="0" borderId="0" xfId="865" applyNumberFormat="1" applyFont="1" applyFill="1" applyAlignment="1">
      <alignment horizontal="centerContinuous"/>
      <protection/>
    </xf>
    <xf numFmtId="0" fontId="5" fillId="0" borderId="23" xfId="865" applyFont="1" applyBorder="1" applyAlignment="1">
      <alignment horizontal="centerContinuous"/>
      <protection/>
    </xf>
    <xf numFmtId="0" fontId="5" fillId="0" borderId="24" xfId="865" applyFont="1" applyBorder="1" applyAlignment="1">
      <alignment horizontal="centerContinuous"/>
      <protection/>
    </xf>
    <xf numFmtId="0" fontId="5" fillId="0" borderId="25" xfId="865" applyFont="1" applyBorder="1" applyAlignment="1">
      <alignment horizontal="centerContinuous"/>
      <protection/>
    </xf>
    <xf numFmtId="0" fontId="14" fillId="21" borderId="0" xfId="853" applyFont="1" applyFill="1" applyBorder="1" applyAlignment="1">
      <alignment horizontal="center"/>
      <protection/>
    </xf>
    <xf numFmtId="0" fontId="3" fillId="0" borderId="0" xfId="853" applyFill="1" applyBorder="1" applyAlignment="1">
      <alignment horizontal="right"/>
      <protection/>
    </xf>
    <xf numFmtId="0" fontId="14" fillId="0" borderId="0" xfId="853" applyFont="1" applyFill="1" applyBorder="1" applyAlignment="1" quotePrefix="1">
      <alignment horizontal="center"/>
      <protection/>
    </xf>
    <xf numFmtId="0" fontId="3" fillId="0" borderId="0" xfId="853" applyFill="1">
      <alignment/>
      <protection/>
    </xf>
    <xf numFmtId="38" fontId="16" fillId="0" borderId="0" xfId="853" applyNumberFormat="1" applyFont="1" applyFill="1" applyAlignment="1">
      <alignment horizontal="center"/>
      <protection/>
    </xf>
    <xf numFmtId="38" fontId="5" fillId="0" borderId="0" xfId="853" applyNumberFormat="1" applyFont="1" applyFill="1" applyAlignment="1">
      <alignment horizontal="center"/>
      <protection/>
    </xf>
    <xf numFmtId="38" fontId="5" fillId="21" borderId="0" xfId="853" applyNumberFormat="1" applyFont="1" applyFill="1" applyAlignment="1">
      <alignment horizontal="center"/>
      <protection/>
    </xf>
    <xf numFmtId="38" fontId="0" fillId="0" borderId="0" xfId="853" applyNumberFormat="1" applyFont="1" applyFill="1" applyAlignment="1">
      <alignment horizontal="center"/>
      <protection/>
    </xf>
    <xf numFmtId="0" fontId="7" fillId="0" borderId="0" xfId="853" applyFont="1" applyFill="1" applyAlignment="1">
      <alignment horizontal="center"/>
      <protection/>
    </xf>
    <xf numFmtId="38" fontId="27" fillId="0" borderId="0" xfId="853" applyNumberFormat="1" applyFont="1" applyFill="1" applyAlignment="1">
      <alignment horizontal="center"/>
      <protection/>
    </xf>
    <xf numFmtId="0" fontId="3" fillId="0" borderId="0" xfId="853" applyFont="1" applyFill="1" applyAlignment="1">
      <alignment horizontal="center" vertical="top"/>
      <protection/>
    </xf>
    <xf numFmtId="38" fontId="3" fillId="0" borderId="0" xfId="853" applyNumberFormat="1" applyFill="1" applyAlignment="1">
      <alignment horizontal="center" vertical="top"/>
      <protection/>
    </xf>
    <xf numFmtId="0" fontId="3" fillId="0" borderId="0" xfId="853" applyFont="1" applyFill="1" applyBorder="1">
      <alignment/>
      <protection/>
    </xf>
    <xf numFmtId="0" fontId="3" fillId="21" borderId="0" xfId="853" applyFont="1" applyFill="1" applyBorder="1">
      <alignment/>
      <protection/>
    </xf>
    <xf numFmtId="38" fontId="3" fillId="21" borderId="0" xfId="853" applyNumberFormat="1" applyFont="1" applyFill="1" applyBorder="1" applyAlignment="1">
      <alignment horizontal="center"/>
      <protection/>
    </xf>
    <xf numFmtId="0" fontId="3" fillId="0" borderId="0" xfId="853" applyFill="1" applyAlignment="1">
      <alignment horizontal="center" vertical="top"/>
      <protection/>
    </xf>
    <xf numFmtId="38" fontId="5" fillId="0" borderId="0" xfId="976" applyNumberFormat="1" applyFont="1" applyFill="1" applyBorder="1" applyAlignment="1" quotePrefix="1">
      <alignment horizontal="center" vertical="center" wrapText="1"/>
      <protection/>
    </xf>
    <xf numFmtId="38" fontId="3" fillId="0" borderId="0" xfId="976" applyNumberFormat="1" applyFill="1" applyBorder="1" applyAlignment="1" quotePrefix="1">
      <alignment horizontal="center" vertical="center" wrapText="1"/>
      <protection/>
    </xf>
    <xf numFmtId="38" fontId="48" fillId="0" borderId="0" xfId="853" applyNumberFormat="1" applyFont="1" applyFill="1" applyBorder="1" applyAlignment="1">
      <alignment horizontal="center" vertical="top" wrapText="1"/>
      <protection/>
    </xf>
    <xf numFmtId="0" fontId="3" fillId="0" borderId="0" xfId="853" applyFill="1" applyAlignment="1">
      <alignment horizontal="center" vertical="center"/>
      <protection/>
    </xf>
    <xf numFmtId="38" fontId="48" fillId="21" borderId="0" xfId="853" applyNumberFormat="1" applyFont="1" applyFill="1" applyBorder="1" applyAlignment="1">
      <alignment horizontal="center" vertical="top"/>
      <protection/>
    </xf>
    <xf numFmtId="3" fontId="3" fillId="0" borderId="0" xfId="853" applyNumberFormat="1" applyFill="1">
      <alignment/>
      <protection/>
    </xf>
    <xf numFmtId="38" fontId="48" fillId="0" borderId="0" xfId="853" applyNumberFormat="1" applyFont="1" applyFill="1" applyBorder="1" applyAlignment="1">
      <alignment horizontal="center" vertical="top"/>
      <protection/>
    </xf>
    <xf numFmtId="0" fontId="7" fillId="0" borderId="0" xfId="853" applyFont="1" applyFill="1" applyAlignment="1">
      <alignment horizontal="center" vertical="top"/>
      <protection/>
    </xf>
    <xf numFmtId="0" fontId="3" fillId="0" borderId="0" xfId="853" applyFont="1" applyFill="1" applyAlignment="1" quotePrefix="1">
      <alignment horizontal="center"/>
      <protection/>
    </xf>
    <xf numFmtId="38" fontId="49" fillId="21" borderId="0" xfId="853" applyNumberFormat="1" applyFont="1" applyFill="1" applyBorder="1" applyAlignment="1">
      <alignment horizontal="center" vertical="top"/>
      <protection/>
    </xf>
    <xf numFmtId="0" fontId="5" fillId="0" borderId="0" xfId="853" applyFont="1" applyFill="1" applyAlignment="1">
      <alignment horizontal="right"/>
      <protection/>
    </xf>
    <xf numFmtId="38" fontId="3" fillId="21" borderId="0" xfId="853" applyNumberFormat="1" applyFill="1" applyBorder="1" applyAlignment="1">
      <alignment horizontal="center"/>
      <protection/>
    </xf>
    <xf numFmtId="38" fontId="6" fillId="21" borderId="0" xfId="853" applyNumberFormat="1" applyFont="1" applyFill="1" applyBorder="1" applyAlignment="1">
      <alignment horizontal="center"/>
      <protection/>
    </xf>
    <xf numFmtId="3" fontId="3" fillId="23" borderId="26" xfId="853" applyNumberFormat="1" applyFont="1" applyFill="1" applyBorder="1" applyAlignment="1">
      <alignment horizontal="center"/>
      <protection/>
    </xf>
    <xf numFmtId="3" fontId="3" fillId="21" borderId="0" xfId="853" applyNumberFormat="1" applyFont="1" applyFill="1" applyAlignment="1">
      <alignment horizontal="center"/>
      <protection/>
    </xf>
    <xf numFmtId="3" fontId="3" fillId="0" borderId="26" xfId="853" applyNumberFormat="1" applyFont="1" applyFill="1" applyBorder="1" applyAlignment="1">
      <alignment horizontal="center"/>
      <protection/>
    </xf>
    <xf numFmtId="170" fontId="3" fillId="0" borderId="0" xfId="853" applyNumberFormat="1" applyFont="1" applyFill="1" applyAlignment="1">
      <alignment horizontal="center"/>
      <protection/>
    </xf>
    <xf numFmtId="170" fontId="3" fillId="0" borderId="0" xfId="853" applyNumberFormat="1" applyFill="1" applyAlignment="1">
      <alignment horizontal="center"/>
      <protection/>
    </xf>
    <xf numFmtId="0" fontId="3" fillId="21" borderId="0" xfId="853" applyFill="1" applyBorder="1">
      <alignment/>
      <protection/>
    </xf>
    <xf numFmtId="0" fontId="14" fillId="0" borderId="0" xfId="853" applyFont="1" applyFill="1" applyAlignment="1">
      <alignment horizontal="left"/>
      <protection/>
    </xf>
    <xf numFmtId="0" fontId="3" fillId="0" borderId="0" xfId="853" applyFont="1" applyFill="1" applyAlignment="1">
      <alignment horizontal="center"/>
      <protection/>
    </xf>
    <xf numFmtId="3" fontId="3" fillId="21" borderId="0" xfId="853" applyNumberFormat="1" applyFont="1" applyFill="1" applyBorder="1" applyAlignment="1">
      <alignment horizontal="center"/>
      <protection/>
    </xf>
    <xf numFmtId="38" fontId="5" fillId="23" borderId="26" xfId="853" applyNumberFormat="1" applyFont="1" applyFill="1" applyBorder="1" applyAlignment="1">
      <alignment horizontal="center"/>
      <protection/>
    </xf>
    <xf numFmtId="38" fontId="3" fillId="0" borderId="26" xfId="853" applyNumberFormat="1" applyFont="1" applyFill="1" applyBorder="1" applyAlignment="1">
      <alignment horizontal="center"/>
      <protection/>
    </xf>
    <xf numFmtId="0" fontId="5" fillId="21" borderId="0" xfId="853" applyFont="1" applyFill="1" applyAlignment="1">
      <alignment horizontal="right"/>
      <protection/>
    </xf>
    <xf numFmtId="0" fontId="3" fillId="21" borderId="0" xfId="853" applyFont="1" applyFill="1" applyAlignment="1">
      <alignment horizontal="center"/>
      <protection/>
    </xf>
    <xf numFmtId="0" fontId="5" fillId="0" borderId="0" xfId="853" applyFont="1" applyFill="1" applyAlignment="1">
      <alignment horizontal="left"/>
      <protection/>
    </xf>
    <xf numFmtId="0" fontId="7" fillId="0" borderId="0" xfId="853" applyFont="1" applyFill="1" applyBorder="1" applyAlignment="1">
      <alignment horizontal="right"/>
      <protection/>
    </xf>
    <xf numFmtId="38" fontId="5" fillId="0" borderId="26" xfId="853" applyNumberFormat="1" applyFont="1" applyFill="1" applyBorder="1" applyAlignment="1">
      <alignment horizontal="center"/>
      <protection/>
    </xf>
    <xf numFmtId="0" fontId="3" fillId="0" borderId="26" xfId="853" applyFont="1" applyFill="1" applyBorder="1" applyAlignment="1">
      <alignment horizontal="center" wrapText="1"/>
      <protection/>
    </xf>
    <xf numFmtId="0" fontId="3" fillId="0" borderId="0" xfId="868" applyAlignment="1">
      <alignment/>
      <protection/>
    </xf>
    <xf numFmtId="0" fontId="4" fillId="0" borderId="0" xfId="868" applyFont="1" applyAlignment="1">
      <alignment horizontal="centerContinuous"/>
      <protection/>
    </xf>
    <xf numFmtId="0" fontId="3" fillId="0" borderId="0" xfId="868">
      <alignment/>
      <protection/>
    </xf>
    <xf numFmtId="0" fontId="4" fillId="0" borderId="0" xfId="868" applyFont="1" applyAlignment="1" quotePrefix="1">
      <alignment/>
      <protection/>
    </xf>
    <xf numFmtId="0" fontId="4" fillId="0" borderId="0" xfId="868" applyFont="1" applyAlignment="1" quotePrefix="1">
      <alignment horizontal="centerContinuous"/>
      <protection/>
    </xf>
    <xf numFmtId="0" fontId="4" fillId="0" borderId="0" xfId="868" applyFont="1" applyAlignment="1">
      <alignment/>
      <protection/>
    </xf>
    <xf numFmtId="0" fontId="5" fillId="0" borderId="12" xfId="868" applyFont="1" applyBorder="1" applyAlignment="1">
      <alignment horizontal="centerContinuous"/>
      <protection/>
    </xf>
    <xf numFmtId="0" fontId="3" fillId="0" borderId="0" xfId="868" applyAlignment="1">
      <alignment horizontal="center"/>
      <protection/>
    </xf>
    <xf numFmtId="0" fontId="5" fillId="0" borderId="0" xfId="868" applyFont="1" applyBorder="1" applyAlignment="1">
      <alignment horizontal="centerContinuous"/>
      <protection/>
    </xf>
    <xf numFmtId="0" fontId="3" fillId="0" borderId="0" xfId="868" applyBorder="1" applyAlignment="1">
      <alignment horizontal="centerContinuous"/>
      <protection/>
    </xf>
    <xf numFmtId="0" fontId="3" fillId="0" borderId="12" xfId="868" applyBorder="1" applyAlignment="1">
      <alignment horizontal="centerContinuous"/>
      <protection/>
    </xf>
    <xf numFmtId="0" fontId="3" fillId="0" borderId="0" xfId="868" applyBorder="1" applyAlignment="1">
      <alignment/>
      <protection/>
    </xf>
    <xf numFmtId="0" fontId="3" fillId="0" borderId="0" xfId="868" applyBorder="1" applyAlignment="1">
      <alignment horizontal="center"/>
      <protection/>
    </xf>
    <xf numFmtId="0" fontId="3" fillId="0" borderId="0" xfId="868" applyFont="1" applyAlignment="1" quotePrefix="1">
      <alignment horizontal="center"/>
      <protection/>
    </xf>
    <xf numFmtId="0" fontId="3" fillId="0" borderId="0" xfId="868" applyFill="1" applyAlignment="1">
      <alignment horizontal="center"/>
      <protection/>
    </xf>
    <xf numFmtId="0" fontId="6" fillId="0" borderId="0" xfId="868" applyFont="1" applyAlignment="1">
      <alignment horizontal="center"/>
      <protection/>
    </xf>
    <xf numFmtId="3" fontId="6" fillId="0" borderId="0" xfId="868" applyNumberFormat="1" applyFont="1" applyAlignment="1">
      <alignment horizontal="center"/>
      <protection/>
    </xf>
    <xf numFmtId="0" fontId="6" fillId="0" borderId="0" xfId="868" applyFont="1" applyFill="1" applyAlignment="1">
      <alignment horizontal="center"/>
      <protection/>
    </xf>
    <xf numFmtId="0" fontId="5" fillId="0" borderId="0" xfId="868" applyFont="1" applyAlignment="1">
      <alignment horizontal="right"/>
      <protection/>
    </xf>
    <xf numFmtId="0" fontId="3" fillId="0" borderId="0" xfId="868" applyFont="1" applyAlignment="1">
      <alignment horizontal="center"/>
      <protection/>
    </xf>
    <xf numFmtId="0" fontId="3" fillId="0" borderId="0" xfId="868" applyAlignment="1" quotePrefix="1">
      <alignment horizontal="center"/>
      <protection/>
    </xf>
    <xf numFmtId="38" fontId="3" fillId="0" borderId="0" xfId="868" applyNumberFormat="1" applyAlignment="1">
      <alignment horizontal="center"/>
      <protection/>
    </xf>
    <xf numFmtId="38" fontId="3" fillId="0" borderId="0" xfId="868" applyNumberFormat="1" applyAlignment="1">
      <alignment/>
      <protection/>
    </xf>
    <xf numFmtId="0" fontId="3" fillId="0" borderId="0" xfId="868" applyFont="1" applyAlignment="1">
      <alignment horizontal="right"/>
      <protection/>
    </xf>
    <xf numFmtId="3" fontId="3" fillId="0" borderId="0" xfId="868" applyNumberFormat="1" applyAlignment="1">
      <alignment horizontal="center"/>
      <protection/>
    </xf>
    <xf numFmtId="2" fontId="3" fillId="0" borderId="0" xfId="868" applyNumberFormat="1">
      <alignment/>
      <protection/>
    </xf>
    <xf numFmtId="38" fontId="3" fillId="0" borderId="0" xfId="868" applyNumberFormat="1">
      <alignment/>
      <protection/>
    </xf>
    <xf numFmtId="3" fontId="3" fillId="0" borderId="0" xfId="868" applyNumberFormat="1">
      <alignment/>
      <protection/>
    </xf>
    <xf numFmtId="0" fontId="5" fillId="0" borderId="0" xfId="868" applyFont="1" applyAlignment="1">
      <alignment horizontal="left"/>
      <protection/>
    </xf>
    <xf numFmtId="0" fontId="3" fillId="0" borderId="0" xfId="868" applyAlignment="1">
      <alignment horizontal="right"/>
      <protection/>
    </xf>
    <xf numFmtId="38" fontId="6" fillId="0" borderId="0" xfId="868" applyNumberFormat="1" applyFont="1" applyAlignment="1">
      <alignment horizontal="center"/>
      <protection/>
    </xf>
    <xf numFmtId="38" fontId="7" fillId="0" borderId="0" xfId="868" applyNumberFormat="1" applyFont="1" applyAlignment="1">
      <alignment horizontal="center"/>
      <protection/>
    </xf>
    <xf numFmtId="38" fontId="2" fillId="0" borderId="0" xfId="868" applyNumberFormat="1" applyFont="1" applyAlignment="1">
      <alignment horizontal="center"/>
      <protection/>
    </xf>
    <xf numFmtId="38" fontId="9" fillId="0" borderId="0" xfId="868" applyNumberFormat="1" applyFont="1" applyAlignment="1">
      <alignment horizontal="center"/>
      <protection/>
    </xf>
    <xf numFmtId="3" fontId="5" fillId="0" borderId="0" xfId="868" applyNumberFormat="1" applyFont="1" applyFill="1" applyAlignment="1">
      <alignment horizontal="centerContinuous"/>
      <protection/>
    </xf>
    <xf numFmtId="3" fontId="5" fillId="0" borderId="0" xfId="868" applyNumberFormat="1" applyFont="1" applyFill="1" applyAlignment="1">
      <alignment/>
      <protection/>
    </xf>
    <xf numFmtId="0" fontId="3" fillId="0" borderId="0" xfId="868" applyBorder="1">
      <alignment/>
      <protection/>
    </xf>
    <xf numFmtId="0" fontId="5" fillId="0" borderId="0" xfId="868" applyFont="1" applyBorder="1" applyAlignment="1">
      <alignment horizontal="center"/>
      <protection/>
    </xf>
    <xf numFmtId="0" fontId="3" fillId="0" borderId="13" xfId="868" applyBorder="1" applyAlignment="1">
      <alignment horizontal="center"/>
      <protection/>
    </xf>
    <xf numFmtId="0" fontId="3" fillId="0" borderId="15" xfId="868" applyBorder="1" applyAlignment="1">
      <alignment horizontal="center"/>
      <protection/>
    </xf>
    <xf numFmtId="0" fontId="3" fillId="0" borderId="0" xfId="868" applyFill="1" applyBorder="1" applyAlignment="1">
      <alignment horizontal="center"/>
      <protection/>
    </xf>
    <xf numFmtId="0" fontId="6" fillId="0" borderId="0" xfId="868" applyFont="1" applyFill="1" applyBorder="1" applyAlignment="1">
      <alignment horizontal="center"/>
      <protection/>
    </xf>
    <xf numFmtId="3" fontId="3" fillId="0" borderId="13" xfId="868" applyNumberFormat="1" applyFill="1" applyBorder="1" applyAlignment="1">
      <alignment horizontal="center"/>
      <protection/>
    </xf>
    <xf numFmtId="3" fontId="3" fillId="0" borderId="0" xfId="868" applyNumberFormat="1" applyBorder="1" applyAlignment="1">
      <alignment horizontal="center"/>
      <protection/>
    </xf>
    <xf numFmtId="38" fontId="3" fillId="0" borderId="0" xfId="868" applyNumberFormat="1" applyBorder="1" applyAlignment="1">
      <alignment horizontal="center"/>
      <protection/>
    </xf>
    <xf numFmtId="3" fontId="3" fillId="0" borderId="15" xfId="868" applyNumberFormat="1" applyFill="1" applyBorder="1" applyAlignment="1">
      <alignment horizontal="center"/>
      <protection/>
    </xf>
    <xf numFmtId="3" fontId="3" fillId="0" borderId="13" xfId="868" applyNumberFormat="1" applyFont="1" applyBorder="1" applyAlignment="1">
      <alignment horizontal="center"/>
      <protection/>
    </xf>
    <xf numFmtId="2" fontId="3" fillId="0" borderId="15" xfId="868" applyNumberFormat="1" applyBorder="1" applyAlignment="1">
      <alignment horizontal="center"/>
      <protection/>
    </xf>
    <xf numFmtId="1" fontId="3" fillId="0" borderId="0" xfId="868" applyNumberFormat="1" applyBorder="1" applyAlignment="1">
      <alignment horizontal="center"/>
      <protection/>
    </xf>
    <xf numFmtId="3" fontId="3" fillId="0" borderId="17" xfId="868" applyNumberFormat="1" applyFill="1" applyBorder="1" applyAlignment="1">
      <alignment horizontal="center"/>
      <protection/>
    </xf>
    <xf numFmtId="38" fontId="3" fillId="0" borderId="12" xfId="868" applyNumberFormat="1" applyBorder="1" applyAlignment="1">
      <alignment horizontal="center"/>
      <protection/>
    </xf>
    <xf numFmtId="3" fontId="3" fillId="0" borderId="16" xfId="868" applyNumberFormat="1" applyFill="1" applyBorder="1" applyAlignment="1">
      <alignment horizontal="center"/>
      <protection/>
    </xf>
    <xf numFmtId="3" fontId="3" fillId="0" borderId="17" xfId="868" applyNumberFormat="1" applyFont="1" applyBorder="1" applyAlignment="1">
      <alignment horizontal="center"/>
      <protection/>
    </xf>
    <xf numFmtId="2" fontId="3" fillId="0" borderId="16" xfId="868" applyNumberFormat="1" applyBorder="1" applyAlignment="1">
      <alignment horizontal="center"/>
      <protection/>
    </xf>
    <xf numFmtId="3" fontId="3" fillId="0" borderId="0" xfId="868" applyNumberFormat="1" applyFill="1" applyBorder="1" applyAlignment="1">
      <alignment horizontal="center"/>
      <protection/>
    </xf>
    <xf numFmtId="38" fontId="3" fillId="0" borderId="0" xfId="868" applyNumberFormat="1" applyFill="1" applyBorder="1" applyAlignment="1">
      <alignment horizontal="center"/>
      <protection/>
    </xf>
    <xf numFmtId="38" fontId="3" fillId="0" borderId="0" xfId="868" applyNumberFormat="1" applyFont="1" applyFill="1" applyBorder="1" applyAlignment="1" quotePrefix="1">
      <alignment horizontal="center"/>
      <protection/>
    </xf>
    <xf numFmtId="3" fontId="3" fillId="0" borderId="0" xfId="868" applyNumberFormat="1" applyFont="1" applyBorder="1" applyAlignment="1">
      <alignment horizontal="center"/>
      <protection/>
    </xf>
    <xf numFmtId="38" fontId="3" fillId="0" borderId="0" xfId="868" applyNumberFormat="1" applyFill="1" applyBorder="1" applyAlignment="1" quotePrefix="1">
      <alignment horizontal="center"/>
      <protection/>
    </xf>
    <xf numFmtId="2" fontId="3" fillId="0" borderId="0" xfId="868" applyNumberFormat="1" applyBorder="1" applyAlignment="1">
      <alignment horizontal="center"/>
      <protection/>
    </xf>
    <xf numFmtId="0" fontId="11" fillId="0" borderId="0" xfId="868" applyFont="1" applyAlignment="1">
      <alignment horizontal="left"/>
      <protection/>
    </xf>
    <xf numFmtId="0" fontId="5" fillId="0" borderId="23" xfId="868" applyFont="1" applyBorder="1" applyAlignment="1">
      <alignment horizontal="centerContinuous"/>
      <protection/>
    </xf>
    <xf numFmtId="0" fontId="5" fillId="0" borderId="24" xfId="868" applyFont="1" applyBorder="1" applyAlignment="1">
      <alignment horizontal="centerContinuous"/>
      <protection/>
    </xf>
    <xf numFmtId="0" fontId="5" fillId="0" borderId="25" xfId="868" applyFont="1" applyBorder="1" applyAlignment="1">
      <alignment horizontal="centerContinuous"/>
      <protection/>
    </xf>
    <xf numFmtId="0" fontId="5" fillId="0" borderId="20" xfId="868" applyFont="1" applyFill="1" applyBorder="1" applyAlignment="1">
      <alignment horizontal="centerContinuous"/>
      <protection/>
    </xf>
    <xf numFmtId="0" fontId="3" fillId="0" borderId="0" xfId="868" applyFont="1" applyFill="1" applyAlignment="1">
      <alignment horizontal="right"/>
      <protection/>
    </xf>
    <xf numFmtId="0" fontId="5" fillId="0" borderId="19" xfId="868" applyFont="1" applyFill="1" applyBorder="1" applyAlignment="1">
      <alignment horizontal="centerContinuous"/>
      <protection/>
    </xf>
    <xf numFmtId="0" fontId="3" fillId="0" borderId="20" xfId="868" applyFont="1" applyFill="1" applyBorder="1" applyAlignment="1">
      <alignment horizontal="centerContinuous"/>
      <protection/>
    </xf>
    <xf numFmtId="0" fontId="3" fillId="0" borderId="21" xfId="868" applyFont="1" applyFill="1" applyBorder="1" applyAlignment="1">
      <alignment horizontal="centerContinuous"/>
      <protection/>
    </xf>
    <xf numFmtId="0" fontId="3" fillId="0" borderId="0" xfId="868" applyFont="1" applyFill="1" applyBorder="1" applyAlignment="1">
      <alignment horizontal="centerContinuous"/>
      <protection/>
    </xf>
    <xf numFmtId="0" fontId="3" fillId="0" borderId="19" xfId="868" applyBorder="1" applyAlignment="1">
      <alignment/>
      <protection/>
    </xf>
    <xf numFmtId="0" fontId="3" fillId="0" borderId="20" xfId="868" applyBorder="1" applyAlignment="1">
      <alignment/>
      <protection/>
    </xf>
    <xf numFmtId="0" fontId="3" fillId="0" borderId="20" xfId="868" applyBorder="1" applyAlignment="1">
      <alignment horizontal="centerContinuous"/>
      <protection/>
    </xf>
    <xf numFmtId="0" fontId="3" fillId="0" borderId="20" xfId="868" applyBorder="1" applyAlignment="1">
      <alignment horizontal="center"/>
      <protection/>
    </xf>
    <xf numFmtId="0" fontId="3" fillId="0" borderId="13" xfId="868" applyFont="1" applyFill="1" applyBorder="1" applyAlignment="1">
      <alignment horizontal="center"/>
      <protection/>
    </xf>
    <xf numFmtId="0" fontId="3" fillId="0" borderId="0" xfId="868" applyFont="1" applyFill="1" applyBorder="1" applyAlignment="1">
      <alignment horizontal="center"/>
      <protection/>
    </xf>
    <xf numFmtId="0" fontId="5" fillId="0" borderId="0" xfId="868" applyFont="1" applyFill="1" applyBorder="1" applyAlignment="1">
      <alignment horizontal="centerContinuous"/>
      <protection/>
    </xf>
    <xf numFmtId="0" fontId="5" fillId="0" borderId="13" xfId="868" applyFont="1" applyFill="1" applyBorder="1" applyAlignment="1">
      <alignment horizontal="centerContinuous"/>
      <protection/>
    </xf>
    <xf numFmtId="0" fontId="3" fillId="0" borderId="0" xfId="868" applyFont="1" applyFill="1" applyBorder="1" applyAlignment="1">
      <alignment/>
      <protection/>
    </xf>
    <xf numFmtId="0" fontId="3" fillId="0" borderId="14" xfId="868" applyFont="1" applyFill="1" applyBorder="1" applyAlignment="1">
      <alignment/>
      <protection/>
    </xf>
    <xf numFmtId="0" fontId="3" fillId="0" borderId="14" xfId="868" applyFont="1" applyFill="1" applyBorder="1" applyAlignment="1">
      <alignment horizontal="center"/>
      <protection/>
    </xf>
    <xf numFmtId="0" fontId="6" fillId="0" borderId="13" xfId="868" applyFont="1" applyBorder="1" applyAlignment="1">
      <alignment horizontal="center"/>
      <protection/>
    </xf>
    <xf numFmtId="0" fontId="6" fillId="0" borderId="0" xfId="868" applyFont="1" applyBorder="1" applyAlignment="1">
      <alignment horizontal="center"/>
      <protection/>
    </xf>
    <xf numFmtId="0" fontId="6" fillId="0" borderId="13" xfId="868" applyFont="1" applyFill="1" applyBorder="1" applyAlignment="1">
      <alignment horizontal="center"/>
      <protection/>
    </xf>
    <xf numFmtId="0" fontId="6" fillId="0" borderId="14" xfId="868" applyFont="1" applyFill="1" applyBorder="1" applyAlignment="1">
      <alignment horizontal="center"/>
      <protection/>
    </xf>
    <xf numFmtId="0" fontId="3" fillId="0" borderId="13" xfId="868" applyBorder="1" applyAlignment="1">
      <alignment/>
      <protection/>
    </xf>
    <xf numFmtId="0" fontId="3" fillId="0" borderId="13" xfId="868" applyBorder="1">
      <alignment/>
      <protection/>
    </xf>
    <xf numFmtId="0" fontId="3" fillId="0" borderId="14" xfId="868" applyBorder="1">
      <alignment/>
      <protection/>
    </xf>
    <xf numFmtId="164" fontId="3" fillId="0" borderId="13" xfId="868" applyNumberFormat="1" applyBorder="1" applyAlignment="1">
      <alignment horizontal="center"/>
      <protection/>
    </xf>
    <xf numFmtId="164" fontId="3" fillId="0" borderId="0" xfId="868" applyNumberFormat="1" applyBorder="1" applyAlignment="1">
      <alignment horizontal="center"/>
      <protection/>
    </xf>
    <xf numFmtId="3" fontId="3" fillId="0" borderId="0" xfId="868" applyNumberFormat="1" applyFont="1" applyFill="1" applyBorder="1" applyAlignment="1">
      <alignment horizontal="center"/>
      <protection/>
    </xf>
    <xf numFmtId="38" fontId="3" fillId="0" borderId="13" xfId="868" applyNumberFormat="1" applyFont="1" applyFill="1" applyBorder="1" applyAlignment="1">
      <alignment horizontal="center"/>
      <protection/>
    </xf>
    <xf numFmtId="38" fontId="3" fillId="0" borderId="0" xfId="868" applyNumberFormat="1" applyFont="1" applyFill="1" applyBorder="1" applyAlignment="1">
      <alignment horizontal="center"/>
      <protection/>
    </xf>
    <xf numFmtId="164" fontId="3" fillId="0" borderId="17" xfId="868" applyNumberFormat="1" applyBorder="1" applyAlignment="1">
      <alignment horizontal="center"/>
      <protection/>
    </xf>
    <xf numFmtId="164" fontId="3" fillId="0" borderId="12" xfId="868" applyNumberFormat="1" applyBorder="1" applyAlignment="1">
      <alignment horizontal="center"/>
      <protection/>
    </xf>
    <xf numFmtId="38" fontId="3" fillId="0" borderId="18" xfId="868" applyNumberFormat="1" applyBorder="1" applyAlignment="1">
      <alignment horizontal="center"/>
      <protection/>
    </xf>
    <xf numFmtId="38" fontId="3" fillId="0" borderId="17" xfId="868" applyNumberFormat="1" applyFont="1" applyFill="1" applyBorder="1" applyAlignment="1">
      <alignment horizontal="center"/>
      <protection/>
    </xf>
    <xf numFmtId="38" fontId="3" fillId="0" borderId="12" xfId="868" applyNumberFormat="1" applyFont="1" applyFill="1" applyBorder="1" applyAlignment="1">
      <alignment horizontal="center"/>
      <protection/>
    </xf>
    <xf numFmtId="164" fontId="3" fillId="0" borderId="0" xfId="868" applyNumberFormat="1" applyAlignment="1">
      <alignment horizontal="center"/>
      <protection/>
    </xf>
    <xf numFmtId="164" fontId="3" fillId="0" borderId="0" xfId="868" applyNumberFormat="1" applyFont="1" applyFill="1" applyBorder="1" applyAlignment="1">
      <alignment horizontal="center"/>
      <protection/>
    </xf>
    <xf numFmtId="0" fontId="3" fillId="0" borderId="0" xfId="868" applyFont="1" applyFill="1" applyBorder="1" applyAlignment="1">
      <alignment horizontal="left"/>
      <protection/>
    </xf>
    <xf numFmtId="0" fontId="13" fillId="0" borderId="0" xfId="868" applyFont="1">
      <alignment/>
      <protection/>
    </xf>
    <xf numFmtId="0" fontId="8" fillId="0" borderId="0" xfId="868" applyFont="1">
      <alignment/>
      <protection/>
    </xf>
    <xf numFmtId="3" fontId="3" fillId="0" borderId="0" xfId="867" applyNumberFormat="1" applyAlignment="1">
      <alignment horizontal="center"/>
      <protection/>
    </xf>
    <xf numFmtId="6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center"/>
    </xf>
    <xf numFmtId="38" fontId="0" fillId="0" borderId="0" xfId="69" applyNumberFormat="1" applyFont="1" applyAlignment="1">
      <alignment horizontal="center"/>
    </xf>
    <xf numFmtId="0" fontId="28" fillId="0" borderId="0" xfId="853" applyFont="1" applyFill="1" applyBorder="1" applyAlignment="1">
      <alignment horizontal="center"/>
      <protection/>
    </xf>
    <xf numFmtId="0" fontId="3" fillId="24" borderId="0" xfId="853" applyFill="1">
      <alignment/>
      <protection/>
    </xf>
    <xf numFmtId="0" fontId="7" fillId="24" borderId="0" xfId="853" applyFont="1" applyFill="1" applyBorder="1" applyAlignment="1">
      <alignment horizontal="center"/>
      <protection/>
    </xf>
    <xf numFmtId="0" fontId="5" fillId="24" borderId="0" xfId="853" applyFont="1" applyFill="1" applyAlignment="1">
      <alignment horizontal="right"/>
      <protection/>
    </xf>
    <xf numFmtId="0" fontId="3" fillId="24" borderId="0" xfId="853" applyFont="1" applyFill="1" applyAlignment="1">
      <alignment horizontal="center"/>
      <protection/>
    </xf>
    <xf numFmtId="38" fontId="3" fillId="24" borderId="0" xfId="853" applyNumberFormat="1" applyFont="1" applyFill="1" applyBorder="1" applyAlignment="1">
      <alignment horizontal="center"/>
      <protection/>
    </xf>
    <xf numFmtId="0" fontId="5" fillId="24" borderId="0" xfId="853" applyFont="1" applyFill="1" applyAlignment="1">
      <alignment horizontal="left"/>
      <protection/>
    </xf>
    <xf numFmtId="6" fontId="3" fillId="24" borderId="0" xfId="853" applyNumberFormat="1" applyFont="1" applyFill="1" applyAlignment="1">
      <alignment horizontal="center"/>
      <protection/>
    </xf>
    <xf numFmtId="0" fontId="3" fillId="24" borderId="0" xfId="853" applyFont="1" applyFill="1" applyAlignment="1" quotePrefix="1">
      <alignment horizontal="left"/>
      <protection/>
    </xf>
    <xf numFmtId="0" fontId="3" fillId="24" borderId="0" xfId="853" applyFont="1" applyFill="1">
      <alignment/>
      <protection/>
    </xf>
    <xf numFmtId="0" fontId="0" fillId="24" borderId="0" xfId="872" applyFont="1" applyFill="1">
      <alignment/>
      <protection/>
    </xf>
    <xf numFmtId="0" fontId="22" fillId="24" borderId="0" xfId="872" applyFont="1" applyFill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172" fontId="2" fillId="0" borderId="0" xfId="69" applyNumberFormat="1" applyFont="1" applyAlignment="1">
      <alignment/>
    </xf>
    <xf numFmtId="0" fontId="0" fillId="21" borderId="0" xfId="0" applyFill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2" fillId="0" borderId="26" xfId="0" applyNumberFormat="1" applyFont="1" applyBorder="1" applyAlignment="1">
      <alignment/>
    </xf>
    <xf numFmtId="10" fontId="2" fillId="0" borderId="0" xfId="995" applyNumberFormat="1" applyFont="1" applyAlignment="1">
      <alignment/>
    </xf>
    <xf numFmtId="0" fontId="3" fillId="0" borderId="22" xfId="865" applyFont="1" applyFill="1" applyBorder="1" applyAlignment="1">
      <alignment horizontal="center"/>
      <protection/>
    </xf>
    <xf numFmtId="0" fontId="6" fillId="0" borderId="15" xfId="865" applyFont="1" applyFill="1" applyBorder="1" applyAlignment="1">
      <alignment horizontal="center"/>
      <protection/>
    </xf>
    <xf numFmtId="0" fontId="3" fillId="0" borderId="15" xfId="865" applyBorder="1">
      <alignment/>
      <protection/>
    </xf>
    <xf numFmtId="164" fontId="3" fillId="0" borderId="15" xfId="865" applyNumberFormat="1" applyFont="1" applyFill="1" applyBorder="1" applyAlignment="1">
      <alignment horizontal="center"/>
      <protection/>
    </xf>
    <xf numFmtId="164" fontId="3" fillId="0" borderId="16" xfId="865" applyNumberFormat="1" applyFont="1" applyFill="1" applyBorder="1" applyAlignment="1">
      <alignment horizontal="center"/>
      <protection/>
    </xf>
    <xf numFmtId="0" fontId="3" fillId="0" borderId="15" xfId="865" applyFont="1" applyFill="1" applyBorder="1" applyAlignment="1">
      <alignment horizontal="center"/>
      <protection/>
    </xf>
    <xf numFmtId="0" fontId="5" fillId="0" borderId="22" xfId="865" applyFont="1" applyFill="1" applyBorder="1" applyAlignment="1">
      <alignment/>
      <protection/>
    </xf>
    <xf numFmtId="0" fontId="3" fillId="0" borderId="22" xfId="868" applyFont="1" applyFill="1" applyBorder="1" applyAlignment="1">
      <alignment horizontal="center"/>
      <protection/>
    </xf>
    <xf numFmtId="0" fontId="3" fillId="0" borderId="15" xfId="868" applyFont="1" applyFill="1" applyBorder="1" applyAlignment="1">
      <alignment horizontal="center"/>
      <protection/>
    </xf>
    <xf numFmtId="0" fontId="6" fillId="0" borderId="15" xfId="868" applyFont="1" applyFill="1" applyBorder="1" applyAlignment="1">
      <alignment horizontal="center"/>
      <protection/>
    </xf>
    <xf numFmtId="0" fontId="3" fillId="0" borderId="15" xfId="868" applyBorder="1">
      <alignment/>
      <protection/>
    </xf>
    <xf numFmtId="164" fontId="3" fillId="0" borderId="15" xfId="868" applyNumberFormat="1" applyFont="1" applyFill="1" applyBorder="1" applyAlignment="1">
      <alignment horizontal="center"/>
      <protection/>
    </xf>
    <xf numFmtId="164" fontId="3" fillId="0" borderId="16" xfId="868" applyNumberFormat="1" applyFont="1" applyFill="1" applyBorder="1" applyAlignment="1">
      <alignment horizontal="center"/>
      <protection/>
    </xf>
    <xf numFmtId="0" fontId="25" fillId="24" borderId="0" xfId="853" applyFont="1" applyFill="1" applyBorder="1" applyAlignment="1">
      <alignment horizontal="center"/>
      <protection/>
    </xf>
    <xf numFmtId="0" fontId="7" fillId="24" borderId="0" xfId="853" applyFont="1" applyFill="1" applyBorder="1" applyAlignment="1">
      <alignment horizontal="center"/>
      <protection/>
    </xf>
    <xf numFmtId="0" fontId="3" fillId="24" borderId="0" xfId="853" applyFont="1" applyFill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5" fillId="0" borderId="19" xfId="865" applyFont="1" applyFill="1" applyBorder="1" applyAlignment="1">
      <alignment horizontal="center"/>
      <protection/>
    </xf>
    <xf numFmtId="0" fontId="5" fillId="0" borderId="20" xfId="865" applyFont="1" applyFill="1" applyBorder="1" applyAlignment="1">
      <alignment horizontal="center"/>
      <protection/>
    </xf>
    <xf numFmtId="0" fontId="5" fillId="0" borderId="21" xfId="865" applyFont="1" applyFill="1" applyBorder="1" applyAlignment="1">
      <alignment horizontal="center"/>
      <protection/>
    </xf>
    <xf numFmtId="0" fontId="5" fillId="0" borderId="19" xfId="868" applyFont="1" applyFill="1" applyBorder="1" applyAlignment="1">
      <alignment horizontal="center"/>
      <protection/>
    </xf>
    <xf numFmtId="0" fontId="5" fillId="0" borderId="20" xfId="868" applyFont="1" applyFill="1" applyBorder="1" applyAlignment="1">
      <alignment horizontal="center"/>
      <protection/>
    </xf>
    <xf numFmtId="0" fontId="5" fillId="0" borderId="21" xfId="868" applyFont="1" applyFill="1" applyBorder="1" applyAlignment="1">
      <alignment horizontal="center"/>
      <protection/>
    </xf>
  </cellXfs>
  <cellStyles count="113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1" xfId="72"/>
    <cellStyle name="Comma 2" xfId="73"/>
    <cellStyle name="Comma 2 2" xfId="74"/>
    <cellStyle name="Comma 2 2 2" xfId="75"/>
    <cellStyle name="Comma 2 2 2 2" xfId="76"/>
    <cellStyle name="Comma 2 2 3" xfId="77"/>
    <cellStyle name="Comma 2 3" xfId="78"/>
    <cellStyle name="Comma 2 3 2" xfId="79"/>
    <cellStyle name="Comma 2 3 2 2" xfId="80"/>
    <cellStyle name="Comma 2 3 3" xfId="81"/>
    <cellStyle name="Comma 2 4" xfId="82"/>
    <cellStyle name="Comma 2 4 2" xfId="83"/>
    <cellStyle name="Comma 2 4 2 2" xfId="84"/>
    <cellStyle name="Comma 2 4 3" xfId="85"/>
    <cellStyle name="Comma 2 5" xfId="86"/>
    <cellStyle name="Comma 2 5 2" xfId="87"/>
    <cellStyle name="Comma 2 6" xfId="88"/>
    <cellStyle name="Comma 3" xfId="89"/>
    <cellStyle name="Comma 3 2" xfId="90"/>
    <cellStyle name="Comma 3 2 2" xfId="91"/>
    <cellStyle name="Comma 3 2 2 2" xfId="92"/>
    <cellStyle name="Comma 3 2 2 2 2" xfId="93"/>
    <cellStyle name="Comma 3 2 2 3" xfId="94"/>
    <cellStyle name="Comma 3 2 3" xfId="95"/>
    <cellStyle name="Comma 3 2 3 2" xfId="96"/>
    <cellStyle name="Comma 3 2 4" xfId="97"/>
    <cellStyle name="Comma 3 3" xfId="98"/>
    <cellStyle name="Comma 3 3 2" xfId="99"/>
    <cellStyle name="Comma 3 3 2 2" xfId="100"/>
    <cellStyle name="Comma 3 3 3" xfId="101"/>
    <cellStyle name="Comma 3 4" xfId="102"/>
    <cellStyle name="Comma 3 4 2" xfId="103"/>
    <cellStyle name="Comma 3 4 2 2" xfId="104"/>
    <cellStyle name="Comma 3 4 3" xfId="105"/>
    <cellStyle name="Comma 3 5" xfId="106"/>
    <cellStyle name="Comma 3 5 2" xfId="107"/>
    <cellStyle name="Comma 3 6" xfId="108"/>
    <cellStyle name="Comma 4" xfId="109"/>
    <cellStyle name="Comma 4 2" xfId="110"/>
    <cellStyle name="Comma 4 2 2" xfId="111"/>
    <cellStyle name="Comma 4 3" xfId="112"/>
    <cellStyle name="Comma 5" xfId="113"/>
    <cellStyle name="Comma 5 2" xfId="114"/>
    <cellStyle name="Comma 5 2 2" xfId="115"/>
    <cellStyle name="Comma 5 3" xfId="116"/>
    <cellStyle name="Comma 6" xfId="117"/>
    <cellStyle name="Comma 6 2" xfId="118"/>
    <cellStyle name="Comma 6 2 2" xfId="119"/>
    <cellStyle name="Comma 6 3" xfId="120"/>
    <cellStyle name="Comma 7" xfId="121"/>
    <cellStyle name="Comma 7 2" xfId="122"/>
    <cellStyle name="Comma 7 2 2" xfId="123"/>
    <cellStyle name="Comma 7 3" xfId="124"/>
    <cellStyle name="Comma 8" xfId="125"/>
    <cellStyle name="Comma 8 2" xfId="126"/>
    <cellStyle name="Comma 9" xfId="127"/>
    <cellStyle name="Comma 9 2" xfId="128"/>
    <cellStyle name="Comma 9 3" xfId="129"/>
    <cellStyle name="Comma0" xfId="130"/>
    <cellStyle name="Comma0 - Style3" xfId="131"/>
    <cellStyle name="Comma0 10" xfId="132"/>
    <cellStyle name="Comma0 10 2" xfId="133"/>
    <cellStyle name="Comma0 10 2 2" xfId="134"/>
    <cellStyle name="Comma0 10 2 2 2" xfId="135"/>
    <cellStyle name="Comma0 10 2 3" xfId="136"/>
    <cellStyle name="Comma0 10 3" xfId="137"/>
    <cellStyle name="Comma0 10 3 2" xfId="138"/>
    <cellStyle name="Comma0 10 4" xfId="139"/>
    <cellStyle name="Comma0 100" xfId="140"/>
    <cellStyle name="Comma0 101" xfId="141"/>
    <cellStyle name="Comma0 102" xfId="142"/>
    <cellStyle name="Comma0 103" xfId="143"/>
    <cellStyle name="Comma0 104" xfId="144"/>
    <cellStyle name="Comma0 105" xfId="145"/>
    <cellStyle name="Comma0 106" xfId="146"/>
    <cellStyle name="Comma0 107" xfId="147"/>
    <cellStyle name="Comma0 108" xfId="148"/>
    <cellStyle name="Comma0 109" xfId="149"/>
    <cellStyle name="Comma0 11" xfId="150"/>
    <cellStyle name="Comma0 11 2" xfId="151"/>
    <cellStyle name="Comma0 11 2 2" xfId="152"/>
    <cellStyle name="Comma0 11 2 2 2" xfId="153"/>
    <cellStyle name="Comma0 11 2 3" xfId="154"/>
    <cellStyle name="Comma0 11 3" xfId="155"/>
    <cellStyle name="Comma0 11 3 2" xfId="156"/>
    <cellStyle name="Comma0 11 4" xfId="157"/>
    <cellStyle name="Comma0 110" xfId="158"/>
    <cellStyle name="Comma0 12" xfId="159"/>
    <cellStyle name="Comma0 12 2" xfId="160"/>
    <cellStyle name="Comma0 12 2 2" xfId="161"/>
    <cellStyle name="Comma0 12 2 2 2" xfId="162"/>
    <cellStyle name="Comma0 12 2 3" xfId="163"/>
    <cellStyle name="Comma0 12 3" xfId="164"/>
    <cellStyle name="Comma0 12 3 2" xfId="165"/>
    <cellStyle name="Comma0 12 4" xfId="166"/>
    <cellStyle name="Comma0 13" xfId="167"/>
    <cellStyle name="Comma0 13 2" xfId="168"/>
    <cellStyle name="Comma0 13 2 2" xfId="169"/>
    <cellStyle name="Comma0 13 2 2 2" xfId="170"/>
    <cellStyle name="Comma0 13 2 3" xfId="171"/>
    <cellStyle name="Comma0 13 3" xfId="172"/>
    <cellStyle name="Comma0 13 3 2" xfId="173"/>
    <cellStyle name="Comma0 13 4" xfId="174"/>
    <cellStyle name="Comma0 14" xfId="175"/>
    <cellStyle name="Comma0 14 2" xfId="176"/>
    <cellStyle name="Comma0 14 2 2" xfId="177"/>
    <cellStyle name="Comma0 14 2 2 2" xfId="178"/>
    <cellStyle name="Comma0 14 2 3" xfId="179"/>
    <cellStyle name="Comma0 14 3" xfId="180"/>
    <cellStyle name="Comma0 14 3 2" xfId="181"/>
    <cellStyle name="Comma0 14 4" xfId="182"/>
    <cellStyle name="Comma0 15" xfId="183"/>
    <cellStyle name="Comma0 15 2" xfId="184"/>
    <cellStyle name="Comma0 15 2 2" xfId="185"/>
    <cellStyle name="Comma0 15 2 2 2" xfId="186"/>
    <cellStyle name="Comma0 15 2 3" xfId="187"/>
    <cellStyle name="Comma0 15 3" xfId="188"/>
    <cellStyle name="Comma0 15 3 2" xfId="189"/>
    <cellStyle name="Comma0 15 4" xfId="190"/>
    <cellStyle name="Comma0 16" xfId="191"/>
    <cellStyle name="Comma0 16 2" xfId="192"/>
    <cellStyle name="Comma0 16 2 2" xfId="193"/>
    <cellStyle name="Comma0 16 2 2 2" xfId="194"/>
    <cellStyle name="Comma0 16 2 3" xfId="195"/>
    <cellStyle name="Comma0 16 3" xfId="196"/>
    <cellStyle name="Comma0 16 3 2" xfId="197"/>
    <cellStyle name="Comma0 16 4" xfId="198"/>
    <cellStyle name="Comma0 17" xfId="199"/>
    <cellStyle name="Comma0 17 2" xfId="200"/>
    <cellStyle name="Comma0 17 2 2" xfId="201"/>
    <cellStyle name="Comma0 17 2 2 2" xfId="202"/>
    <cellStyle name="Comma0 17 2 3" xfId="203"/>
    <cellStyle name="Comma0 17 3" xfId="204"/>
    <cellStyle name="Comma0 17 3 2" xfId="205"/>
    <cellStyle name="Comma0 17 4" xfId="206"/>
    <cellStyle name="Comma0 18" xfId="207"/>
    <cellStyle name="Comma0 18 2" xfId="208"/>
    <cellStyle name="Comma0 18 2 2" xfId="209"/>
    <cellStyle name="Comma0 18 2 2 2" xfId="210"/>
    <cellStyle name="Comma0 18 2 3" xfId="211"/>
    <cellStyle name="Comma0 18 3" xfId="212"/>
    <cellStyle name="Comma0 18 3 2" xfId="213"/>
    <cellStyle name="Comma0 18 4" xfId="214"/>
    <cellStyle name="Comma0 19" xfId="215"/>
    <cellStyle name="Comma0 19 2" xfId="216"/>
    <cellStyle name="Comma0 19 2 2" xfId="217"/>
    <cellStyle name="Comma0 19 2 2 2" xfId="218"/>
    <cellStyle name="Comma0 19 2 3" xfId="219"/>
    <cellStyle name="Comma0 19 3" xfId="220"/>
    <cellStyle name="Comma0 19 3 2" xfId="221"/>
    <cellStyle name="Comma0 19 4" xfId="222"/>
    <cellStyle name="Comma0 2" xfId="223"/>
    <cellStyle name="Comma0 2 2" xfId="224"/>
    <cellStyle name="Comma0 2 2 2" xfId="225"/>
    <cellStyle name="Comma0 2 2 2 2" xfId="226"/>
    <cellStyle name="Comma0 2 2 3" xfId="227"/>
    <cellStyle name="Comma0 2 3" xfId="228"/>
    <cellStyle name="Comma0 2 3 2" xfId="229"/>
    <cellStyle name="Comma0 2 3 2 2" xfId="230"/>
    <cellStyle name="Comma0 2 3 3" xfId="231"/>
    <cellStyle name="Comma0 2 4" xfId="232"/>
    <cellStyle name="Comma0 2 4 2" xfId="233"/>
    <cellStyle name="Comma0 2 4 2 2" xfId="234"/>
    <cellStyle name="Comma0 2 4 3" xfId="235"/>
    <cellStyle name="Comma0 2 5" xfId="236"/>
    <cellStyle name="Comma0 2 5 2" xfId="237"/>
    <cellStyle name="Comma0 2 6" xfId="238"/>
    <cellStyle name="Comma0 20" xfId="239"/>
    <cellStyle name="Comma0 20 2" xfId="240"/>
    <cellStyle name="Comma0 20 2 2" xfId="241"/>
    <cellStyle name="Comma0 20 2 2 2" xfId="242"/>
    <cellStyle name="Comma0 20 2 3" xfId="243"/>
    <cellStyle name="Comma0 20 3" xfId="244"/>
    <cellStyle name="Comma0 20 3 2" xfId="245"/>
    <cellStyle name="Comma0 20 4" xfId="246"/>
    <cellStyle name="Comma0 21" xfId="247"/>
    <cellStyle name="Comma0 21 2" xfId="248"/>
    <cellStyle name="Comma0 21 2 2" xfId="249"/>
    <cellStyle name="Comma0 21 2 2 2" xfId="250"/>
    <cellStyle name="Comma0 21 2 3" xfId="251"/>
    <cellStyle name="Comma0 21 3" xfId="252"/>
    <cellStyle name="Comma0 21 3 2" xfId="253"/>
    <cellStyle name="Comma0 21 4" xfId="254"/>
    <cellStyle name="Comma0 22" xfId="255"/>
    <cellStyle name="Comma0 22 2" xfId="256"/>
    <cellStyle name="Comma0 22 2 2" xfId="257"/>
    <cellStyle name="Comma0 22 2 2 2" xfId="258"/>
    <cellStyle name="Comma0 22 2 3" xfId="259"/>
    <cellStyle name="Comma0 22 3" xfId="260"/>
    <cellStyle name="Comma0 22 3 2" xfId="261"/>
    <cellStyle name="Comma0 22 4" xfId="262"/>
    <cellStyle name="Comma0 23" xfId="263"/>
    <cellStyle name="Comma0 23 2" xfId="264"/>
    <cellStyle name="Comma0 23 2 2" xfId="265"/>
    <cellStyle name="Comma0 23 2 2 2" xfId="266"/>
    <cellStyle name="Comma0 23 2 3" xfId="267"/>
    <cellStyle name="Comma0 23 3" xfId="268"/>
    <cellStyle name="Comma0 23 3 2" xfId="269"/>
    <cellStyle name="Comma0 23 4" xfId="270"/>
    <cellStyle name="Comma0 24" xfId="271"/>
    <cellStyle name="Comma0 24 2" xfId="272"/>
    <cellStyle name="Comma0 24 2 2" xfId="273"/>
    <cellStyle name="Comma0 24 2 2 2" xfId="274"/>
    <cellStyle name="Comma0 24 2 3" xfId="275"/>
    <cellStyle name="Comma0 24 3" xfId="276"/>
    <cellStyle name="Comma0 24 3 2" xfId="277"/>
    <cellStyle name="Comma0 24 4" xfId="278"/>
    <cellStyle name="Comma0 25" xfId="279"/>
    <cellStyle name="Comma0 25 2" xfId="280"/>
    <cellStyle name="Comma0 25 2 2" xfId="281"/>
    <cellStyle name="Comma0 25 2 2 2" xfId="282"/>
    <cellStyle name="Comma0 25 2 3" xfId="283"/>
    <cellStyle name="Comma0 25 3" xfId="284"/>
    <cellStyle name="Comma0 25 3 2" xfId="285"/>
    <cellStyle name="Comma0 25 4" xfId="286"/>
    <cellStyle name="Comma0 26" xfId="287"/>
    <cellStyle name="Comma0 26 2" xfId="288"/>
    <cellStyle name="Comma0 26 2 2" xfId="289"/>
    <cellStyle name="Comma0 26 2 2 2" xfId="290"/>
    <cellStyle name="Comma0 26 2 3" xfId="291"/>
    <cellStyle name="Comma0 26 3" xfId="292"/>
    <cellStyle name="Comma0 26 3 2" xfId="293"/>
    <cellStyle name="Comma0 26 4" xfId="294"/>
    <cellStyle name="Comma0 27" xfId="295"/>
    <cellStyle name="Comma0 27 2" xfId="296"/>
    <cellStyle name="Comma0 27 2 2" xfId="297"/>
    <cellStyle name="Comma0 27 3" xfId="298"/>
    <cellStyle name="Comma0 28" xfId="299"/>
    <cellStyle name="Comma0 28 2" xfId="300"/>
    <cellStyle name="Comma0 28 2 2" xfId="301"/>
    <cellStyle name="Comma0 28 3" xfId="302"/>
    <cellStyle name="Comma0 29" xfId="303"/>
    <cellStyle name="Comma0 29 2" xfId="304"/>
    <cellStyle name="Comma0 29 2 2" xfId="305"/>
    <cellStyle name="Comma0 29 3" xfId="306"/>
    <cellStyle name="Comma0 3" xfId="307"/>
    <cellStyle name="Comma0 3 2" xfId="308"/>
    <cellStyle name="Comma0 3 2 2" xfId="309"/>
    <cellStyle name="Comma0 3 2 2 2" xfId="310"/>
    <cellStyle name="Comma0 3 2 3" xfId="311"/>
    <cellStyle name="Comma0 3 3" xfId="312"/>
    <cellStyle name="Comma0 3 3 2" xfId="313"/>
    <cellStyle name="Comma0 3 3 2 2" xfId="314"/>
    <cellStyle name="Comma0 3 3 3" xfId="315"/>
    <cellStyle name="Comma0 3 4" xfId="316"/>
    <cellStyle name="Comma0 3 4 2" xfId="317"/>
    <cellStyle name="Comma0 3 4 2 2" xfId="318"/>
    <cellStyle name="Comma0 3 4 3" xfId="319"/>
    <cellStyle name="Comma0 3 5" xfId="320"/>
    <cellStyle name="Comma0 3 5 2" xfId="321"/>
    <cellStyle name="Comma0 3 6" xfId="322"/>
    <cellStyle name="Comma0 30" xfId="323"/>
    <cellStyle name="Comma0 30 2" xfId="324"/>
    <cellStyle name="Comma0 30 2 2" xfId="325"/>
    <cellStyle name="Comma0 30 3" xfId="326"/>
    <cellStyle name="Comma0 31" xfId="327"/>
    <cellStyle name="Comma0 31 2" xfId="328"/>
    <cellStyle name="Comma0 31 2 2" xfId="329"/>
    <cellStyle name="Comma0 31 3" xfId="330"/>
    <cellStyle name="Comma0 32" xfId="331"/>
    <cellStyle name="Comma0 32 2" xfId="332"/>
    <cellStyle name="Comma0 32 2 2" xfId="333"/>
    <cellStyle name="Comma0 32 3" xfId="334"/>
    <cellStyle name="Comma0 33" xfId="335"/>
    <cellStyle name="Comma0 33 2" xfId="336"/>
    <cellStyle name="Comma0 33 2 2" xfId="337"/>
    <cellStyle name="Comma0 33 3" xfId="338"/>
    <cellStyle name="Comma0 34" xfId="339"/>
    <cellStyle name="Comma0 34 2" xfId="340"/>
    <cellStyle name="Comma0 34 2 2" xfId="341"/>
    <cellStyle name="Comma0 34 3" xfId="342"/>
    <cellStyle name="Comma0 35" xfId="343"/>
    <cellStyle name="Comma0 35 2" xfId="344"/>
    <cellStyle name="Comma0 35 2 2" xfId="345"/>
    <cellStyle name="Comma0 35 3" xfId="346"/>
    <cellStyle name="Comma0 36" xfId="347"/>
    <cellStyle name="Comma0 36 2" xfId="348"/>
    <cellStyle name="Comma0 36 2 2" xfId="349"/>
    <cellStyle name="Comma0 36 3" xfId="350"/>
    <cellStyle name="Comma0 37" xfId="351"/>
    <cellStyle name="Comma0 37 2" xfId="352"/>
    <cellStyle name="Comma0 37 2 2" xfId="353"/>
    <cellStyle name="Comma0 37 3" xfId="354"/>
    <cellStyle name="Comma0 38" xfId="355"/>
    <cellStyle name="Comma0 38 2" xfId="356"/>
    <cellStyle name="Comma0 38 2 2" xfId="357"/>
    <cellStyle name="Comma0 38 3" xfId="358"/>
    <cellStyle name="Comma0 39" xfId="359"/>
    <cellStyle name="Comma0 39 2" xfId="360"/>
    <cellStyle name="Comma0 39 2 2" xfId="361"/>
    <cellStyle name="Comma0 39 3" xfId="362"/>
    <cellStyle name="Comma0 4" xfId="363"/>
    <cellStyle name="Comma0 4 2" xfId="364"/>
    <cellStyle name="Comma0 4 2 2" xfId="365"/>
    <cellStyle name="Comma0 4 2 2 2" xfId="366"/>
    <cellStyle name="Comma0 4 2 3" xfId="367"/>
    <cellStyle name="Comma0 4 3" xfId="368"/>
    <cellStyle name="Comma0 4 3 2" xfId="369"/>
    <cellStyle name="Comma0 4 3 2 2" xfId="370"/>
    <cellStyle name="Comma0 4 3 3" xfId="371"/>
    <cellStyle name="Comma0 4 4" xfId="372"/>
    <cellStyle name="Comma0 4 4 2" xfId="373"/>
    <cellStyle name="Comma0 4 4 2 2" xfId="374"/>
    <cellStyle name="Comma0 4 4 3" xfId="375"/>
    <cellStyle name="Comma0 4 5" xfId="376"/>
    <cellStyle name="Comma0 4 5 2" xfId="377"/>
    <cellStyle name="Comma0 4 6" xfId="378"/>
    <cellStyle name="Comma0 40" xfId="379"/>
    <cellStyle name="Comma0 40 2" xfId="380"/>
    <cellStyle name="Comma0 40 2 2" xfId="381"/>
    <cellStyle name="Comma0 40 3" xfId="382"/>
    <cellStyle name="Comma0 41" xfId="383"/>
    <cellStyle name="Comma0 41 2" xfId="384"/>
    <cellStyle name="Comma0 41 2 2" xfId="385"/>
    <cellStyle name="Comma0 41 3" xfId="386"/>
    <cellStyle name="Comma0 42" xfId="387"/>
    <cellStyle name="Comma0 42 2" xfId="388"/>
    <cellStyle name="Comma0 43" xfId="389"/>
    <cellStyle name="Comma0 43 2" xfId="390"/>
    <cellStyle name="Comma0 44" xfId="391"/>
    <cellStyle name="Comma0 44 2" xfId="392"/>
    <cellStyle name="Comma0 45" xfId="393"/>
    <cellStyle name="Comma0 45 2" xfId="394"/>
    <cellStyle name="Comma0 46" xfId="395"/>
    <cellStyle name="Comma0 46 2" xfId="396"/>
    <cellStyle name="Comma0 47" xfId="397"/>
    <cellStyle name="Comma0 47 2" xfId="398"/>
    <cellStyle name="Comma0 48" xfId="399"/>
    <cellStyle name="Comma0 48 2" xfId="400"/>
    <cellStyle name="Comma0 49" xfId="401"/>
    <cellStyle name="Comma0 49 2" xfId="402"/>
    <cellStyle name="Comma0 5" xfId="403"/>
    <cellStyle name="Comma0 5 2" xfId="404"/>
    <cellStyle name="Comma0 5 2 2" xfId="405"/>
    <cellStyle name="Comma0 5 2 2 2" xfId="406"/>
    <cellStyle name="Comma0 5 2 3" xfId="407"/>
    <cellStyle name="Comma0 5 3" xfId="408"/>
    <cellStyle name="Comma0 5 3 2" xfId="409"/>
    <cellStyle name="Comma0 5 3 2 2" xfId="410"/>
    <cellStyle name="Comma0 5 3 3" xfId="411"/>
    <cellStyle name="Comma0 5 4" xfId="412"/>
    <cellStyle name="Comma0 5 4 2" xfId="413"/>
    <cellStyle name="Comma0 5 4 2 2" xfId="414"/>
    <cellStyle name="Comma0 5 4 3" xfId="415"/>
    <cellStyle name="Comma0 5 5" xfId="416"/>
    <cellStyle name="Comma0 5 5 2" xfId="417"/>
    <cellStyle name="Comma0 5 6" xfId="418"/>
    <cellStyle name="Comma0 50" xfId="419"/>
    <cellStyle name="Comma0 50 2" xfId="420"/>
    <cellStyle name="Comma0 51" xfId="421"/>
    <cellStyle name="Comma0 51 2" xfId="422"/>
    <cellStyle name="Comma0 52" xfId="423"/>
    <cellStyle name="Comma0 52 2" xfId="424"/>
    <cellStyle name="Comma0 53" xfId="425"/>
    <cellStyle name="Comma0 53 2" xfId="426"/>
    <cellStyle name="Comma0 54" xfId="427"/>
    <cellStyle name="Comma0 54 2" xfId="428"/>
    <cellStyle name="Comma0 55" xfId="429"/>
    <cellStyle name="Comma0 55 2" xfId="430"/>
    <cellStyle name="Comma0 56" xfId="431"/>
    <cellStyle name="Comma0 56 2" xfId="432"/>
    <cellStyle name="Comma0 57" xfId="433"/>
    <cellStyle name="Comma0 57 2" xfId="434"/>
    <cellStyle name="Comma0 58" xfId="435"/>
    <cellStyle name="Comma0 58 2" xfId="436"/>
    <cellStyle name="Comma0 59" xfId="437"/>
    <cellStyle name="Comma0 59 2" xfId="438"/>
    <cellStyle name="Comma0 6" xfId="439"/>
    <cellStyle name="Comma0 6 2" xfId="440"/>
    <cellStyle name="Comma0 6 2 2" xfId="441"/>
    <cellStyle name="Comma0 6 2 2 2" xfId="442"/>
    <cellStyle name="Comma0 6 2 3" xfId="443"/>
    <cellStyle name="Comma0 6 3" xfId="444"/>
    <cellStyle name="Comma0 6 3 2" xfId="445"/>
    <cellStyle name="Comma0 6 3 2 2" xfId="446"/>
    <cellStyle name="Comma0 6 3 3" xfId="447"/>
    <cellStyle name="Comma0 6 4" xfId="448"/>
    <cellStyle name="Comma0 6 4 2" xfId="449"/>
    <cellStyle name="Comma0 6 4 2 2" xfId="450"/>
    <cellStyle name="Comma0 6 4 3" xfId="451"/>
    <cellStyle name="Comma0 6 5" xfId="452"/>
    <cellStyle name="Comma0 6 5 2" xfId="453"/>
    <cellStyle name="Comma0 6 6" xfId="454"/>
    <cellStyle name="Comma0 60" xfId="455"/>
    <cellStyle name="Comma0 60 2" xfId="456"/>
    <cellStyle name="Comma0 61" xfId="457"/>
    <cellStyle name="Comma0 61 2" xfId="458"/>
    <cellStyle name="Comma0 62" xfId="459"/>
    <cellStyle name="Comma0 62 2" xfId="460"/>
    <cellStyle name="Comma0 63" xfId="461"/>
    <cellStyle name="Comma0 63 2" xfId="462"/>
    <cellStyle name="Comma0 64" xfId="463"/>
    <cellStyle name="Comma0 64 2" xfId="464"/>
    <cellStyle name="Comma0 65" xfId="465"/>
    <cellStyle name="Comma0 65 2" xfId="466"/>
    <cellStyle name="Comma0 66" xfId="467"/>
    <cellStyle name="Comma0 66 2" xfId="468"/>
    <cellStyle name="Comma0 67" xfId="469"/>
    <cellStyle name="Comma0 67 2" xfId="470"/>
    <cellStyle name="Comma0 68" xfId="471"/>
    <cellStyle name="Comma0 68 2" xfId="472"/>
    <cellStyle name="Comma0 69" xfId="473"/>
    <cellStyle name="Comma0 69 2" xfId="474"/>
    <cellStyle name="Comma0 7" xfId="475"/>
    <cellStyle name="Comma0 7 2" xfId="476"/>
    <cellStyle name="Comma0 7 2 2" xfId="477"/>
    <cellStyle name="Comma0 7 2 2 2" xfId="478"/>
    <cellStyle name="Comma0 7 2 2 2 2" xfId="479"/>
    <cellStyle name="Comma0 7 2 2 3" xfId="480"/>
    <cellStyle name="Comma0 7 2 3" xfId="481"/>
    <cellStyle name="Comma0 7 2 3 2" xfId="482"/>
    <cellStyle name="Comma0 7 2 4" xfId="483"/>
    <cellStyle name="Comma0 7 3" xfId="484"/>
    <cellStyle name="Comma0 7 3 2" xfId="485"/>
    <cellStyle name="Comma0 7 3 2 2" xfId="486"/>
    <cellStyle name="Comma0 7 3 3" xfId="487"/>
    <cellStyle name="Comma0 7 4" xfId="488"/>
    <cellStyle name="Comma0 7 4 2" xfId="489"/>
    <cellStyle name="Comma0 7 4 2 2" xfId="490"/>
    <cellStyle name="Comma0 7 4 3" xfId="491"/>
    <cellStyle name="Comma0 7 5" xfId="492"/>
    <cellStyle name="Comma0 7 5 2" xfId="493"/>
    <cellStyle name="Comma0 7 6" xfId="494"/>
    <cellStyle name="Comma0 70" xfId="495"/>
    <cellStyle name="Comma0 70 2" xfId="496"/>
    <cellStyle name="Comma0 71" xfId="497"/>
    <cellStyle name="Comma0 71 2" xfId="498"/>
    <cellStyle name="Comma0 72" xfId="499"/>
    <cellStyle name="Comma0 72 2" xfId="500"/>
    <cellStyle name="Comma0 73" xfId="501"/>
    <cellStyle name="Comma0 73 2" xfId="502"/>
    <cellStyle name="Comma0 74" xfId="503"/>
    <cellStyle name="Comma0 74 2" xfId="504"/>
    <cellStyle name="Comma0 75" xfId="505"/>
    <cellStyle name="Comma0 75 2" xfId="506"/>
    <cellStyle name="Comma0 76" xfId="507"/>
    <cellStyle name="Comma0 76 2" xfId="508"/>
    <cellStyle name="Comma0 77" xfId="509"/>
    <cellStyle name="Comma0 77 2" xfId="510"/>
    <cellStyle name="Comma0 78" xfId="511"/>
    <cellStyle name="Comma0 78 2" xfId="512"/>
    <cellStyle name="Comma0 79" xfId="513"/>
    <cellStyle name="Comma0 79 2" xfId="514"/>
    <cellStyle name="Comma0 8" xfId="515"/>
    <cellStyle name="Comma0 8 2" xfId="516"/>
    <cellStyle name="Comma0 8 2 2" xfId="517"/>
    <cellStyle name="Comma0 8 2 2 2" xfId="518"/>
    <cellStyle name="Comma0 8 2 2 2 2" xfId="519"/>
    <cellStyle name="Comma0 8 2 2 3" xfId="520"/>
    <cellStyle name="Comma0 8 2 3" xfId="521"/>
    <cellStyle name="Comma0 8 2 3 2" xfId="522"/>
    <cellStyle name="Comma0 8 2 4" xfId="523"/>
    <cellStyle name="Comma0 8 3" xfId="524"/>
    <cellStyle name="Comma0 8 3 2" xfId="525"/>
    <cellStyle name="Comma0 8 3 2 2" xfId="526"/>
    <cellStyle name="Comma0 8 3 3" xfId="527"/>
    <cellStyle name="Comma0 8 4" xfId="528"/>
    <cellStyle name="Comma0 8 4 2" xfId="529"/>
    <cellStyle name="Comma0 8 4 2 2" xfId="530"/>
    <cellStyle name="Comma0 8 4 3" xfId="531"/>
    <cellStyle name="Comma0 8 5" xfId="532"/>
    <cellStyle name="Comma0 8 5 2" xfId="533"/>
    <cellStyle name="Comma0 8 6" xfId="534"/>
    <cellStyle name="Comma0 80" xfId="535"/>
    <cellStyle name="Comma0 80 2" xfId="536"/>
    <cellStyle name="Comma0 81" xfId="537"/>
    <cellStyle name="Comma0 81 2" xfId="538"/>
    <cellStyle name="Comma0 82" xfId="539"/>
    <cellStyle name="Comma0 82 2" xfId="540"/>
    <cellStyle name="Comma0 83" xfId="541"/>
    <cellStyle name="Comma0 83 2" xfId="542"/>
    <cellStyle name="Comma0 84" xfId="543"/>
    <cellStyle name="Comma0 84 2" xfId="544"/>
    <cellStyle name="Comma0 85" xfId="545"/>
    <cellStyle name="Comma0 85 2" xfId="546"/>
    <cellStyle name="Comma0 86" xfId="547"/>
    <cellStyle name="Comma0 86 2" xfId="548"/>
    <cellStyle name="Comma0 87" xfId="549"/>
    <cellStyle name="Comma0 87 2" xfId="550"/>
    <cellStyle name="Comma0 88" xfId="551"/>
    <cellStyle name="Comma0 88 2" xfId="552"/>
    <cellStyle name="Comma0 89" xfId="553"/>
    <cellStyle name="Comma0 89 2" xfId="554"/>
    <cellStyle name="Comma0 9" xfId="555"/>
    <cellStyle name="Comma0 9 2" xfId="556"/>
    <cellStyle name="Comma0 9 2 2" xfId="557"/>
    <cellStyle name="Comma0 9 2 2 2" xfId="558"/>
    <cellStyle name="Comma0 9 2 3" xfId="559"/>
    <cellStyle name="Comma0 9 3" xfId="560"/>
    <cellStyle name="Comma0 9 3 2" xfId="561"/>
    <cellStyle name="Comma0 9 4" xfId="562"/>
    <cellStyle name="Comma0 90" xfId="563"/>
    <cellStyle name="Comma0 90 2" xfId="564"/>
    <cellStyle name="Comma0 91" xfId="565"/>
    <cellStyle name="Comma0 91 2" xfId="566"/>
    <cellStyle name="Comma0 92" xfId="567"/>
    <cellStyle name="Comma0 92 2" xfId="568"/>
    <cellStyle name="Comma0 93" xfId="569"/>
    <cellStyle name="Comma0 93 2" xfId="570"/>
    <cellStyle name="Comma0 94" xfId="571"/>
    <cellStyle name="Comma0 94 2" xfId="572"/>
    <cellStyle name="Comma0 95" xfId="573"/>
    <cellStyle name="Comma0 96" xfId="574"/>
    <cellStyle name="Comma0 97" xfId="575"/>
    <cellStyle name="Comma0 98" xfId="576"/>
    <cellStyle name="Comma0 99" xfId="577"/>
    <cellStyle name="Comma0_I&amp;M RP1 Retire" xfId="578"/>
    <cellStyle name="Currency" xfId="579"/>
    <cellStyle name="Currency [0]" xfId="580"/>
    <cellStyle name="Currency 2" xfId="581"/>
    <cellStyle name="Currency 2 2" xfId="582"/>
    <cellStyle name="Currency 2 2 2" xfId="583"/>
    <cellStyle name="Currency 2 3" xfId="584"/>
    <cellStyle name="Currency 3" xfId="585"/>
    <cellStyle name="Currency 3 2" xfId="586"/>
    <cellStyle name="Currency 3 2 2" xfId="587"/>
    <cellStyle name="Currency 3 3" xfId="588"/>
    <cellStyle name="Currency 4" xfId="589"/>
    <cellStyle name="Currency 4 2" xfId="590"/>
    <cellStyle name="Currency 4 2 2" xfId="591"/>
    <cellStyle name="Currency 4 3" xfId="592"/>
    <cellStyle name="Currency0" xfId="593"/>
    <cellStyle name="Currency0 2" xfId="594"/>
    <cellStyle name="Currency0 2 2" xfId="595"/>
    <cellStyle name="Currency0 2 2 2" xfId="596"/>
    <cellStyle name="Currency0 2 2 2 2" xfId="597"/>
    <cellStyle name="Currency0 2 2 3" xfId="598"/>
    <cellStyle name="Currency0 2 3" xfId="599"/>
    <cellStyle name="Currency0 2 3 2" xfId="600"/>
    <cellStyle name="Currency0 2 3 2 2" xfId="601"/>
    <cellStyle name="Currency0 2 3 3" xfId="602"/>
    <cellStyle name="Currency0 2 4" xfId="603"/>
    <cellStyle name="Currency0 2 4 2" xfId="604"/>
    <cellStyle name="Currency0 2 4 2 2" xfId="605"/>
    <cellStyle name="Currency0 2 4 3" xfId="606"/>
    <cellStyle name="Currency0 2 5" xfId="607"/>
    <cellStyle name="Currency0 2 5 2" xfId="608"/>
    <cellStyle name="Currency0 2 6" xfId="609"/>
    <cellStyle name="Currency0 3" xfId="610"/>
    <cellStyle name="Currency0 3 2" xfId="611"/>
    <cellStyle name="Currency0 3 2 2" xfId="612"/>
    <cellStyle name="Currency0 3 2 2 2" xfId="613"/>
    <cellStyle name="Currency0 3 2 2 2 2" xfId="614"/>
    <cellStyle name="Currency0 3 2 2 3" xfId="615"/>
    <cellStyle name="Currency0 3 2 3" xfId="616"/>
    <cellStyle name="Currency0 3 2 3 2" xfId="617"/>
    <cellStyle name="Currency0 3 2 4" xfId="618"/>
    <cellStyle name="Currency0 3 3" xfId="619"/>
    <cellStyle name="Currency0 3 3 2" xfId="620"/>
    <cellStyle name="Currency0 3 3 2 2" xfId="621"/>
    <cellStyle name="Currency0 3 3 3" xfId="622"/>
    <cellStyle name="Currency0 3 4" xfId="623"/>
    <cellStyle name="Currency0 3 4 2" xfId="624"/>
    <cellStyle name="Currency0 3 4 2 2" xfId="625"/>
    <cellStyle name="Currency0 3 4 3" xfId="626"/>
    <cellStyle name="Currency0 3 5" xfId="627"/>
    <cellStyle name="Currency0 3 5 2" xfId="628"/>
    <cellStyle name="Currency0 3 6" xfId="629"/>
    <cellStyle name="Currency0 4" xfId="630"/>
    <cellStyle name="Currency0 4 2" xfId="631"/>
    <cellStyle name="Currency0 4 2 2" xfId="632"/>
    <cellStyle name="Currency0 4 3" xfId="633"/>
    <cellStyle name="Currency0 5" xfId="634"/>
    <cellStyle name="Currency0 5 2" xfId="635"/>
    <cellStyle name="Currency0 5 2 2" xfId="636"/>
    <cellStyle name="Currency0 5 2 2 2" xfId="637"/>
    <cellStyle name="Currency0 5 2 3" xfId="638"/>
    <cellStyle name="Currency0 5 3" xfId="639"/>
    <cellStyle name="Currency0 5 3 2" xfId="640"/>
    <cellStyle name="Currency0 5 4" xfId="641"/>
    <cellStyle name="Currency0 6" xfId="642"/>
    <cellStyle name="Currency0 6 2" xfId="643"/>
    <cellStyle name="Currency0 6 2 2" xfId="644"/>
    <cellStyle name="Currency0 6 3" xfId="645"/>
    <cellStyle name="Currency0 7" xfId="646"/>
    <cellStyle name="Currency0 7 2" xfId="647"/>
    <cellStyle name="Currency0 8" xfId="648"/>
    <cellStyle name="Date" xfId="649"/>
    <cellStyle name="Date 2" xfId="650"/>
    <cellStyle name="Date 2 2" xfId="651"/>
    <cellStyle name="Date 2 2 2" xfId="652"/>
    <cellStyle name="Date 2 2 2 2" xfId="653"/>
    <cellStyle name="Date 2 2 3" xfId="654"/>
    <cellStyle name="Date 2 3" xfId="655"/>
    <cellStyle name="Date 2 3 2" xfId="656"/>
    <cellStyle name="Date 2 3 2 2" xfId="657"/>
    <cellStyle name="Date 2 3 3" xfId="658"/>
    <cellStyle name="Date 2 4" xfId="659"/>
    <cellStyle name="Date 2 4 2" xfId="660"/>
    <cellStyle name="Date 2 4 2 2" xfId="661"/>
    <cellStyle name="Date 2 4 3" xfId="662"/>
    <cellStyle name="Date 2 5" xfId="663"/>
    <cellStyle name="Date 2 5 2" xfId="664"/>
    <cellStyle name="Date 2 6" xfId="665"/>
    <cellStyle name="Date 3" xfId="666"/>
    <cellStyle name="Date 3 2" xfId="667"/>
    <cellStyle name="Date 3 2 2" xfId="668"/>
    <cellStyle name="Date 3 2 2 2" xfId="669"/>
    <cellStyle name="Date 3 2 2 2 2" xfId="670"/>
    <cellStyle name="Date 3 2 2 3" xfId="671"/>
    <cellStyle name="Date 3 2 3" xfId="672"/>
    <cellStyle name="Date 3 2 3 2" xfId="673"/>
    <cellStyle name="Date 3 2 4" xfId="674"/>
    <cellStyle name="Date 3 3" xfId="675"/>
    <cellStyle name="Date 3 3 2" xfId="676"/>
    <cellStyle name="Date 3 3 2 2" xfId="677"/>
    <cellStyle name="Date 3 3 3" xfId="678"/>
    <cellStyle name="Date 3 4" xfId="679"/>
    <cellStyle name="Date 3 4 2" xfId="680"/>
    <cellStyle name="Date 3 4 2 2" xfId="681"/>
    <cellStyle name="Date 3 4 3" xfId="682"/>
    <cellStyle name="Date 3 5" xfId="683"/>
    <cellStyle name="Date 3 5 2" xfId="684"/>
    <cellStyle name="Date 3 6" xfId="685"/>
    <cellStyle name="Date 4" xfId="686"/>
    <cellStyle name="Date 4 2" xfId="687"/>
    <cellStyle name="Date 4 2 2" xfId="688"/>
    <cellStyle name="Date 4 3" xfId="689"/>
    <cellStyle name="Date 5" xfId="690"/>
    <cellStyle name="Date 5 2" xfId="691"/>
    <cellStyle name="Date 5 2 2" xfId="692"/>
    <cellStyle name="Date 5 2 2 2" xfId="693"/>
    <cellStyle name="Date 5 2 3" xfId="694"/>
    <cellStyle name="Date 5 3" xfId="695"/>
    <cellStyle name="Date 5 3 2" xfId="696"/>
    <cellStyle name="Date 5 4" xfId="697"/>
    <cellStyle name="Date 6" xfId="698"/>
    <cellStyle name="Date 6 2" xfId="699"/>
    <cellStyle name="Date 6 2 2" xfId="700"/>
    <cellStyle name="Date 6 3" xfId="701"/>
    <cellStyle name="Date 7" xfId="702"/>
    <cellStyle name="Date 7 2" xfId="703"/>
    <cellStyle name="Date 8" xfId="704"/>
    <cellStyle name="Explanatory Text" xfId="705"/>
    <cellStyle name="Explanatory Text 2" xfId="706"/>
    <cellStyle name="Fixed" xfId="707"/>
    <cellStyle name="Fixed 2" xfId="708"/>
    <cellStyle name="Fixed 2 2" xfId="709"/>
    <cellStyle name="Fixed 2 2 2" xfId="710"/>
    <cellStyle name="Fixed 2 2 2 2" xfId="711"/>
    <cellStyle name="Fixed 2 2 3" xfId="712"/>
    <cellStyle name="Fixed 2 3" xfId="713"/>
    <cellStyle name="Fixed 2 3 2" xfId="714"/>
    <cellStyle name="Fixed 2 3 2 2" xfId="715"/>
    <cellStyle name="Fixed 2 3 3" xfId="716"/>
    <cellStyle name="Fixed 2 4" xfId="717"/>
    <cellStyle name="Fixed 2 4 2" xfId="718"/>
    <cellStyle name="Fixed 2 4 2 2" xfId="719"/>
    <cellStyle name="Fixed 2 4 3" xfId="720"/>
    <cellStyle name="Fixed 2 5" xfId="721"/>
    <cellStyle name="Fixed 2 5 2" xfId="722"/>
    <cellStyle name="Fixed 2 6" xfId="723"/>
    <cellStyle name="Fixed 3" xfId="724"/>
    <cellStyle name="Fixed 3 2" xfId="725"/>
    <cellStyle name="Fixed 3 2 2" xfId="726"/>
    <cellStyle name="Fixed 3 2 2 2" xfId="727"/>
    <cellStyle name="Fixed 3 2 2 2 2" xfId="728"/>
    <cellStyle name="Fixed 3 2 2 3" xfId="729"/>
    <cellStyle name="Fixed 3 2 3" xfId="730"/>
    <cellStyle name="Fixed 3 2 3 2" xfId="731"/>
    <cellStyle name="Fixed 3 2 4" xfId="732"/>
    <cellStyle name="Fixed 3 3" xfId="733"/>
    <cellStyle name="Fixed 3 3 2" xfId="734"/>
    <cellStyle name="Fixed 3 3 2 2" xfId="735"/>
    <cellStyle name="Fixed 3 3 3" xfId="736"/>
    <cellStyle name="Fixed 3 4" xfId="737"/>
    <cellStyle name="Fixed 3 4 2" xfId="738"/>
    <cellStyle name="Fixed 3 4 2 2" xfId="739"/>
    <cellStyle name="Fixed 3 4 3" xfId="740"/>
    <cellStyle name="Fixed 3 5" xfId="741"/>
    <cellStyle name="Fixed 3 5 2" xfId="742"/>
    <cellStyle name="Fixed 3 6" xfId="743"/>
    <cellStyle name="Fixed 4" xfId="744"/>
    <cellStyle name="Fixed 4 2" xfId="745"/>
    <cellStyle name="Fixed 4 2 2" xfId="746"/>
    <cellStyle name="Fixed 4 3" xfId="747"/>
    <cellStyle name="Fixed 5" xfId="748"/>
    <cellStyle name="Fixed 5 2" xfId="749"/>
    <cellStyle name="Fixed 5 2 2" xfId="750"/>
    <cellStyle name="Fixed 5 2 2 2" xfId="751"/>
    <cellStyle name="Fixed 5 2 3" xfId="752"/>
    <cellStyle name="Fixed 5 3" xfId="753"/>
    <cellStyle name="Fixed 5 3 2" xfId="754"/>
    <cellStyle name="Fixed 5 4" xfId="755"/>
    <cellStyle name="Fixed 6" xfId="756"/>
    <cellStyle name="Fixed 6 2" xfId="757"/>
    <cellStyle name="Fixed 6 2 2" xfId="758"/>
    <cellStyle name="Fixed 6 3" xfId="759"/>
    <cellStyle name="Fixed 7" xfId="760"/>
    <cellStyle name="Fixed 7 2" xfId="761"/>
    <cellStyle name="Fixed 8" xfId="762"/>
    <cellStyle name="Fixed2 - Style2" xfId="763"/>
    <cellStyle name="Good" xfId="764"/>
    <cellStyle name="Good 2" xfId="765"/>
    <cellStyle name="Heading 1" xfId="766"/>
    <cellStyle name="Heading 1 2" xfId="767"/>
    <cellStyle name="Heading 1 2 2" xfId="768"/>
    <cellStyle name="Heading 1 2 3" xfId="769"/>
    <cellStyle name="Heading 1 3" xfId="770"/>
    <cellStyle name="Heading 1 4" xfId="771"/>
    <cellStyle name="Heading 1 5" xfId="772"/>
    <cellStyle name="Heading 1 6" xfId="773"/>
    <cellStyle name="Heading 2" xfId="774"/>
    <cellStyle name="Heading 2 2" xfId="775"/>
    <cellStyle name="Heading 2 2 2" xfId="776"/>
    <cellStyle name="Heading 2 2 3" xfId="777"/>
    <cellStyle name="Heading 2 3" xfId="778"/>
    <cellStyle name="Heading 2 3 2" xfId="779"/>
    <cellStyle name="Heading 2 4" xfId="780"/>
    <cellStyle name="Heading 2 5" xfId="781"/>
    <cellStyle name="Heading 2 6" xfId="782"/>
    <cellStyle name="Heading 2 7" xfId="783"/>
    <cellStyle name="Heading 3" xfId="784"/>
    <cellStyle name="Heading 3 2" xfId="785"/>
    <cellStyle name="Heading 4" xfId="786"/>
    <cellStyle name="Heading 4 2" xfId="787"/>
    <cellStyle name="HEADING1" xfId="788"/>
    <cellStyle name="HEADING1 2" xfId="789"/>
    <cellStyle name="HEADING1 2 2" xfId="790"/>
    <cellStyle name="HEADING1 2 2 2" xfId="791"/>
    <cellStyle name="HEADING1 2 2 2 2" xfId="792"/>
    <cellStyle name="HEADING1 2 2 3" xfId="793"/>
    <cellStyle name="HEADING1 2 3" xfId="794"/>
    <cellStyle name="HEADING1 2 3 2" xfId="795"/>
    <cellStyle name="HEADING1 2 3 2 2" xfId="796"/>
    <cellStyle name="HEADING1 2 3 3" xfId="797"/>
    <cellStyle name="HEADING1 2 4" xfId="798"/>
    <cellStyle name="HEADING1 2 4 2" xfId="799"/>
    <cellStyle name="HEADING1 2 4 2 2" xfId="800"/>
    <cellStyle name="HEADING1 2 4 3" xfId="801"/>
    <cellStyle name="HEADING1 2 5" xfId="802"/>
    <cellStyle name="HEADING1 2 5 2" xfId="803"/>
    <cellStyle name="HEADING1 2 6" xfId="804"/>
    <cellStyle name="HEADING1 3" xfId="805"/>
    <cellStyle name="HEADING1 3 2" xfId="806"/>
    <cellStyle name="HEADING1 3 2 2" xfId="807"/>
    <cellStyle name="HEADING1 3 2 2 2" xfId="808"/>
    <cellStyle name="HEADING1 3 2 2 2 2" xfId="809"/>
    <cellStyle name="HEADING1 3 2 2 3" xfId="810"/>
    <cellStyle name="HEADING1 3 2 3" xfId="811"/>
    <cellStyle name="HEADING1 3 2 3 2" xfId="812"/>
    <cellStyle name="HEADING1 3 2 4" xfId="813"/>
    <cellStyle name="HEADING1 3 3" xfId="814"/>
    <cellStyle name="HEADING1 3 3 2" xfId="815"/>
    <cellStyle name="HEADING1 3 3 2 2" xfId="816"/>
    <cellStyle name="HEADING1 3 3 3" xfId="817"/>
    <cellStyle name="HEADING1 3 4" xfId="818"/>
    <cellStyle name="HEADING1 3 4 2" xfId="819"/>
    <cellStyle name="HEADING1 3 4 2 2" xfId="820"/>
    <cellStyle name="HEADING1 3 4 3" xfId="821"/>
    <cellStyle name="HEADING1 3 5" xfId="822"/>
    <cellStyle name="HEADING1 3 5 2" xfId="823"/>
    <cellStyle name="HEADING1 3 6" xfId="824"/>
    <cellStyle name="HEADING1 4" xfId="825"/>
    <cellStyle name="HEADING1 4 2" xfId="826"/>
    <cellStyle name="HEADING1 4 2 2" xfId="827"/>
    <cellStyle name="HEADING1 4 3" xfId="828"/>
    <cellStyle name="HEADING1 5" xfId="829"/>
    <cellStyle name="HEADING1 5 2" xfId="830"/>
    <cellStyle name="HEADING1 5 2 2" xfId="831"/>
    <cellStyle name="HEADING1 5 2 2 2" xfId="832"/>
    <cellStyle name="HEADING1 5 2 3" xfId="833"/>
    <cellStyle name="HEADING1 5 3" xfId="834"/>
    <cellStyle name="HEADING1 5 3 2" xfId="835"/>
    <cellStyle name="HEADING1 5 4" xfId="836"/>
    <cellStyle name="HEADING1 6" xfId="837"/>
    <cellStyle name="HEADING1 6 2" xfId="838"/>
    <cellStyle name="HEADING1 6 2 2" xfId="839"/>
    <cellStyle name="HEADING1 6 3" xfId="840"/>
    <cellStyle name="HEADING1 7" xfId="841"/>
    <cellStyle name="HEADING1 7 2" xfId="842"/>
    <cellStyle name="HEADING1 8" xfId="843"/>
    <cellStyle name="HEADING2" xfId="844"/>
    <cellStyle name="HEADING2 2" xfId="845"/>
    <cellStyle name="HEADING2 2 2" xfId="846"/>
    <cellStyle name="Input" xfId="847"/>
    <cellStyle name="Input 2" xfId="848"/>
    <cellStyle name="Linked Cell" xfId="849"/>
    <cellStyle name="Linked Cell 2" xfId="850"/>
    <cellStyle name="Neutral" xfId="851"/>
    <cellStyle name="Neutral 2" xfId="852"/>
    <cellStyle name="Normal 10" xfId="853"/>
    <cellStyle name="Normal 10 2" xfId="854"/>
    <cellStyle name="Normal 10 2 2" xfId="855"/>
    <cellStyle name="Normal 10 3" xfId="856"/>
    <cellStyle name="Normal 11" xfId="857"/>
    <cellStyle name="Normal 11 2" xfId="858"/>
    <cellStyle name="Normal 11 2 2" xfId="859"/>
    <cellStyle name="Normal 11 3" xfId="860"/>
    <cellStyle name="Normal 11 4" xfId="861"/>
    <cellStyle name="Normal 12" xfId="862"/>
    <cellStyle name="Normal 12 2" xfId="863"/>
    <cellStyle name="Normal 12 3" xfId="864"/>
    <cellStyle name="Normal 13" xfId="865"/>
    <cellStyle name="Normal 13 2" xfId="866"/>
    <cellStyle name="Normal 13 2 2" xfId="867"/>
    <cellStyle name="Normal 13 3" xfId="868"/>
    <cellStyle name="Normal 14" xfId="869"/>
    <cellStyle name="Normal 14 2" xfId="870"/>
    <cellStyle name="Normal 2" xfId="871"/>
    <cellStyle name="Normal 2 10" xfId="872"/>
    <cellStyle name="Normal 2 11" xfId="873"/>
    <cellStyle name="Normal 2 12" xfId="874"/>
    <cellStyle name="Normal 2 13" xfId="875"/>
    <cellStyle name="Normal 2 14" xfId="876"/>
    <cellStyle name="Normal 2 15" xfId="877"/>
    <cellStyle name="Normal 2 16" xfId="878"/>
    <cellStyle name="Normal 2 17" xfId="879"/>
    <cellStyle name="Normal 2 18" xfId="880"/>
    <cellStyle name="Normal 2 19" xfId="881"/>
    <cellStyle name="Normal 2 2" xfId="882"/>
    <cellStyle name="Normal 2 2 2" xfId="883"/>
    <cellStyle name="Normal 2 2 2 2" xfId="884"/>
    <cellStyle name="Normal 2 2 2 2 2" xfId="885"/>
    <cellStyle name="Normal 2 2 2 2 2 2" xfId="886"/>
    <cellStyle name="Normal 2 2 2 2 3" xfId="887"/>
    <cellStyle name="Normal 2 2 3" xfId="888"/>
    <cellStyle name="Normal 2 2 3 2" xfId="889"/>
    <cellStyle name="Normal 2 2 3 2 2" xfId="890"/>
    <cellStyle name="Normal 2 2 3 3" xfId="891"/>
    <cellStyle name="Normal 2 2 4" xfId="892"/>
    <cellStyle name="Normal 2 2 5" xfId="893"/>
    <cellStyle name="Normal 2 20" xfId="894"/>
    <cellStyle name="Normal 2 21" xfId="895"/>
    <cellStyle name="Normal 2 3" xfId="896"/>
    <cellStyle name="Normal 2 3 2" xfId="897"/>
    <cellStyle name="Normal 2 3 2 2" xfId="898"/>
    <cellStyle name="Normal 2 3 3" xfId="899"/>
    <cellStyle name="Normal 2 3 4" xfId="900"/>
    <cellStyle name="Normal 2 3 5" xfId="901"/>
    <cellStyle name="Normal 2 4" xfId="902"/>
    <cellStyle name="Normal 2 4 2" xfId="903"/>
    <cellStyle name="Normal 2 4 3" xfId="904"/>
    <cellStyle name="Normal 2 4 4" xfId="905"/>
    <cellStyle name="Normal 2 4 5" xfId="906"/>
    <cellStyle name="Normal 2 5" xfId="907"/>
    <cellStyle name="Normal 2 5 2" xfId="908"/>
    <cellStyle name="Normal 2 5 3" xfId="909"/>
    <cellStyle name="Normal 2 5 4" xfId="910"/>
    <cellStyle name="Normal 2 6" xfId="911"/>
    <cellStyle name="Normal 2 6 2" xfId="912"/>
    <cellStyle name="Normal 2 6 2 2" xfId="913"/>
    <cellStyle name="Normal 2 6 2 2 2" xfId="914"/>
    <cellStyle name="Normal 2 6 2 3" xfId="915"/>
    <cellStyle name="Normal 2 6 3" xfId="916"/>
    <cellStyle name="Normal 2 6 4" xfId="917"/>
    <cellStyle name="Normal 2 6 4 2" xfId="918"/>
    <cellStyle name="Normal 2 6 5" xfId="919"/>
    <cellStyle name="Normal 2 7" xfId="920"/>
    <cellStyle name="Normal 2 8" xfId="921"/>
    <cellStyle name="Normal 2 9" xfId="922"/>
    <cellStyle name="Normal 3" xfId="923"/>
    <cellStyle name="Normal 3 2" xfId="924"/>
    <cellStyle name="Normal 3 2 2" xfId="925"/>
    <cellStyle name="Normal 3 2 2 2" xfId="926"/>
    <cellStyle name="Normal 3 2 3" xfId="927"/>
    <cellStyle name="Normal 3 2 3 2" xfId="928"/>
    <cellStyle name="Normal 3 2 4" xfId="929"/>
    <cellStyle name="Normal 3 3" xfId="930"/>
    <cellStyle name="Normal 3 3 2" xfId="931"/>
    <cellStyle name="Normal 3 3 2 2" xfId="932"/>
    <cellStyle name="Normal 3 3 3" xfId="933"/>
    <cellStyle name="Normal 3 4" xfId="934"/>
    <cellStyle name="Normal 3 4 2" xfId="935"/>
    <cellStyle name="Normal 3 4 2 2" xfId="936"/>
    <cellStyle name="Normal 3 4 3" xfId="937"/>
    <cellStyle name="Normal 3 5" xfId="938"/>
    <cellStyle name="Normal 3 5 2" xfId="939"/>
    <cellStyle name="Normal 3 6" xfId="940"/>
    <cellStyle name="Normal 4" xfId="941"/>
    <cellStyle name="Normal 4 2" xfId="942"/>
    <cellStyle name="Normal 4 2 2" xfId="943"/>
    <cellStyle name="Normal 4 3" xfId="944"/>
    <cellStyle name="Normal 4 3 2" xfId="945"/>
    <cellStyle name="Normal 4 3 2 2" xfId="946"/>
    <cellStyle name="Normal 4 3 3" xfId="947"/>
    <cellStyle name="Normal 4 3 3 2" xfId="948"/>
    <cellStyle name="Normal 4 3 4" xfId="949"/>
    <cellStyle name="Normal 4 4" xfId="950"/>
    <cellStyle name="Normal 4 4 2" xfId="951"/>
    <cellStyle name="Normal 4 4 2 2" xfId="952"/>
    <cellStyle name="Normal 4 5" xfId="953"/>
    <cellStyle name="Normal 4 5 2" xfId="954"/>
    <cellStyle name="Normal 4 6" xfId="955"/>
    <cellStyle name="Normal 4 6 2" xfId="956"/>
    <cellStyle name="Normal 4 7" xfId="957"/>
    <cellStyle name="Normal 5" xfId="958"/>
    <cellStyle name="Normal 5 2" xfId="959"/>
    <cellStyle name="Normal 5 2 2" xfId="960"/>
    <cellStyle name="Normal 5 2 3" xfId="961"/>
    <cellStyle name="Normal 5 2 4" xfId="962"/>
    <cellStyle name="Normal 5 3" xfId="963"/>
    <cellStyle name="Normal 5 4" xfId="964"/>
    <cellStyle name="Normal 5 5" xfId="965"/>
    <cellStyle name="Normal 6" xfId="966"/>
    <cellStyle name="Normal 6 2" xfId="967"/>
    <cellStyle name="Normal 6 2 2" xfId="968"/>
    <cellStyle name="Normal 6 3" xfId="969"/>
    <cellStyle name="Normal 6 3 2" xfId="970"/>
    <cellStyle name="Normal 6 3 2 2" xfId="971"/>
    <cellStyle name="Normal 7" xfId="972"/>
    <cellStyle name="Normal 7 2" xfId="973"/>
    <cellStyle name="Normal 7 2 2" xfId="974"/>
    <cellStyle name="Normal 7 3" xfId="975"/>
    <cellStyle name="Normal 8" xfId="976"/>
    <cellStyle name="Normal 8 2" xfId="977"/>
    <cellStyle name="Normal 8 2 2" xfId="978"/>
    <cellStyle name="Normal 8 2 2 2" xfId="979"/>
    <cellStyle name="Normal 8 2 3" xfId="980"/>
    <cellStyle name="Normal 8 3" xfId="981"/>
    <cellStyle name="Normal 8 4" xfId="982"/>
    <cellStyle name="Normal 8 4 2" xfId="983"/>
    <cellStyle name="Normal 8 5" xfId="984"/>
    <cellStyle name="Normal 9" xfId="985"/>
    <cellStyle name="Normal 9 2" xfId="986"/>
    <cellStyle name="Normal 9 2 2" xfId="987"/>
    <cellStyle name="Normal 9 3" xfId="988"/>
    <cellStyle name="Note" xfId="989"/>
    <cellStyle name="Note 2" xfId="990"/>
    <cellStyle name="Note 3" xfId="991"/>
    <cellStyle name="Output" xfId="992"/>
    <cellStyle name="Output 2" xfId="993"/>
    <cellStyle name="Percen - Style1" xfId="994"/>
    <cellStyle name="Percent" xfId="995"/>
    <cellStyle name="Percent 10" xfId="996"/>
    <cellStyle name="Percent 2" xfId="997"/>
    <cellStyle name="Percent 2 2" xfId="998"/>
    <cellStyle name="Percent 2 2 2" xfId="999"/>
    <cellStyle name="Percent 2 2 2 2" xfId="1000"/>
    <cellStyle name="Percent 2 2 3" xfId="1001"/>
    <cellStyle name="Percent 2 3" xfId="1002"/>
    <cellStyle name="Percent 2 3 2" xfId="1003"/>
    <cellStyle name="Percent 2 3 2 2" xfId="1004"/>
    <cellStyle name="Percent 2 3 3" xfId="1005"/>
    <cellStyle name="Percent 2 4" xfId="1006"/>
    <cellStyle name="Percent 2 4 2" xfId="1007"/>
    <cellStyle name="Percent 2 4 2 2" xfId="1008"/>
    <cellStyle name="Percent 2 4 3" xfId="1009"/>
    <cellStyle name="Percent 2 5" xfId="1010"/>
    <cellStyle name="Percent 2 5 2" xfId="1011"/>
    <cellStyle name="Percent 2 6" xfId="1012"/>
    <cellStyle name="Percent 3" xfId="1013"/>
    <cellStyle name="Percent 3 2" xfId="1014"/>
    <cellStyle name="Percent 3 2 2" xfId="1015"/>
    <cellStyle name="Percent 3 2 2 2" xfId="1016"/>
    <cellStyle name="Percent 3 2 2 2 2" xfId="1017"/>
    <cellStyle name="Percent 3 2 2 3" xfId="1018"/>
    <cellStyle name="Percent 3 2 3" xfId="1019"/>
    <cellStyle name="Percent 3 2 3 2" xfId="1020"/>
    <cellStyle name="Percent 3 2 4" xfId="1021"/>
    <cellStyle name="Percent 3 3" xfId="1022"/>
    <cellStyle name="Percent 3 3 2" xfId="1023"/>
    <cellStyle name="Percent 3 3 2 2" xfId="1024"/>
    <cellStyle name="Percent 3 3 3" xfId="1025"/>
    <cellStyle name="Percent 3 3 3 2" xfId="1026"/>
    <cellStyle name="Percent 3 3 4" xfId="1027"/>
    <cellStyle name="Percent 3 4" xfId="1028"/>
    <cellStyle name="Percent 3 4 2" xfId="1029"/>
    <cellStyle name="Percent 3 4 2 2" xfId="1030"/>
    <cellStyle name="Percent 3 4 3" xfId="1031"/>
    <cellStyle name="Percent 3 4 3 2" xfId="1032"/>
    <cellStyle name="Percent 3 5" xfId="1033"/>
    <cellStyle name="Percent 3 5 2" xfId="1034"/>
    <cellStyle name="Percent 3 5 2 2" xfId="1035"/>
    <cellStyle name="Percent 3 6" xfId="1036"/>
    <cellStyle name="Percent 3 6 2" xfId="1037"/>
    <cellStyle name="Percent 3 7" xfId="1038"/>
    <cellStyle name="Percent 4" xfId="1039"/>
    <cellStyle name="Percent 4 2" xfId="1040"/>
    <cellStyle name="Percent 4 2 2" xfId="1041"/>
    <cellStyle name="Percent 4 3" xfId="1042"/>
    <cellStyle name="Percent 5" xfId="1043"/>
    <cellStyle name="Percent 5 2" xfId="1044"/>
    <cellStyle name="Percent 5 2 2" xfId="1045"/>
    <cellStyle name="Percent 5 2 2 2" xfId="1046"/>
    <cellStyle name="Percent 5 2 3" xfId="1047"/>
    <cellStyle name="Percent 5 3" xfId="1048"/>
    <cellStyle name="Percent 5 3 2" xfId="1049"/>
    <cellStyle name="Percent 5 4" xfId="1050"/>
    <cellStyle name="Percent 6" xfId="1051"/>
    <cellStyle name="Percent 6 2" xfId="1052"/>
    <cellStyle name="Percent 6 2 2" xfId="1053"/>
    <cellStyle name="Percent 6 3" xfId="1054"/>
    <cellStyle name="Percent 7" xfId="1055"/>
    <cellStyle name="Percent 7 2" xfId="1056"/>
    <cellStyle name="Percent 7 2 2" xfId="1057"/>
    <cellStyle name="Percent 7 3" xfId="1058"/>
    <cellStyle name="Percent 8" xfId="1059"/>
    <cellStyle name="Percent 8 2" xfId="1060"/>
    <cellStyle name="Percent 9" xfId="1061"/>
    <cellStyle name="PSChar" xfId="1062"/>
    <cellStyle name="PSChar 2" xfId="1063"/>
    <cellStyle name="PSChar 2 2" xfId="1064"/>
    <cellStyle name="PSDec" xfId="1065"/>
    <cellStyle name="PSDec 2" xfId="1066"/>
    <cellStyle name="PSDec 2 2" xfId="1067"/>
    <cellStyle name="PSHeading" xfId="1068"/>
    <cellStyle name="PSHeading 2" xfId="1069"/>
    <cellStyle name="PSHeading 2 2" xfId="1070"/>
    <cellStyle name="Style 1" xfId="1071"/>
    <cellStyle name="Style 1 2" xfId="1072"/>
    <cellStyle name="Style 1 2 2" xfId="1073"/>
    <cellStyle name="Style 1 2 2 2" xfId="1074"/>
    <cellStyle name="Style 1 2 3" xfId="1075"/>
    <cellStyle name="Style 1 3" xfId="1076"/>
    <cellStyle name="Style 1 3 2" xfId="1077"/>
    <cellStyle name="Style 1 4" xfId="1078"/>
    <cellStyle name="Title" xfId="1079"/>
    <cellStyle name="Title 2" xfId="1080"/>
    <cellStyle name="Total" xfId="1081"/>
    <cellStyle name="Total 10" xfId="1082"/>
    <cellStyle name="Total 2" xfId="1083"/>
    <cellStyle name="Total 2 2" xfId="1084"/>
    <cellStyle name="Total 2 2 2" xfId="1085"/>
    <cellStyle name="Total 2 2 2 2" xfId="1086"/>
    <cellStyle name="Total 2 2 3" xfId="1087"/>
    <cellStyle name="Total 2 3" xfId="1088"/>
    <cellStyle name="Total 2 3 2" xfId="1089"/>
    <cellStyle name="Total 2 3 2 2" xfId="1090"/>
    <cellStyle name="Total 2 3 3" xfId="1091"/>
    <cellStyle name="Total 2 4" xfId="1092"/>
    <cellStyle name="Total 2 4 2" xfId="1093"/>
    <cellStyle name="Total 2 4 2 2" xfId="1094"/>
    <cellStyle name="Total 2 4 3" xfId="1095"/>
    <cellStyle name="Total 2 5" xfId="1096"/>
    <cellStyle name="Total 2 5 2" xfId="1097"/>
    <cellStyle name="Total 2 6" xfId="1098"/>
    <cellStyle name="Total 2 6 2" xfId="1099"/>
    <cellStyle name="Total 2 7" xfId="1100"/>
    <cellStyle name="Total 3" xfId="1101"/>
    <cellStyle name="Total 3 2" xfId="1102"/>
    <cellStyle name="Total 3 2 2" xfId="1103"/>
    <cellStyle name="Total 3 2 2 2" xfId="1104"/>
    <cellStyle name="Total 3 2 2 2 2" xfId="1105"/>
    <cellStyle name="Total 3 2 2 3" xfId="1106"/>
    <cellStyle name="Total 3 2 3" xfId="1107"/>
    <cellStyle name="Total 3 2 3 2" xfId="1108"/>
    <cellStyle name="Total 3 2 4" xfId="1109"/>
    <cellStyle name="Total 3 3" xfId="1110"/>
    <cellStyle name="Total 3 3 2" xfId="1111"/>
    <cellStyle name="Total 3 3 2 2" xfId="1112"/>
    <cellStyle name="Total 3 3 3" xfId="1113"/>
    <cellStyle name="Total 3 4" xfId="1114"/>
    <cellStyle name="Total 3 4 2" xfId="1115"/>
    <cellStyle name="Total 3 4 2 2" xfId="1116"/>
    <cellStyle name="Total 3 4 3" xfId="1117"/>
    <cellStyle name="Total 3 5" xfId="1118"/>
    <cellStyle name="Total 3 5 2" xfId="1119"/>
    <cellStyle name="Total 3 6" xfId="1120"/>
    <cellStyle name="Total 4" xfId="1121"/>
    <cellStyle name="Total 4 2" xfId="1122"/>
    <cellStyle name="Total 4 2 2" xfId="1123"/>
    <cellStyle name="Total 4 3" xfId="1124"/>
    <cellStyle name="Total 5" xfId="1125"/>
    <cellStyle name="Total 5 2" xfId="1126"/>
    <cellStyle name="Total 5 2 2" xfId="1127"/>
    <cellStyle name="Total 5 2 2 2" xfId="1128"/>
    <cellStyle name="Total 5 2 3" xfId="1129"/>
    <cellStyle name="Total 5 3" xfId="1130"/>
    <cellStyle name="Total 5 3 2" xfId="1131"/>
    <cellStyle name="Total 5 4" xfId="1132"/>
    <cellStyle name="Total 6" xfId="1133"/>
    <cellStyle name="Total 6 2" xfId="1134"/>
    <cellStyle name="Total 6 2 2" xfId="1135"/>
    <cellStyle name="Total 6 3" xfId="1136"/>
    <cellStyle name="Total 7" xfId="1137"/>
    <cellStyle name="Total 7 2" xfId="1138"/>
    <cellStyle name="Total 7 2 2" xfId="1139"/>
    <cellStyle name="Total 7 3" xfId="1140"/>
    <cellStyle name="Total 8" xfId="1141"/>
    <cellStyle name="Total 8 2" xfId="1142"/>
    <cellStyle name="Total 9" xfId="1143"/>
    <cellStyle name="Warning Text" xfId="1144"/>
    <cellStyle name="Warning Text 2" xfId="1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GPLN\Q1%202011%20IRP%20Development\East\UD%20Analysis\UD%20Analysis%20Under%20Fleet%20Transition%20Commodity%20Pricing\Rockport%201&amp;2\Results%20Summary%20Rockport1&amp;2%20Retrofit,%20Retire%20and%20Replace%203_31_11%20FLEET%20TRAN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Bkup\DPart\Work\IRP_2011%20Review\Regulatory\KY\CCN%20Update%20('CSAPR%20pricing'%2010-11)\Levelized%20BS2%20_30%20Operating%20Life%20Summary%2010_27_11%20FT-CSA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78D6CE\BASE_Fleet%20Transition-CSAPR\Levelized%20Market%20Replacement%20to%202025%20Under%20FT_CSA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&amp;M Summary"/>
      <sheetName val="I&amp;M RP1&amp;2 FGD"/>
      <sheetName val="I&amp;M RP1 Retire - RP1 Retrofit"/>
      <sheetName val="I&amp;M RP1 Retire"/>
      <sheetName val="I&amp;M RP2 Retire"/>
      <sheetName val="I&amp;M RP1 Retire - Retrofit"/>
      <sheetName val="I&amp;M RP2 Retire - Retrofit"/>
      <sheetName val="I&amp;M 1&amp;2 FGD ICAP ONLY"/>
      <sheetName val="I&amp;M 1 FGD ICAP ONLY"/>
      <sheetName val="I&amp;M 2 FGD ICAP ONLY"/>
      <sheetName val="KPCo Summary"/>
      <sheetName val="KPCo RP1&amp;2 FGD"/>
      <sheetName val="KPCo RP1 Retire "/>
      <sheetName val="KPCo RP2 Retire"/>
      <sheetName val="KPCO RP1 Retire - Retrofit"/>
      <sheetName val="KPCO RP2 Retire - Retrofit"/>
      <sheetName val="KPCo 1&amp;2 FGD ICAP ONLY"/>
      <sheetName val="KPCo 1 FGD ICAP ONLY"/>
      <sheetName val="KPCo 2 FGD ICAP ONLY"/>
      <sheetName val="KPCo RP1 FGD 15 YR"/>
      <sheetName val="I&amp;M RP1 FGD 15 Year Life"/>
      <sheetName val="Summary"/>
    </sheetNames>
    <sheetDataSet>
      <sheetData sheetId="3">
        <row r="92">
          <cell r="Q9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ow NG Retrofit 15_30"/>
      <sheetName val="Low NG Repower 20_30"/>
      <sheetName val="Low NG Replacement"/>
      <sheetName val="FTCA CSAPR Retrofit 15_30"/>
      <sheetName val="FTCA CSAPR Retrofit 15_15"/>
      <sheetName val="FTCA CSAPR Repower 20_30"/>
      <sheetName val="FTCA CSAPR NG Replacement"/>
      <sheetName val="FTCA CSAPR MKT ONLY"/>
      <sheetName val="FTCA CSAPR MRKT To 2020"/>
      <sheetName val="FTCA CSAPR MRKT To 2025"/>
      <sheetName val="FTCA CSAPR CC - Retrofit"/>
      <sheetName val="FTCA CSAPR CC - Retrofit (2)"/>
      <sheetName val="FTCA CSAPR Repower - Retrofit"/>
      <sheetName val="FTCA CSAPR CC - Repower"/>
      <sheetName val="FTCA CSAPR CC - MRKT to 2020"/>
      <sheetName val="FT Retrofit 15_30"/>
      <sheetName val="FT Repower 20_30"/>
      <sheetName val="FT NG Replacement"/>
      <sheetName val="REF' Retrofit 15_30"/>
      <sheetName val="REF' Repower 20_30"/>
      <sheetName val="Ref' NG Replacem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Pager Mod for CCS Bonus Allow"/>
      <sheetName val="Format"/>
      <sheetName val="PJM"/>
      <sheetName val="APCo"/>
      <sheetName val="I&amp;M"/>
      <sheetName val="KPCo"/>
      <sheetName val="OPCo+CSP"/>
      <sheetName val="Emissions"/>
      <sheetName val="New Additions"/>
      <sheetName val="KPCO New Additions"/>
      <sheetName val="O&amp;M"/>
      <sheetName val="Fuel &amp; Purchases"/>
      <sheetName val="Base"/>
      <sheetName val="Base2"/>
      <sheetName val="Change1"/>
      <sheetName val="Change3"/>
      <sheetName val="East Change4"/>
      <sheetName val="Allowance Bank"/>
      <sheetName val="Gas NOX"/>
      <sheetName val="Chart Data"/>
      <sheetName val="Fuel Cost Chart"/>
      <sheetName val="Fuel Cost Chart $ per MWh"/>
      <sheetName val="Market Revenue and Cost Chart"/>
      <sheetName val="Fuel and Transaction Cost Chart"/>
      <sheetName val="Carrying Charge Chart"/>
      <sheetName val="Emission Cost Chart"/>
      <sheetName val="Market Purchase Energy Chart"/>
      <sheetName val="Market Sales Energy Chart"/>
      <sheetName val="Net Market Energy Chart"/>
    </sheetNames>
    <sheetDataSet>
      <sheetData sheetId="1">
        <row r="3">
          <cell r="C3">
            <v>2011</v>
          </cell>
          <cell r="E3">
            <v>2040</v>
          </cell>
        </row>
        <row r="5">
          <cell r="C5">
            <v>2011</v>
          </cell>
          <cell r="E5">
            <v>2040</v>
          </cell>
        </row>
        <row r="9">
          <cell r="G9">
            <v>0.0864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0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</sheetData>
      <sheetData sheetId="9">
        <row r="5">
          <cell r="F5">
            <v>77</v>
          </cell>
          <cell r="G5">
            <v>407</v>
          </cell>
          <cell r="O5">
            <v>1115.2464599609375</v>
          </cell>
          <cell r="P5">
            <v>0</v>
          </cell>
          <cell r="Q5">
            <v>0</v>
          </cell>
        </row>
        <row r="6">
          <cell r="K6">
            <v>904</v>
          </cell>
          <cell r="O6">
            <v>1315.577392578125</v>
          </cell>
          <cell r="P6">
            <v>0</v>
          </cell>
          <cell r="Q6">
            <v>0</v>
          </cell>
        </row>
        <row r="7">
          <cell r="O7">
            <v>1317.287353515625</v>
          </cell>
          <cell r="P7">
            <v>0</v>
          </cell>
          <cell r="Q7">
            <v>0</v>
          </cell>
        </row>
        <row r="8">
          <cell r="F8">
            <v>0</v>
          </cell>
          <cell r="G8">
            <v>0</v>
          </cell>
          <cell r="K8">
            <v>0</v>
          </cell>
          <cell r="O8">
            <v>1387.44287109375</v>
          </cell>
          <cell r="P8">
            <v>0</v>
          </cell>
          <cell r="Q8">
            <v>607</v>
          </cell>
        </row>
        <row r="9">
          <cell r="F9">
            <v>0</v>
          </cell>
          <cell r="G9">
            <v>0</v>
          </cell>
          <cell r="K9">
            <v>0</v>
          </cell>
          <cell r="O9">
            <v>1107.68212890625</v>
          </cell>
          <cell r="P9">
            <v>0</v>
          </cell>
          <cell r="Q9">
            <v>607</v>
          </cell>
        </row>
        <row r="10">
          <cell r="F10">
            <v>0</v>
          </cell>
          <cell r="G10">
            <v>0</v>
          </cell>
          <cell r="K10">
            <v>0</v>
          </cell>
          <cell r="O10">
            <v>372.8175048828125</v>
          </cell>
          <cell r="P10">
            <v>0</v>
          </cell>
          <cell r="Q10">
            <v>36583</v>
          </cell>
        </row>
        <row r="11">
          <cell r="F11">
            <v>0</v>
          </cell>
          <cell r="G11">
            <v>0</v>
          </cell>
          <cell r="K11">
            <v>0</v>
          </cell>
          <cell r="O11">
            <v>371.7789611816406</v>
          </cell>
          <cell r="P11">
            <v>0</v>
          </cell>
          <cell r="Q11">
            <v>36583</v>
          </cell>
        </row>
        <row r="12">
          <cell r="F12">
            <v>0</v>
          </cell>
          <cell r="G12">
            <v>0</v>
          </cell>
          <cell r="K12">
            <v>0</v>
          </cell>
          <cell r="O12">
            <v>374.3404541015625</v>
          </cell>
          <cell r="P12">
            <v>0</v>
          </cell>
          <cell r="Q12">
            <v>36583</v>
          </cell>
        </row>
        <row r="13">
          <cell r="F13">
            <v>0</v>
          </cell>
          <cell r="G13">
            <v>0</v>
          </cell>
          <cell r="K13">
            <v>0</v>
          </cell>
          <cell r="O13">
            <v>381.7840881347656</v>
          </cell>
          <cell r="P13">
            <v>0</v>
          </cell>
          <cell r="Q13">
            <v>36583</v>
          </cell>
        </row>
        <row r="14">
          <cell r="F14">
            <v>0</v>
          </cell>
          <cell r="G14">
            <v>0</v>
          </cell>
          <cell r="K14">
            <v>0</v>
          </cell>
          <cell r="O14">
            <v>383.910888671875</v>
          </cell>
          <cell r="P14">
            <v>0</v>
          </cell>
          <cell r="Q14">
            <v>43914</v>
          </cell>
        </row>
        <row r="15">
          <cell r="F15">
            <v>0</v>
          </cell>
          <cell r="G15">
            <v>0</v>
          </cell>
          <cell r="K15">
            <v>0</v>
          </cell>
          <cell r="O15">
            <v>398.61541748046875</v>
          </cell>
          <cell r="P15">
            <v>0</v>
          </cell>
          <cell r="Q15">
            <v>43914</v>
          </cell>
        </row>
        <row r="16">
          <cell r="F16">
            <v>0</v>
          </cell>
          <cell r="G16">
            <v>0</v>
          </cell>
          <cell r="K16">
            <v>0</v>
          </cell>
          <cell r="O16">
            <v>398.61541748046875</v>
          </cell>
          <cell r="P16">
            <v>0</v>
          </cell>
          <cell r="Q16">
            <v>43914</v>
          </cell>
        </row>
        <row r="17">
          <cell r="F17">
            <v>0</v>
          </cell>
          <cell r="G17">
            <v>0</v>
          </cell>
          <cell r="K17">
            <v>0</v>
          </cell>
          <cell r="O17">
            <v>398.61541748046875</v>
          </cell>
          <cell r="P17">
            <v>0</v>
          </cell>
          <cell r="Q17">
            <v>43914</v>
          </cell>
        </row>
        <row r="18">
          <cell r="F18">
            <v>0</v>
          </cell>
          <cell r="G18">
            <v>0</v>
          </cell>
          <cell r="K18">
            <v>0</v>
          </cell>
          <cell r="O18">
            <v>398.61541748046875</v>
          </cell>
          <cell r="P18">
            <v>0</v>
          </cell>
          <cell r="Q18">
            <v>43914</v>
          </cell>
        </row>
        <row r="19">
          <cell r="F19">
            <v>0</v>
          </cell>
          <cell r="G19">
            <v>0</v>
          </cell>
          <cell r="K19">
            <v>0</v>
          </cell>
          <cell r="O19">
            <v>1709.6553955078125</v>
          </cell>
          <cell r="P19">
            <v>407</v>
          </cell>
          <cell r="Q19">
            <v>356636</v>
          </cell>
        </row>
        <row r="20">
          <cell r="F20">
            <v>0</v>
          </cell>
          <cell r="G20">
            <v>0</v>
          </cell>
          <cell r="K20">
            <v>0</v>
          </cell>
          <cell r="O20">
            <v>1709.6553955078125</v>
          </cell>
          <cell r="P20">
            <v>407</v>
          </cell>
          <cell r="Q20">
            <v>356636</v>
          </cell>
        </row>
        <row r="21">
          <cell r="F21">
            <v>0</v>
          </cell>
          <cell r="G21">
            <v>0</v>
          </cell>
          <cell r="K21">
            <v>0</v>
          </cell>
          <cell r="O21">
            <v>1709.6553955078125</v>
          </cell>
          <cell r="P21">
            <v>407</v>
          </cell>
          <cell r="Q21">
            <v>356636</v>
          </cell>
        </row>
        <row r="22">
          <cell r="F22">
            <v>0</v>
          </cell>
          <cell r="G22">
            <v>1</v>
          </cell>
          <cell r="K22">
            <v>1</v>
          </cell>
          <cell r="O22">
            <v>1709.6553955078125</v>
          </cell>
          <cell r="P22">
            <v>407</v>
          </cell>
          <cell r="Q22">
            <v>356636</v>
          </cell>
        </row>
        <row r="23">
          <cell r="F23">
            <v>0</v>
          </cell>
          <cell r="G23">
            <v>0</v>
          </cell>
          <cell r="K23">
            <v>0</v>
          </cell>
          <cell r="O23">
            <v>1709.6553955078125</v>
          </cell>
          <cell r="P23">
            <v>407</v>
          </cell>
          <cell r="Q23">
            <v>356636</v>
          </cell>
        </row>
        <row r="24">
          <cell r="F24">
            <v>0</v>
          </cell>
          <cell r="G24">
            <v>0</v>
          </cell>
          <cell r="K24">
            <v>0</v>
          </cell>
          <cell r="O24">
            <v>1709.6553955078125</v>
          </cell>
          <cell r="P24">
            <v>407</v>
          </cell>
          <cell r="Q24">
            <v>356636</v>
          </cell>
        </row>
        <row r="25">
          <cell r="F25">
            <v>0</v>
          </cell>
          <cell r="G25">
            <v>0</v>
          </cell>
          <cell r="K25">
            <v>0</v>
          </cell>
          <cell r="O25">
            <v>1709.6553955078125</v>
          </cell>
          <cell r="P25">
            <v>407</v>
          </cell>
          <cell r="Q25">
            <v>356636</v>
          </cell>
        </row>
        <row r="26">
          <cell r="F26">
            <v>0</v>
          </cell>
          <cell r="G26">
            <v>0</v>
          </cell>
          <cell r="K26">
            <v>0</v>
          </cell>
          <cell r="O26">
            <v>1709.6553955078125</v>
          </cell>
          <cell r="P26">
            <v>407</v>
          </cell>
          <cell r="Q26">
            <v>356636</v>
          </cell>
        </row>
        <row r="27">
          <cell r="F27">
            <v>0</v>
          </cell>
          <cell r="G27">
            <v>0</v>
          </cell>
          <cell r="K27">
            <v>0</v>
          </cell>
          <cell r="O27">
            <v>1701.6553955078125</v>
          </cell>
          <cell r="P27">
            <v>407</v>
          </cell>
          <cell r="Q27">
            <v>356636</v>
          </cell>
        </row>
        <row r="28">
          <cell r="F28">
            <v>0</v>
          </cell>
          <cell r="G28">
            <v>0</v>
          </cell>
          <cell r="K28">
            <v>0</v>
          </cell>
          <cell r="O28">
            <v>1701.6553955078125</v>
          </cell>
          <cell r="P28">
            <v>407</v>
          </cell>
          <cell r="Q28">
            <v>356636</v>
          </cell>
        </row>
        <row r="29">
          <cell r="F29">
            <v>0</v>
          </cell>
          <cell r="G29">
            <v>0</v>
          </cell>
          <cell r="K29">
            <v>0</v>
          </cell>
          <cell r="O29">
            <v>1705.6553955078125</v>
          </cell>
          <cell r="P29">
            <v>407</v>
          </cell>
          <cell r="Q29">
            <v>356636</v>
          </cell>
        </row>
        <row r="30">
          <cell r="F30">
            <v>0</v>
          </cell>
          <cell r="G30">
            <v>0</v>
          </cell>
          <cell r="K30">
            <v>0</v>
          </cell>
          <cell r="O30">
            <v>1705.6553955078125</v>
          </cell>
          <cell r="P30">
            <v>407</v>
          </cell>
          <cell r="Q30">
            <v>356636</v>
          </cell>
        </row>
        <row r="31">
          <cell r="F31">
            <v>0</v>
          </cell>
          <cell r="G31">
            <v>0</v>
          </cell>
          <cell r="K31">
            <v>0</v>
          </cell>
          <cell r="O31">
            <v>1705.6553955078125</v>
          </cell>
          <cell r="P31">
            <v>407</v>
          </cell>
          <cell r="Q31">
            <v>356636</v>
          </cell>
        </row>
        <row r="32">
          <cell r="F32">
            <v>0</v>
          </cell>
          <cell r="G32">
            <v>0</v>
          </cell>
          <cell r="K32">
            <v>0</v>
          </cell>
          <cell r="O32">
            <v>1705.6553955078125</v>
          </cell>
          <cell r="P32">
            <v>407</v>
          </cell>
          <cell r="Q32">
            <v>356636</v>
          </cell>
        </row>
        <row r="33">
          <cell r="F33">
            <v>0</v>
          </cell>
          <cell r="G33">
            <v>0</v>
          </cell>
          <cell r="K33">
            <v>0</v>
          </cell>
          <cell r="O33">
            <v>1705.6553955078125</v>
          </cell>
          <cell r="P33">
            <v>407</v>
          </cell>
          <cell r="Q33">
            <v>356636</v>
          </cell>
        </row>
        <row r="34">
          <cell r="F34">
            <v>0</v>
          </cell>
          <cell r="G34">
            <v>0</v>
          </cell>
          <cell r="K34">
            <v>0</v>
          </cell>
          <cell r="O34">
            <v>1705.6553955078125</v>
          </cell>
          <cell r="P34">
            <v>407</v>
          </cell>
          <cell r="Q34">
            <v>356636</v>
          </cell>
        </row>
        <row r="35">
          <cell r="F35">
            <v>0</v>
          </cell>
          <cell r="G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K37">
            <v>0</v>
          </cell>
        </row>
      </sheetData>
      <sheetData sheetId="10">
        <row r="65">
          <cell r="W65">
            <v>611614.741806451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65757.12890625</v>
          </cell>
        </row>
        <row r="82">
          <cell r="W82">
            <v>68403.07421875</v>
          </cell>
        </row>
        <row r="83">
          <cell r="W83">
            <v>69273.48828125</v>
          </cell>
        </row>
        <row r="84">
          <cell r="W84">
            <v>71358.890625</v>
          </cell>
        </row>
        <row r="85">
          <cell r="W85">
            <v>73055.9951171875</v>
          </cell>
        </row>
        <row r="86">
          <cell r="W86">
            <v>74233.912109375</v>
          </cell>
        </row>
        <row r="87">
          <cell r="W87">
            <v>76575.28125</v>
          </cell>
        </row>
        <row r="88">
          <cell r="W88">
            <v>77631.44921875</v>
          </cell>
        </row>
        <row r="89">
          <cell r="W89">
            <v>78908.93359375</v>
          </cell>
        </row>
        <row r="90">
          <cell r="W90">
            <v>80990.072265625</v>
          </cell>
        </row>
        <row r="91">
          <cell r="W91">
            <v>82817.33203125</v>
          </cell>
        </row>
        <row r="92">
          <cell r="W92">
            <v>84289.947265625</v>
          </cell>
        </row>
        <row r="93">
          <cell r="W93">
            <v>85188.111328125</v>
          </cell>
        </row>
        <row r="94">
          <cell r="W94">
            <v>86838.6953125</v>
          </cell>
        </row>
        <row r="95">
          <cell r="W95">
            <v>88291.33203125</v>
          </cell>
        </row>
        <row r="96">
          <cell r="W96">
            <v>90188.275390625</v>
          </cell>
        </row>
      </sheetData>
      <sheetData sheetId="15">
        <row r="2">
          <cell r="BE2">
            <v>1115.2464599609375</v>
          </cell>
          <cell r="BI2">
            <v>1033</v>
          </cell>
          <cell r="BP2">
            <v>-100</v>
          </cell>
        </row>
        <row r="3">
          <cell r="BE3">
            <v>1315.577392578125</v>
          </cell>
          <cell r="BI3">
            <v>1251</v>
          </cell>
          <cell r="BP3">
            <v>-100</v>
          </cell>
        </row>
        <row r="4">
          <cell r="BE4">
            <v>1317.287353515625</v>
          </cell>
          <cell r="BI4">
            <v>1257</v>
          </cell>
          <cell r="BP4">
            <v>-100</v>
          </cell>
        </row>
        <row r="5">
          <cell r="BE5">
            <v>1387.44287109375</v>
          </cell>
          <cell r="BI5">
            <v>1243</v>
          </cell>
          <cell r="BP5">
            <v>8.0361</v>
          </cell>
        </row>
        <row r="6">
          <cell r="BE6">
            <v>1107.68212890625</v>
          </cell>
          <cell r="BI6">
            <v>1234</v>
          </cell>
          <cell r="BP6">
            <v>8.0361</v>
          </cell>
        </row>
        <row r="7">
          <cell r="BE7">
            <v>372.8175048828125</v>
          </cell>
          <cell r="BI7">
            <v>1213</v>
          </cell>
          <cell r="BP7">
            <v>8.0361</v>
          </cell>
        </row>
        <row r="8">
          <cell r="BE8">
            <v>371.7789611816406</v>
          </cell>
          <cell r="BI8">
            <v>1198</v>
          </cell>
          <cell r="BP8">
            <v>8.0361</v>
          </cell>
        </row>
        <row r="9">
          <cell r="BE9">
            <v>374.3404541015625</v>
          </cell>
          <cell r="BI9">
            <v>1207</v>
          </cell>
          <cell r="BP9">
            <v>8.0361</v>
          </cell>
        </row>
        <row r="10">
          <cell r="BE10">
            <v>381.7840881347656</v>
          </cell>
          <cell r="BI10">
            <v>1218</v>
          </cell>
          <cell r="BP10">
            <v>8.0361</v>
          </cell>
        </row>
        <row r="11">
          <cell r="BE11">
            <v>383.910888671875</v>
          </cell>
          <cell r="BI11">
            <v>1224</v>
          </cell>
          <cell r="BP11">
            <v>8.0361</v>
          </cell>
        </row>
        <row r="12">
          <cell r="BE12">
            <v>398.61541748046875</v>
          </cell>
          <cell r="BI12">
            <v>1238</v>
          </cell>
          <cell r="BP12">
            <v>8.0361</v>
          </cell>
        </row>
        <row r="13">
          <cell r="BE13">
            <v>398.61541748046875</v>
          </cell>
          <cell r="BI13">
            <v>1249</v>
          </cell>
          <cell r="BP13">
            <v>8.0361</v>
          </cell>
        </row>
        <row r="14">
          <cell r="BE14">
            <v>398.61541748046875</v>
          </cell>
          <cell r="BI14">
            <v>1255</v>
          </cell>
          <cell r="BP14">
            <v>8.0361</v>
          </cell>
        </row>
        <row r="15">
          <cell r="BE15">
            <v>398.61541748046875</v>
          </cell>
          <cell r="BI15">
            <v>1264</v>
          </cell>
          <cell r="BP15">
            <v>8.0361</v>
          </cell>
        </row>
        <row r="16">
          <cell r="BE16">
            <v>1709.6553955078125</v>
          </cell>
          <cell r="BI16">
            <v>1281</v>
          </cell>
          <cell r="BP16">
            <v>8.0361</v>
          </cell>
        </row>
        <row r="17">
          <cell r="BE17">
            <v>1709.6553955078125</v>
          </cell>
          <cell r="BI17">
            <v>1293</v>
          </cell>
          <cell r="BP17">
            <v>8.0361</v>
          </cell>
        </row>
        <row r="18">
          <cell r="BE18">
            <v>1709.6553955078125</v>
          </cell>
          <cell r="BI18">
            <v>1305</v>
          </cell>
          <cell r="BP18">
            <v>8.0361</v>
          </cell>
        </row>
        <row r="19">
          <cell r="BE19">
            <v>1709.6553955078125</v>
          </cell>
          <cell r="BI19">
            <v>1315</v>
          </cell>
          <cell r="BP19">
            <v>8.0361</v>
          </cell>
        </row>
        <row r="20">
          <cell r="BE20">
            <v>1709.6553955078125</v>
          </cell>
          <cell r="BI20">
            <v>1324</v>
          </cell>
          <cell r="BP20">
            <v>8.0361</v>
          </cell>
        </row>
        <row r="21">
          <cell r="BE21">
            <v>1709.6553955078125</v>
          </cell>
          <cell r="BI21">
            <v>1335</v>
          </cell>
          <cell r="BP21">
            <v>8.0361</v>
          </cell>
        </row>
        <row r="22">
          <cell r="BE22">
            <v>1709.6553955078125</v>
          </cell>
          <cell r="BI22">
            <v>1348</v>
          </cell>
          <cell r="BP22">
            <v>8.0361</v>
          </cell>
        </row>
        <row r="23">
          <cell r="BE23">
            <v>1709.6553955078125</v>
          </cell>
          <cell r="BI23">
            <v>1357</v>
          </cell>
          <cell r="BP23">
            <v>8.0361</v>
          </cell>
        </row>
        <row r="24">
          <cell r="BE24">
            <v>1701.6553955078125</v>
          </cell>
          <cell r="BI24">
            <v>1372</v>
          </cell>
          <cell r="BP24">
            <v>8.0361</v>
          </cell>
        </row>
        <row r="25">
          <cell r="BE25">
            <v>1701.6553955078125</v>
          </cell>
          <cell r="BI25">
            <v>1378</v>
          </cell>
          <cell r="BP25">
            <v>8.0361</v>
          </cell>
        </row>
        <row r="26">
          <cell r="BE26">
            <v>1705.6553955078125</v>
          </cell>
          <cell r="BI26">
            <v>1389</v>
          </cell>
          <cell r="BP26">
            <v>8.0361</v>
          </cell>
        </row>
        <row r="27">
          <cell r="BE27">
            <v>1705.6553955078125</v>
          </cell>
          <cell r="BI27">
            <v>1399</v>
          </cell>
          <cell r="BP27">
            <v>8.0361</v>
          </cell>
        </row>
        <row r="28">
          <cell r="BE28">
            <v>1705.6553955078125</v>
          </cell>
          <cell r="BI28">
            <v>1415</v>
          </cell>
          <cell r="BP28">
            <v>8.0361</v>
          </cell>
        </row>
        <row r="29">
          <cell r="BE29">
            <v>1705.6553955078125</v>
          </cell>
          <cell r="BI29">
            <v>1427</v>
          </cell>
          <cell r="BP29">
            <v>8.0361</v>
          </cell>
        </row>
        <row r="30">
          <cell r="BE30">
            <v>1705.6553955078125</v>
          </cell>
          <cell r="BI30">
            <v>1438</v>
          </cell>
          <cell r="BP30">
            <v>8.0361</v>
          </cell>
        </row>
        <row r="31">
          <cell r="BE31">
            <v>1705.6553955078125</v>
          </cell>
          <cell r="BI31">
            <v>1436</v>
          </cell>
          <cell r="BP31">
            <v>8.0361</v>
          </cell>
        </row>
      </sheetData>
      <sheetData sheetId="16">
        <row r="2">
          <cell r="BV2">
            <v>198123.296875</v>
          </cell>
          <cell r="BW2">
            <v>52477.46484375</v>
          </cell>
          <cell r="BX2">
            <v>11563.1865234375</v>
          </cell>
          <cell r="BY2">
            <v>8961.2275390625</v>
          </cell>
          <cell r="BZ2">
            <v>3787.6474609375</v>
          </cell>
          <cell r="CA2">
            <v>7614.48974609375</v>
          </cell>
          <cell r="CE2">
            <v>7417.8134765625</v>
          </cell>
          <cell r="CF2">
            <v>10452.3623046875</v>
          </cell>
          <cell r="CG2">
            <v>7386.70751953125</v>
          </cell>
          <cell r="CH2">
            <v>0</v>
          </cell>
          <cell r="CI2">
            <v>6170.87158203125</v>
          </cell>
          <cell r="CK2">
            <v>0.2905798554420471</v>
          </cell>
          <cell r="CL2">
            <v>7432.1748046875</v>
          </cell>
          <cell r="CM2">
            <v>1246.9443359375</v>
          </cell>
          <cell r="CN2">
            <v>369.3059997558594</v>
          </cell>
          <cell r="CO2">
            <v>57.64887619018555</v>
          </cell>
          <cell r="CP2">
            <v>114.59170532226562</v>
          </cell>
          <cell r="CR2">
            <v>0</v>
          </cell>
        </row>
        <row r="3">
          <cell r="BV3">
            <v>250465.28125</v>
          </cell>
          <cell r="BW3">
            <v>98388.546875</v>
          </cell>
          <cell r="BX3">
            <v>2465.059814453125</v>
          </cell>
          <cell r="BY3">
            <v>18971.876953125</v>
          </cell>
          <cell r="BZ3">
            <v>3923.433837890625</v>
          </cell>
          <cell r="CA3">
            <v>6134.99609375</v>
          </cell>
          <cell r="CE3">
            <v>86954.3515625</v>
          </cell>
          <cell r="CF3">
            <v>10585.57421875</v>
          </cell>
          <cell r="CG3">
            <v>8374.9775390625</v>
          </cell>
          <cell r="CH3">
            <v>0</v>
          </cell>
          <cell r="CI3">
            <v>6943.6630859375</v>
          </cell>
          <cell r="CK3">
            <v>0.3433900773525238</v>
          </cell>
          <cell r="CL3">
            <v>7475.931640625</v>
          </cell>
          <cell r="CM3">
            <v>2136.181640625</v>
          </cell>
          <cell r="CN3">
            <v>79.55684661865234</v>
          </cell>
          <cell r="CO3">
            <v>138.4857635498047</v>
          </cell>
          <cell r="CP3">
            <v>116.77310943603516</v>
          </cell>
          <cell r="CR3">
            <v>0</v>
          </cell>
        </row>
        <row r="4">
          <cell r="BV4">
            <v>227816.828125</v>
          </cell>
          <cell r="BW4">
            <v>62691.85546875</v>
          </cell>
          <cell r="BX4">
            <v>25320.875</v>
          </cell>
          <cell r="BY4">
            <v>26322.625</v>
          </cell>
          <cell r="BZ4">
            <v>1783.121337890625</v>
          </cell>
          <cell r="CA4">
            <v>5613.43701171875</v>
          </cell>
          <cell r="CE4">
            <v>51658.93359375</v>
          </cell>
          <cell r="CF4">
            <v>7296.0224609375</v>
          </cell>
          <cell r="CG4">
            <v>6780.970703125</v>
          </cell>
          <cell r="CH4">
            <v>0</v>
          </cell>
          <cell r="CI4">
            <v>5751.01513671875</v>
          </cell>
          <cell r="CK4">
            <v>0.2935369908809662</v>
          </cell>
          <cell r="CL4">
            <v>7456.8037109375</v>
          </cell>
          <cell r="CM4">
            <v>1172.1646728515625</v>
          </cell>
          <cell r="CN4">
            <v>807.0432739257812</v>
          </cell>
          <cell r="CO4">
            <v>138.34532165527344</v>
          </cell>
          <cell r="CP4">
            <v>36.142662048339844</v>
          </cell>
          <cell r="CR4">
            <v>0</v>
          </cell>
        </row>
        <row r="5">
          <cell r="BV5">
            <v>276567.40625</v>
          </cell>
          <cell r="BW5">
            <v>79151.8359375</v>
          </cell>
          <cell r="BX5">
            <v>20926.3046875</v>
          </cell>
          <cell r="BY5">
            <v>34021.1328125</v>
          </cell>
          <cell r="BZ5">
            <v>871.828369140625</v>
          </cell>
          <cell r="CA5">
            <v>5072.68212890625</v>
          </cell>
          <cell r="CE5">
            <v>102594.8125</v>
          </cell>
          <cell r="CF5">
            <v>5049.63671875</v>
          </cell>
          <cell r="CG5">
            <v>7009.40087890625</v>
          </cell>
          <cell r="CH5">
            <v>0</v>
          </cell>
          <cell r="CI5">
            <v>5318.814453125</v>
          </cell>
          <cell r="CK5">
            <v>0.331857293844223</v>
          </cell>
          <cell r="CL5">
            <v>7469.07763671875</v>
          </cell>
          <cell r="CM5">
            <v>1367.1861572265625</v>
          </cell>
          <cell r="CN5">
            <v>689.9718017578125</v>
          </cell>
          <cell r="CO5">
            <v>138.68670654296875</v>
          </cell>
          <cell r="CP5">
            <v>16.607419967651367</v>
          </cell>
          <cell r="CR5">
            <v>0</v>
          </cell>
        </row>
        <row r="6">
          <cell r="BV6">
            <v>275707.40625</v>
          </cell>
          <cell r="BW6">
            <v>57083.15234375</v>
          </cell>
          <cell r="BX6">
            <v>12039.03125</v>
          </cell>
          <cell r="BY6">
            <v>39224.109375</v>
          </cell>
          <cell r="BZ6">
            <v>1235.2591552734375</v>
          </cell>
          <cell r="CA6">
            <v>13098.8623046875</v>
          </cell>
          <cell r="CE6">
            <v>29795.080078125</v>
          </cell>
          <cell r="CF6">
            <v>9351.083984375</v>
          </cell>
          <cell r="CG6">
            <v>7369.37353515625</v>
          </cell>
          <cell r="CH6">
            <v>0</v>
          </cell>
          <cell r="CI6">
            <v>3884.398193359375</v>
          </cell>
          <cell r="CK6">
            <v>0.27665141224861145</v>
          </cell>
          <cell r="CL6">
            <v>7478.85986328125</v>
          </cell>
          <cell r="CM6">
            <v>1241.9022216796875</v>
          </cell>
          <cell r="CN6">
            <v>259.99481201171875</v>
          </cell>
          <cell r="CO6">
            <v>138.914306640625</v>
          </cell>
          <cell r="CP6">
            <v>22.56797981262207</v>
          </cell>
          <cell r="CR6">
            <v>0</v>
          </cell>
        </row>
        <row r="7">
          <cell r="BV7">
            <v>72505.1875</v>
          </cell>
          <cell r="BW7">
            <v>0</v>
          </cell>
          <cell r="BX7">
            <v>262595.25</v>
          </cell>
          <cell r="BY7">
            <v>39464.6953125</v>
          </cell>
          <cell r="BZ7">
            <v>1141.0068359375</v>
          </cell>
          <cell r="CA7">
            <v>1609.7122802734375</v>
          </cell>
          <cell r="CE7">
            <v>1595.7877197265625</v>
          </cell>
          <cell r="CF7">
            <v>4097.04345703125</v>
          </cell>
          <cell r="CG7">
            <v>2599.5126953125</v>
          </cell>
          <cell r="CH7">
            <v>0</v>
          </cell>
          <cell r="CI7">
            <v>1464.7978515625</v>
          </cell>
          <cell r="CK7">
            <v>0.009094475768506527</v>
          </cell>
          <cell r="CL7">
            <v>7487.8515625</v>
          </cell>
          <cell r="CM7">
            <v>0</v>
          </cell>
          <cell r="CN7">
            <v>4621.02490234375</v>
          </cell>
          <cell r="CO7">
            <v>139.39614868164062</v>
          </cell>
          <cell r="CP7">
            <v>19.49726104736328</v>
          </cell>
          <cell r="CR7">
            <v>0</v>
          </cell>
        </row>
        <row r="8">
          <cell r="BV8">
            <v>69730.015625</v>
          </cell>
          <cell r="BW8">
            <v>0</v>
          </cell>
          <cell r="BX8">
            <v>276013.21875</v>
          </cell>
          <cell r="BY8">
            <v>39643.8671875</v>
          </cell>
          <cell r="BZ8">
            <v>1743.7523193359375</v>
          </cell>
          <cell r="CA8">
            <v>421.4598388671875</v>
          </cell>
          <cell r="CE8">
            <v>894.8509521484375</v>
          </cell>
          <cell r="CF8">
            <v>4429.87841796875</v>
          </cell>
          <cell r="CG8">
            <v>2470.478759765625</v>
          </cell>
          <cell r="CH8">
            <v>0</v>
          </cell>
          <cell r="CI8">
            <v>1643.8267822265625</v>
          </cell>
          <cell r="CK8">
            <v>0.010307910852134228</v>
          </cell>
          <cell r="CL8">
            <v>7504.75927734375</v>
          </cell>
          <cell r="CM8">
            <v>0</v>
          </cell>
          <cell r="CN8">
            <v>4777.958984375</v>
          </cell>
          <cell r="CO8">
            <v>138.914306640625</v>
          </cell>
          <cell r="CP8">
            <v>28.110326766967773</v>
          </cell>
          <cell r="CR8">
            <v>0</v>
          </cell>
        </row>
        <row r="9">
          <cell r="BV9">
            <v>76948.703125</v>
          </cell>
          <cell r="BW9">
            <v>0</v>
          </cell>
          <cell r="BX9">
            <v>270259.5</v>
          </cell>
          <cell r="BY9">
            <v>39860.84765625</v>
          </cell>
          <cell r="BZ9">
            <v>2410.942626953125</v>
          </cell>
          <cell r="CA9">
            <v>471.4162292480469</v>
          </cell>
          <cell r="CE9">
            <v>359.0397644042969</v>
          </cell>
          <cell r="CF9">
            <v>4357.98779296875</v>
          </cell>
          <cell r="CG9">
            <v>2694.86572265625</v>
          </cell>
          <cell r="CH9">
            <v>0</v>
          </cell>
          <cell r="CI9">
            <v>1626.5032958984375</v>
          </cell>
          <cell r="CK9">
            <v>0.010142161510884762</v>
          </cell>
          <cell r="CL9">
            <v>7535.73681640625</v>
          </cell>
          <cell r="CM9">
            <v>0</v>
          </cell>
          <cell r="CN9">
            <v>4578.77880859375</v>
          </cell>
          <cell r="CO9">
            <v>138.914306640625</v>
          </cell>
          <cell r="CP9">
            <v>36.915977478027344</v>
          </cell>
          <cell r="CR9">
            <v>0</v>
          </cell>
        </row>
        <row r="10">
          <cell r="BV10">
            <v>71023.15625</v>
          </cell>
          <cell r="BW10">
            <v>0</v>
          </cell>
          <cell r="BX10">
            <v>290487.34375</v>
          </cell>
          <cell r="BY10">
            <v>40082.71484375</v>
          </cell>
          <cell r="BZ10">
            <v>2393.11279296875</v>
          </cell>
          <cell r="CA10">
            <v>488.51336669921875</v>
          </cell>
          <cell r="CE10">
            <v>316.88580322265625</v>
          </cell>
          <cell r="CF10">
            <v>3557.40966796875</v>
          </cell>
          <cell r="CG10">
            <v>2470.344482421875</v>
          </cell>
          <cell r="CH10">
            <v>0</v>
          </cell>
          <cell r="CI10">
            <v>1337.276611328125</v>
          </cell>
          <cell r="CK10">
            <v>0.008280578069388866</v>
          </cell>
          <cell r="CL10">
            <v>7570.50390625</v>
          </cell>
          <cell r="CM10">
            <v>0</v>
          </cell>
          <cell r="CN10">
            <v>4855.48193359375</v>
          </cell>
          <cell r="CO10">
            <v>138.914306640625</v>
          </cell>
          <cell r="CP10">
            <v>36.0742301940918</v>
          </cell>
          <cell r="CR10">
            <v>0</v>
          </cell>
        </row>
        <row r="11">
          <cell r="BV11">
            <v>75257.2421875</v>
          </cell>
          <cell r="BW11">
            <v>0</v>
          </cell>
          <cell r="BX11">
            <v>279385.71875</v>
          </cell>
          <cell r="BY11">
            <v>40345.69140625</v>
          </cell>
          <cell r="BZ11">
            <v>2344.187744140625</v>
          </cell>
          <cell r="CA11">
            <v>12.73586654663086</v>
          </cell>
          <cell r="CE11">
            <v>0</v>
          </cell>
          <cell r="CF11">
            <v>4573.1328125</v>
          </cell>
          <cell r="CG11">
            <v>2783.43359375</v>
          </cell>
          <cell r="CH11">
            <v>0</v>
          </cell>
          <cell r="CI11">
            <v>596.6204223632812</v>
          </cell>
          <cell r="CK11">
            <v>0.003319602459669113</v>
          </cell>
          <cell r="CL11">
            <v>7604.3369140625</v>
          </cell>
          <cell r="CM11">
            <v>0</v>
          </cell>
          <cell r="CN11">
            <v>4565.74951171875</v>
          </cell>
          <cell r="CO11">
            <v>139.39614868164062</v>
          </cell>
          <cell r="CP11">
            <v>33.800296783447266</v>
          </cell>
          <cell r="CR11">
            <v>0</v>
          </cell>
        </row>
        <row r="12">
          <cell r="BV12">
            <v>76468.2890625</v>
          </cell>
          <cell r="BW12">
            <v>0</v>
          </cell>
          <cell r="BX12">
            <v>279890.875</v>
          </cell>
          <cell r="BY12">
            <v>54807.83203125</v>
          </cell>
          <cell r="BZ12">
            <v>2397.794921875</v>
          </cell>
          <cell r="CA12">
            <v>537.5891723632812</v>
          </cell>
          <cell r="CE12">
            <v>0</v>
          </cell>
          <cell r="CF12">
            <v>4371.6552734375</v>
          </cell>
          <cell r="CG12">
            <v>2775.07373046875</v>
          </cell>
          <cell r="CH12">
            <v>0</v>
          </cell>
          <cell r="CI12">
            <v>594.9072875976562</v>
          </cell>
          <cell r="CK12">
            <v>0.003309632185846567</v>
          </cell>
          <cell r="CL12">
            <v>7647.513671875</v>
          </cell>
          <cell r="CM12">
            <v>0</v>
          </cell>
          <cell r="CN12">
            <v>4458.18017578125</v>
          </cell>
          <cell r="CO12">
            <v>287.8343200683594</v>
          </cell>
          <cell r="CP12">
            <v>33.736427307128906</v>
          </cell>
          <cell r="CR12">
            <v>0</v>
          </cell>
        </row>
        <row r="13">
          <cell r="BV13">
            <v>76759.8515625</v>
          </cell>
          <cell r="BW13">
            <v>0</v>
          </cell>
          <cell r="BX13">
            <v>327351.15625</v>
          </cell>
          <cell r="BY13">
            <v>55366.00390625</v>
          </cell>
          <cell r="BZ13">
            <v>2457.7353515625</v>
          </cell>
          <cell r="CA13">
            <v>322.06646728515625</v>
          </cell>
          <cell r="CE13">
            <v>41846.40625</v>
          </cell>
          <cell r="CF13">
            <v>4558.69873046875</v>
          </cell>
          <cell r="CG13">
            <v>2775.14453125</v>
          </cell>
          <cell r="CH13">
            <v>0</v>
          </cell>
          <cell r="CI13">
            <v>594.8440551757812</v>
          </cell>
          <cell r="CK13">
            <v>0.00330971647053957</v>
          </cell>
          <cell r="CL13">
            <v>7694.77294921875</v>
          </cell>
          <cell r="CM13">
            <v>0</v>
          </cell>
          <cell r="CN13">
            <v>4494.78125</v>
          </cell>
          <cell r="CO13">
            <v>287.8343200683594</v>
          </cell>
          <cell r="CP13">
            <v>33.736427307128906</v>
          </cell>
          <cell r="CR13">
            <v>0</v>
          </cell>
        </row>
        <row r="14">
          <cell r="BV14">
            <v>69002.0078125</v>
          </cell>
          <cell r="BW14">
            <v>0</v>
          </cell>
          <cell r="BX14">
            <v>360110.96875</v>
          </cell>
          <cell r="BY14">
            <v>55936.734375</v>
          </cell>
          <cell r="BZ14">
            <v>2519.179443359375</v>
          </cell>
          <cell r="CA14">
            <v>24.253149032592773</v>
          </cell>
          <cell r="CE14">
            <v>37415.3984375</v>
          </cell>
          <cell r="CF14">
            <v>4268.751953125</v>
          </cell>
          <cell r="CG14">
            <v>2448.97216796875</v>
          </cell>
          <cell r="CH14">
            <v>0</v>
          </cell>
          <cell r="CI14">
            <v>524.8267822265625</v>
          </cell>
          <cell r="CK14">
            <v>0.0029207144398242235</v>
          </cell>
          <cell r="CL14">
            <v>7744.13671875</v>
          </cell>
          <cell r="CM14">
            <v>0</v>
          </cell>
          <cell r="CN14">
            <v>4902.302734375</v>
          </cell>
          <cell r="CO14">
            <v>287.8343200683594</v>
          </cell>
          <cell r="CP14">
            <v>33.736427307128906</v>
          </cell>
          <cell r="CR14">
            <v>0</v>
          </cell>
        </row>
        <row r="15">
          <cell r="BV15">
            <v>72372.0390625</v>
          </cell>
          <cell r="BW15">
            <v>0</v>
          </cell>
          <cell r="BX15">
            <v>367598.59375</v>
          </cell>
          <cell r="BY15">
            <v>56612.5625</v>
          </cell>
          <cell r="BZ15">
            <v>2587.567626953125</v>
          </cell>
          <cell r="CA15">
            <v>1510.7020263671875</v>
          </cell>
          <cell r="CE15">
            <v>38892.41015625</v>
          </cell>
          <cell r="CF15">
            <v>3654.5869140625</v>
          </cell>
          <cell r="CG15">
            <v>2513.078857421875</v>
          </cell>
          <cell r="CH15">
            <v>0</v>
          </cell>
          <cell r="CI15">
            <v>538.869873046875</v>
          </cell>
          <cell r="CK15">
            <v>0.0029971697367727757</v>
          </cell>
          <cell r="CL15">
            <v>7797.9462890625</v>
          </cell>
          <cell r="CM15">
            <v>0</v>
          </cell>
          <cell r="CN15">
            <v>4869.7373046875</v>
          </cell>
          <cell r="CO15">
            <v>288.8314514160156</v>
          </cell>
          <cell r="CP15">
            <v>33.800296783447266</v>
          </cell>
          <cell r="CR15">
            <v>0</v>
          </cell>
        </row>
        <row r="16">
          <cell r="BV16">
            <v>397096.8125</v>
          </cell>
          <cell r="BW16">
            <v>127555.265625</v>
          </cell>
          <cell r="BX16">
            <v>22833.580078125</v>
          </cell>
          <cell r="BY16">
            <v>57117.0234375</v>
          </cell>
          <cell r="BZ16">
            <v>2646.71240234375</v>
          </cell>
          <cell r="CA16">
            <v>3564.26416015625</v>
          </cell>
          <cell r="CE16">
            <v>75723.3515625</v>
          </cell>
          <cell r="CF16">
            <v>4559.13623046875</v>
          </cell>
          <cell r="CG16">
            <v>2775.02587890625</v>
          </cell>
          <cell r="CH16">
            <v>2055.810302734375</v>
          </cell>
          <cell r="CI16">
            <v>810.0222778320312</v>
          </cell>
          <cell r="CK16">
            <v>0.0033095749095082283</v>
          </cell>
          <cell r="CL16">
            <v>7846.40234375</v>
          </cell>
          <cell r="CM16">
            <v>1464.809814453125</v>
          </cell>
          <cell r="CN16">
            <v>421.2436828613281</v>
          </cell>
          <cell r="CO16">
            <v>287.8343200683594</v>
          </cell>
          <cell r="CP16">
            <v>33.736427307128906</v>
          </cell>
          <cell r="CR16">
            <v>0</v>
          </cell>
        </row>
        <row r="17">
          <cell r="BV17">
            <v>414742.15625</v>
          </cell>
          <cell r="BW17">
            <v>125503.8515625</v>
          </cell>
          <cell r="BX17">
            <v>18574.828125</v>
          </cell>
          <cell r="BY17">
            <v>57727.15625</v>
          </cell>
          <cell r="BZ17">
            <v>2712.864990234375</v>
          </cell>
          <cell r="CA17">
            <v>4110.60986328125</v>
          </cell>
          <cell r="CE17">
            <v>75809.71875</v>
          </cell>
          <cell r="CF17">
            <v>3917.186767578125</v>
          </cell>
          <cell r="CG17">
            <v>2606.921875</v>
          </cell>
          <cell r="CH17">
            <v>2165.78857421875</v>
          </cell>
          <cell r="CI17">
            <v>785.9127807617188</v>
          </cell>
          <cell r="CK17">
            <v>0.0031090895645320415</v>
          </cell>
          <cell r="CL17">
            <v>7896.4873046875</v>
          </cell>
          <cell r="CM17">
            <v>1449.467529296875</v>
          </cell>
          <cell r="CN17">
            <v>332.71783447265625</v>
          </cell>
          <cell r="CO17">
            <v>287.8343200683594</v>
          </cell>
          <cell r="CP17">
            <v>33.736427307128906</v>
          </cell>
          <cell r="CR17">
            <v>0</v>
          </cell>
        </row>
        <row r="18">
          <cell r="BV18">
            <v>421946.09375</v>
          </cell>
          <cell r="BW18">
            <v>131759.125</v>
          </cell>
          <cell r="BX18">
            <v>21977.14453125</v>
          </cell>
          <cell r="BY18">
            <v>58351.015625</v>
          </cell>
          <cell r="BZ18">
            <v>2780.66796875</v>
          </cell>
          <cell r="CA18">
            <v>4159.4736328125</v>
          </cell>
          <cell r="CE18">
            <v>78712.03125</v>
          </cell>
          <cell r="CF18">
            <v>4557.63671875</v>
          </cell>
          <cell r="CG18">
            <v>2774.353271484375</v>
          </cell>
          <cell r="CH18">
            <v>2119.760009765625</v>
          </cell>
          <cell r="CI18">
            <v>816.69775390625</v>
          </cell>
          <cell r="CK18">
            <v>0.0033087730407714844</v>
          </cell>
          <cell r="CL18">
            <v>7946.763671875</v>
          </cell>
          <cell r="CM18">
            <v>1502.423583984375</v>
          </cell>
          <cell r="CN18">
            <v>386.896240234375</v>
          </cell>
          <cell r="CO18">
            <v>287.8343200683594</v>
          </cell>
          <cell r="CP18">
            <v>33.736427307128906</v>
          </cell>
          <cell r="CR18">
            <v>0</v>
          </cell>
        </row>
        <row r="19">
          <cell r="BV19">
            <v>433804.4375</v>
          </cell>
          <cell r="BW19">
            <v>125999.765625</v>
          </cell>
          <cell r="BX19">
            <v>22127.439453125</v>
          </cell>
          <cell r="BY19">
            <v>59089.75</v>
          </cell>
          <cell r="BZ19">
            <v>2856.15283203125</v>
          </cell>
          <cell r="CA19">
            <v>4587.478515625</v>
          </cell>
          <cell r="CE19">
            <v>77680.359375</v>
          </cell>
          <cell r="CF19">
            <v>3884.1416015625</v>
          </cell>
          <cell r="CG19">
            <v>2597.4013671875</v>
          </cell>
          <cell r="CH19">
            <v>2170.603759765625</v>
          </cell>
          <cell r="CI19">
            <v>784.3323974609375</v>
          </cell>
          <cell r="CK19">
            <v>0.0030977351125329733</v>
          </cell>
          <cell r="CL19">
            <v>7998.669921875</v>
          </cell>
          <cell r="CM19">
            <v>1398.43994140625</v>
          </cell>
          <cell r="CN19">
            <v>378.4646911621094</v>
          </cell>
          <cell r="CO19">
            <v>288.8314514160156</v>
          </cell>
          <cell r="CP19">
            <v>33.800296783447266</v>
          </cell>
          <cell r="CR19">
            <v>0</v>
          </cell>
        </row>
        <row r="20">
          <cell r="BV20">
            <v>441578.5</v>
          </cell>
          <cell r="BW20">
            <v>118330.578125</v>
          </cell>
          <cell r="BX20">
            <v>24553.673828125</v>
          </cell>
          <cell r="BY20">
            <v>59641.16015625</v>
          </cell>
          <cell r="BZ20">
            <v>2921.473876953125</v>
          </cell>
          <cell r="CA20">
            <v>5660.04150390625</v>
          </cell>
          <cell r="CE20">
            <v>76755.3359375</v>
          </cell>
          <cell r="CF20">
            <v>4401.08154296875</v>
          </cell>
          <cell r="CG20">
            <v>2465.9541015625</v>
          </cell>
          <cell r="CH20">
            <v>2185.602783203125</v>
          </cell>
          <cell r="CI20">
            <v>757.327392578125</v>
          </cell>
          <cell r="CK20">
            <v>0.0029409676790237427</v>
          </cell>
          <cell r="CL20">
            <v>8044.17578125</v>
          </cell>
          <cell r="CM20">
            <v>1285.7274169921875</v>
          </cell>
          <cell r="CN20">
            <v>406.6163635253906</v>
          </cell>
          <cell r="CO20">
            <v>287.8343200683594</v>
          </cell>
          <cell r="CP20">
            <v>33.736427307128906</v>
          </cell>
          <cell r="CR20">
            <v>0</v>
          </cell>
        </row>
        <row r="21">
          <cell r="BV21">
            <v>451055.0625</v>
          </cell>
          <cell r="BW21">
            <v>130653.8984375</v>
          </cell>
          <cell r="BX21">
            <v>24436.376953125</v>
          </cell>
          <cell r="BY21">
            <v>60308.09375</v>
          </cell>
          <cell r="BZ21">
            <v>2994.508544921875</v>
          </cell>
          <cell r="CA21">
            <v>5131.9921875</v>
          </cell>
          <cell r="CE21">
            <v>81114.3515625</v>
          </cell>
          <cell r="CF21">
            <v>4332.064453125</v>
          </cell>
          <cell r="CG21">
            <v>2691.24560546875</v>
          </cell>
          <cell r="CH21">
            <v>2159.5107421875</v>
          </cell>
          <cell r="CI21">
            <v>803.1812133789062</v>
          </cell>
          <cell r="CK21">
            <v>0.0032096565701067448</v>
          </cell>
          <cell r="CL21">
            <v>8092.83642578125</v>
          </cell>
          <cell r="CM21">
            <v>1400.9525146484375</v>
          </cell>
          <cell r="CN21">
            <v>402.40887451171875</v>
          </cell>
          <cell r="CO21">
            <v>287.8343200683594</v>
          </cell>
          <cell r="CP21">
            <v>33.736427307128906</v>
          </cell>
          <cell r="CR21">
            <v>0</v>
          </cell>
        </row>
        <row r="22">
          <cell r="BV22">
            <v>460421.53125</v>
          </cell>
          <cell r="BW22">
            <v>124930.859375</v>
          </cell>
          <cell r="BX22">
            <v>28316.2890625</v>
          </cell>
          <cell r="BY22">
            <v>60990.02734375</v>
          </cell>
          <cell r="BZ22">
            <v>3069.422119140625</v>
          </cell>
          <cell r="CA22">
            <v>6076.4208984375</v>
          </cell>
          <cell r="CE22">
            <v>79338.671875</v>
          </cell>
          <cell r="CF22">
            <v>3536.2177734375</v>
          </cell>
          <cell r="CG22">
            <v>2466.176513671875</v>
          </cell>
          <cell r="CH22">
            <v>2217.33447265625</v>
          </cell>
          <cell r="CI22">
            <v>761.1857299804688</v>
          </cell>
          <cell r="CK22">
            <v>0.0029412326402962208</v>
          </cell>
          <cell r="CL22">
            <v>8142.908203125</v>
          </cell>
          <cell r="CM22">
            <v>1319.428466796875</v>
          </cell>
          <cell r="CN22">
            <v>447.16162109375</v>
          </cell>
          <cell r="CO22">
            <v>287.8343200683594</v>
          </cell>
          <cell r="CP22">
            <v>33.736427307128906</v>
          </cell>
          <cell r="CR22">
            <v>0</v>
          </cell>
        </row>
        <row r="23">
          <cell r="BV23">
            <v>471621.71875</v>
          </cell>
          <cell r="BW23">
            <v>140261.375</v>
          </cell>
          <cell r="BX23">
            <v>25787.447265625</v>
          </cell>
          <cell r="BY23">
            <v>61797.5234375</v>
          </cell>
          <cell r="BZ23">
            <v>3152.630126953125</v>
          </cell>
          <cell r="CA23">
            <v>5674.560546875</v>
          </cell>
          <cell r="CE23">
            <v>85112.984375</v>
          </cell>
          <cell r="CF23">
            <v>4571.8798828125</v>
          </cell>
          <cell r="CG23">
            <v>2782.69970703125</v>
          </cell>
          <cell r="CH23">
            <v>2177.5537109375</v>
          </cell>
          <cell r="CI23">
            <v>824.6542358398438</v>
          </cell>
          <cell r="CK23">
            <v>0.0033187270164489746</v>
          </cell>
          <cell r="CL23">
            <v>8194.7734375</v>
          </cell>
          <cell r="CM23">
            <v>1460.0621337890625</v>
          </cell>
          <cell r="CN23">
            <v>413.55718994140625</v>
          </cell>
          <cell r="CO23">
            <v>288.8314514160156</v>
          </cell>
          <cell r="CP23">
            <v>33.800296783447266</v>
          </cell>
          <cell r="CR23">
            <v>0</v>
          </cell>
        </row>
        <row r="24">
          <cell r="BV24">
            <v>475826.71875</v>
          </cell>
          <cell r="BW24">
            <v>134749.046875</v>
          </cell>
          <cell r="BX24">
            <v>26919.306640625</v>
          </cell>
          <cell r="BY24">
            <v>62400.26171875</v>
          </cell>
          <cell r="BZ24">
            <v>3224.7451171875</v>
          </cell>
          <cell r="CA24">
            <v>6479.572265625</v>
          </cell>
          <cell r="CE24">
            <v>85766.3359375</v>
          </cell>
          <cell r="CF24">
            <v>4373.86767578125</v>
          </cell>
          <cell r="CG24">
            <v>2775.2939453125</v>
          </cell>
          <cell r="CH24">
            <v>2158.626220703125</v>
          </cell>
          <cell r="CI24">
            <v>821.3155517578125</v>
          </cell>
          <cell r="CK24">
            <v>0.0033098948188126087</v>
          </cell>
          <cell r="CL24">
            <v>8240.892578125</v>
          </cell>
          <cell r="CM24">
            <v>1359.3504638671875</v>
          </cell>
          <cell r="CN24">
            <v>420.1560974121094</v>
          </cell>
          <cell r="CO24">
            <v>287.8343200683594</v>
          </cell>
          <cell r="CP24">
            <v>33.736427307128906</v>
          </cell>
          <cell r="CR24">
            <v>0</v>
          </cell>
        </row>
        <row r="25">
          <cell r="BV25">
            <v>490442.8125</v>
          </cell>
          <cell r="BW25">
            <v>134482.84375</v>
          </cell>
          <cell r="BX25">
            <v>23155.177734375</v>
          </cell>
          <cell r="BY25">
            <v>63129.26953125</v>
          </cell>
          <cell r="BZ25">
            <v>3305.360595703125</v>
          </cell>
          <cell r="CA25">
            <v>7350.982421875</v>
          </cell>
          <cell r="CE25">
            <v>87546.9375</v>
          </cell>
          <cell r="CF25">
            <v>4557.8193359375</v>
          </cell>
          <cell r="CG25">
            <v>2774.699462890625</v>
          </cell>
          <cell r="CH25">
            <v>2197.016357421875</v>
          </cell>
          <cell r="CI25">
            <v>825.7067260742188</v>
          </cell>
          <cell r="CK25">
            <v>0.003309185616672039</v>
          </cell>
          <cell r="CL25">
            <v>8288.927734375</v>
          </cell>
          <cell r="CM25">
            <v>1333.6123046875</v>
          </cell>
          <cell r="CN25">
            <v>344.9235534667969</v>
          </cell>
          <cell r="CO25">
            <v>287.8343200683594</v>
          </cell>
          <cell r="CP25">
            <v>33.736427307128906</v>
          </cell>
          <cell r="CR25">
            <v>0</v>
          </cell>
        </row>
        <row r="26">
          <cell r="BV26">
            <v>488660.4375</v>
          </cell>
          <cell r="BW26">
            <v>115511.28125</v>
          </cell>
          <cell r="BX26">
            <v>33780.8203125</v>
          </cell>
          <cell r="BY26">
            <v>63874.67578125</v>
          </cell>
          <cell r="BZ26">
            <v>3388.021240234375</v>
          </cell>
          <cell r="CA26">
            <v>8690.3076171875</v>
          </cell>
          <cell r="CE26">
            <v>83054.8515625</v>
          </cell>
          <cell r="CF26">
            <v>4269.61279296875</v>
          </cell>
          <cell r="CG26">
            <v>2449.703857421875</v>
          </cell>
          <cell r="CH26">
            <v>2205.8369140625</v>
          </cell>
          <cell r="CI26">
            <v>756.9426879882812</v>
          </cell>
          <cell r="CK26">
            <v>0.0029215868562459946</v>
          </cell>
          <cell r="CL26">
            <v>8338.626953125</v>
          </cell>
          <cell r="CM26">
            <v>1098.980712890625</v>
          </cell>
          <cell r="CN26">
            <v>483.51031494140625</v>
          </cell>
          <cell r="CO26">
            <v>287.8343200683594</v>
          </cell>
          <cell r="CP26">
            <v>33.736427307128906</v>
          </cell>
          <cell r="CR26">
            <v>0</v>
          </cell>
        </row>
        <row r="27">
          <cell r="BV27">
            <v>497150.1875</v>
          </cell>
          <cell r="BW27">
            <v>116042.2421875</v>
          </cell>
          <cell r="BX27">
            <v>33003.0546875</v>
          </cell>
          <cell r="BY27">
            <v>64757.33984375</v>
          </cell>
          <cell r="BZ27">
            <v>3479.97607421875</v>
          </cell>
          <cell r="CA27">
            <v>9465.884765625</v>
          </cell>
          <cell r="CE27">
            <v>85147.6875</v>
          </cell>
          <cell r="CF27">
            <v>3658.2998046875</v>
          </cell>
          <cell r="CG27">
            <v>2514.152099609375</v>
          </cell>
          <cell r="CH27">
            <v>2197.42822265625</v>
          </cell>
          <cell r="CI27">
            <v>770.6000366210938</v>
          </cell>
          <cell r="CK27">
            <v>0.0029984498396515846</v>
          </cell>
          <cell r="CL27">
            <v>8389.048828125</v>
          </cell>
          <cell r="CM27">
            <v>1071.936279296875</v>
          </cell>
          <cell r="CN27">
            <v>466.0095520019531</v>
          </cell>
          <cell r="CO27">
            <v>288.8314514160156</v>
          </cell>
          <cell r="CP27">
            <v>33.800296783447266</v>
          </cell>
          <cell r="CR27">
            <v>0</v>
          </cell>
        </row>
        <row r="28">
          <cell r="BV28">
            <v>504985.90625</v>
          </cell>
          <cell r="BW28">
            <v>119277.3203125</v>
          </cell>
          <cell r="BX28">
            <v>29429.357421875</v>
          </cell>
          <cell r="BY28">
            <v>65416.18359375</v>
          </cell>
          <cell r="BZ28">
            <v>3559.582763671875</v>
          </cell>
          <cell r="CA28">
            <v>9092.5830078125</v>
          </cell>
          <cell r="CE28">
            <v>90077.625</v>
          </cell>
          <cell r="CF28">
            <v>4558.69970703125</v>
          </cell>
          <cell r="CG28">
            <v>2775.321533203125</v>
          </cell>
          <cell r="CH28">
            <v>2144.802978515625</v>
          </cell>
          <cell r="CI28">
            <v>821.0625610351562</v>
          </cell>
          <cell r="CK28">
            <v>0.003309927647933364</v>
          </cell>
          <cell r="CL28">
            <v>8438.71875</v>
          </cell>
          <cell r="CM28">
            <v>1077.80419921875</v>
          </cell>
          <cell r="CN28">
            <v>400.6448059082031</v>
          </cell>
          <cell r="CO28">
            <v>287.8343200683594</v>
          </cell>
          <cell r="CP28">
            <v>33.736427307128906</v>
          </cell>
          <cell r="CR28">
            <v>0</v>
          </cell>
        </row>
        <row r="29">
          <cell r="BV29">
            <v>504647.15625</v>
          </cell>
          <cell r="BW29">
            <v>106127.15625</v>
          </cell>
          <cell r="BX29">
            <v>37529.23828125</v>
          </cell>
          <cell r="BY29">
            <v>66213.046875</v>
          </cell>
          <cell r="BZ29">
            <v>3648.5751953125</v>
          </cell>
          <cell r="CA29">
            <v>10335.88671875</v>
          </cell>
          <cell r="CE29">
            <v>87908.234375</v>
          </cell>
          <cell r="CF29">
            <v>3916.9033203125</v>
          </cell>
          <cell r="CG29">
            <v>2606.546142578125</v>
          </cell>
          <cell r="CH29">
            <v>2133.208984375</v>
          </cell>
          <cell r="CI29">
            <v>783.6837768554688</v>
          </cell>
          <cell r="CK29">
            <v>0.0031086415983736515</v>
          </cell>
          <cell r="CL29">
            <v>8488.3994140625</v>
          </cell>
          <cell r="CM29">
            <v>914.77392578125</v>
          </cell>
          <cell r="CN29">
            <v>499.9865417480469</v>
          </cell>
          <cell r="CO29">
            <v>287.8343200683594</v>
          </cell>
          <cell r="CP29">
            <v>33.736427307128906</v>
          </cell>
          <cell r="CR29">
            <v>0</v>
          </cell>
        </row>
        <row r="30">
          <cell r="BV30">
            <v>514192.6875</v>
          </cell>
          <cell r="BW30">
            <v>108853.484375</v>
          </cell>
          <cell r="BX30">
            <v>35825.4375</v>
          </cell>
          <cell r="BY30">
            <v>67027.84375</v>
          </cell>
          <cell r="BZ30">
            <v>3739.764892578125</v>
          </cell>
          <cell r="CA30">
            <v>10482.185546875</v>
          </cell>
          <cell r="CE30">
            <v>91723.328125</v>
          </cell>
          <cell r="CF30">
            <v>4558.29248046875</v>
          </cell>
          <cell r="CG30">
            <v>2774.704833984375</v>
          </cell>
          <cell r="CH30">
            <v>2107.312255859375</v>
          </cell>
          <cell r="CI30">
            <v>816.714599609375</v>
          </cell>
          <cell r="CK30">
            <v>0.003309192368760705</v>
          </cell>
          <cell r="CL30">
            <v>8538.3408203125</v>
          </cell>
          <cell r="CM30">
            <v>920.4090576171875</v>
          </cell>
          <cell r="CN30">
            <v>456.5433044433594</v>
          </cell>
          <cell r="CO30">
            <v>287.8343200683594</v>
          </cell>
          <cell r="CP30">
            <v>33.736427307128906</v>
          </cell>
          <cell r="CR30">
            <v>0</v>
          </cell>
        </row>
        <row r="31">
          <cell r="BV31">
            <v>514966.375</v>
          </cell>
          <cell r="BW31">
            <v>97876.078125</v>
          </cell>
          <cell r="BX31">
            <v>45539.33203125</v>
          </cell>
          <cell r="BY31">
            <v>67992.671875</v>
          </cell>
          <cell r="BZ31">
            <v>3841.24560546875</v>
          </cell>
          <cell r="CA31">
            <v>11367.0556640625</v>
          </cell>
          <cell r="CE31">
            <v>89523.15625</v>
          </cell>
          <cell r="CF31">
            <v>3886.351318359375</v>
          </cell>
          <cell r="CG31">
            <v>2598.5263671875</v>
          </cell>
          <cell r="CH31">
            <v>2104.802978515625</v>
          </cell>
          <cell r="CI31">
            <v>778.7911376953125</v>
          </cell>
          <cell r="CK31">
            <v>0.003099076682701707</v>
          </cell>
          <cell r="CL31">
            <v>8588.583984375</v>
          </cell>
          <cell r="CM31">
            <v>785.0597534179688</v>
          </cell>
          <cell r="CN31">
            <v>567.5901489257812</v>
          </cell>
          <cell r="CO31">
            <v>288.8314514160156</v>
          </cell>
          <cell r="CP31">
            <v>33.800296783447266</v>
          </cell>
          <cell r="CR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2.75"/>
  <cols>
    <col min="1" max="1" width="38.421875" style="142" customWidth="1"/>
    <col min="2" max="2" width="22.421875" style="142" customWidth="1"/>
    <col min="3" max="3" width="21.140625" style="142" customWidth="1"/>
    <col min="4" max="4" width="22.7109375" style="142" customWidth="1"/>
    <col min="5" max="6" width="23.421875" style="142" customWidth="1"/>
    <col min="7" max="7" width="2.8515625" style="142" customWidth="1"/>
    <col min="8" max="8" width="21.7109375" style="142" customWidth="1"/>
    <col min="9" max="9" width="2.140625" style="142" customWidth="1"/>
    <col min="10" max="16384" width="9.140625" style="142" customWidth="1"/>
  </cols>
  <sheetData>
    <row r="1" spans="1:9" ht="20.25">
      <c r="A1" s="881" t="s">
        <v>177</v>
      </c>
      <c r="B1" s="881"/>
      <c r="C1" s="881"/>
      <c r="D1" s="881"/>
      <c r="E1" s="881"/>
      <c r="F1" s="881"/>
      <c r="G1" s="881"/>
      <c r="H1" s="881"/>
      <c r="I1" s="848"/>
    </row>
    <row r="2" spans="1:9" ht="12.75">
      <c r="A2" s="882" t="s">
        <v>145</v>
      </c>
      <c r="B2" s="882"/>
      <c r="C2" s="882"/>
      <c r="D2" s="882"/>
      <c r="E2" s="882"/>
      <c r="F2" s="882"/>
      <c r="G2" s="882"/>
      <c r="H2" s="882"/>
      <c r="I2" s="848"/>
    </row>
    <row r="3" spans="1:9" ht="12.75">
      <c r="A3" s="882" t="s">
        <v>132</v>
      </c>
      <c r="B3" s="882"/>
      <c r="C3" s="882"/>
      <c r="D3" s="882"/>
      <c r="E3" s="882"/>
      <c r="F3" s="882"/>
      <c r="G3" s="882"/>
      <c r="H3" s="882"/>
      <c r="I3" s="848"/>
    </row>
    <row r="4" spans="1:9" ht="12.75">
      <c r="A4" s="883" t="s">
        <v>146</v>
      </c>
      <c r="B4" s="883"/>
      <c r="C4" s="883"/>
      <c r="D4" s="883"/>
      <c r="E4" s="883"/>
      <c r="F4" s="883"/>
      <c r="G4" s="883"/>
      <c r="H4" s="883"/>
      <c r="I4" s="848"/>
    </row>
    <row r="5" spans="1:8" ht="14.25" customHeight="1">
      <c r="A5" s="848"/>
      <c r="B5" s="849"/>
      <c r="C5" s="849"/>
      <c r="D5" s="849"/>
      <c r="E5" s="849"/>
      <c r="F5" s="849"/>
      <c r="G5" s="694"/>
      <c r="H5" s="739" t="s">
        <v>147</v>
      </c>
    </row>
    <row r="6" spans="1:8" ht="12.75">
      <c r="A6" s="695"/>
      <c r="B6" s="696" t="s">
        <v>148</v>
      </c>
      <c r="C6" s="219" t="s">
        <v>149</v>
      </c>
      <c r="D6" s="219" t="s">
        <v>150</v>
      </c>
      <c r="E6" s="219" t="s">
        <v>180</v>
      </c>
      <c r="F6" s="219" t="s">
        <v>188</v>
      </c>
      <c r="G6" s="694"/>
      <c r="H6" s="219" t="s">
        <v>151</v>
      </c>
    </row>
    <row r="7" spans="1:8" ht="12.75">
      <c r="A7" s="697"/>
      <c r="B7" s="698" t="s">
        <v>152</v>
      </c>
      <c r="C7" s="699" t="s">
        <v>153</v>
      </c>
      <c r="D7" s="699" t="s">
        <v>153</v>
      </c>
      <c r="E7" s="699" t="s">
        <v>153</v>
      </c>
      <c r="F7" s="699" t="s">
        <v>153</v>
      </c>
      <c r="G7" s="700"/>
      <c r="H7" s="701" t="s">
        <v>152</v>
      </c>
    </row>
    <row r="8" spans="1:8" ht="12.75">
      <c r="A8" s="702" t="s">
        <v>154</v>
      </c>
      <c r="B8" s="698" t="s">
        <v>155</v>
      </c>
      <c r="C8" s="703" t="s">
        <v>156</v>
      </c>
      <c r="D8" s="703" t="s">
        <v>157</v>
      </c>
      <c r="E8" s="703" t="s">
        <v>158</v>
      </c>
      <c r="F8" s="703" t="s">
        <v>158</v>
      </c>
      <c r="G8" s="700"/>
      <c r="H8" s="701" t="s">
        <v>199</v>
      </c>
    </row>
    <row r="9" spans="1:8" ht="12.75">
      <c r="A9" s="697"/>
      <c r="B9" s="699"/>
      <c r="C9" s="703" t="s">
        <v>159</v>
      </c>
      <c r="D9" s="703" t="s">
        <v>159</v>
      </c>
      <c r="E9" s="699" t="s">
        <v>181</v>
      </c>
      <c r="F9" s="699" t="s">
        <v>182</v>
      </c>
      <c r="G9" s="700"/>
      <c r="H9" s="703" t="s">
        <v>198</v>
      </c>
    </row>
    <row r="10" spans="1:8" ht="12.75">
      <c r="A10" s="704" t="s">
        <v>160</v>
      </c>
      <c r="B10" s="705">
        <f>'[1]I&amp;M RP1 Retire'!Q92</f>
      </c>
      <c r="C10" s="706"/>
      <c r="D10" s="706"/>
      <c r="E10" s="706"/>
      <c r="F10" s="706"/>
      <c r="G10" s="707"/>
      <c r="H10" s="847" t="s">
        <v>200</v>
      </c>
    </row>
    <row r="11" spans="1:8" ht="12.75">
      <c r="A11" s="704">
        <v>2014</v>
      </c>
      <c r="B11" s="705"/>
      <c r="C11" s="266"/>
      <c r="D11" s="266"/>
      <c r="E11" s="577" t="s">
        <v>121</v>
      </c>
      <c r="F11" s="577" t="s">
        <v>121</v>
      </c>
      <c r="G11" s="708"/>
      <c r="H11" s="266"/>
    </row>
    <row r="12" spans="1:8" ht="12.75">
      <c r="A12" s="709">
        <v>2015</v>
      </c>
      <c r="B12" s="285" t="s">
        <v>141</v>
      </c>
      <c r="C12" s="285" t="s">
        <v>161</v>
      </c>
      <c r="D12" s="285" t="s">
        <v>162</v>
      </c>
      <c r="E12" s="577" t="s">
        <v>122</v>
      </c>
      <c r="F12" s="577" t="s">
        <v>122</v>
      </c>
      <c r="G12" s="708"/>
      <c r="H12" s="285" t="s">
        <v>141</v>
      </c>
    </row>
    <row r="13" spans="1:8" ht="25.5">
      <c r="A13" s="709">
        <v>2016</v>
      </c>
      <c r="B13" s="710" t="s">
        <v>142</v>
      </c>
      <c r="C13" s="710" t="s">
        <v>144</v>
      </c>
      <c r="D13" s="300" t="s">
        <v>163</v>
      </c>
      <c r="E13" s="577" t="s">
        <v>123</v>
      </c>
      <c r="F13" s="577" t="s">
        <v>123</v>
      </c>
      <c r="G13" s="708"/>
      <c r="H13" s="711" t="s">
        <v>201</v>
      </c>
    </row>
    <row r="14" spans="1:8" ht="12.75">
      <c r="A14" s="709">
        <v>2017</v>
      </c>
      <c r="B14" s="285"/>
      <c r="C14" s="285"/>
      <c r="D14" s="285"/>
      <c r="E14" s="577" t="s">
        <v>124</v>
      </c>
      <c r="F14" s="577" t="s">
        <v>124</v>
      </c>
      <c r="G14" s="708"/>
      <c r="H14" s="300" t="s">
        <v>142</v>
      </c>
    </row>
    <row r="15" spans="1:8" ht="12.75">
      <c r="A15" s="709">
        <v>2018</v>
      </c>
      <c r="B15" s="285"/>
      <c r="C15" s="285"/>
      <c r="D15" s="285"/>
      <c r="E15" s="577" t="s">
        <v>125</v>
      </c>
      <c r="F15" s="577" t="s">
        <v>125</v>
      </c>
      <c r="G15" s="708"/>
      <c r="H15" s="712"/>
    </row>
    <row r="16" spans="1:8" ht="12.75">
      <c r="A16" s="709">
        <v>2019</v>
      </c>
      <c r="B16" s="285"/>
      <c r="C16" s="285"/>
      <c r="D16" s="285"/>
      <c r="E16" s="577" t="s">
        <v>126</v>
      </c>
      <c r="F16" s="577" t="s">
        <v>126</v>
      </c>
      <c r="G16" s="708"/>
      <c r="H16" s="712"/>
    </row>
    <row r="17" spans="1:8" ht="12.75">
      <c r="A17" s="709">
        <v>2020</v>
      </c>
      <c r="B17" s="285"/>
      <c r="C17" s="285"/>
      <c r="D17" s="285"/>
      <c r="E17" s="300" t="s">
        <v>144</v>
      </c>
      <c r="F17" s="577" t="s">
        <v>123</v>
      </c>
      <c r="G17" s="708"/>
      <c r="H17" s="712"/>
    </row>
    <row r="18" spans="1:8" ht="12.75">
      <c r="A18" s="709">
        <v>2021</v>
      </c>
      <c r="B18" s="285"/>
      <c r="C18" s="285"/>
      <c r="D18" s="285"/>
      <c r="E18" s="577"/>
      <c r="F18" s="577" t="s">
        <v>127</v>
      </c>
      <c r="G18" s="708"/>
      <c r="H18" s="712"/>
    </row>
    <row r="19" spans="1:8" ht="12.75">
      <c r="A19" s="709">
        <v>2022</v>
      </c>
      <c r="B19" s="285"/>
      <c r="C19" s="285"/>
      <c r="D19" s="285"/>
      <c r="E19" s="577"/>
      <c r="F19" s="577" t="s">
        <v>128</v>
      </c>
      <c r="G19" s="708"/>
      <c r="H19" s="712"/>
    </row>
    <row r="20" spans="1:8" ht="12.75">
      <c r="A20" s="709">
        <v>2023</v>
      </c>
      <c r="B20" s="285"/>
      <c r="C20" s="285"/>
      <c r="D20" s="285"/>
      <c r="E20" s="577"/>
      <c r="F20" s="577" t="s">
        <v>129</v>
      </c>
      <c r="G20" s="708"/>
      <c r="H20" s="712"/>
    </row>
    <row r="21" spans="1:8" ht="12.75">
      <c r="A21" s="709">
        <v>2024</v>
      </c>
      <c r="B21" s="285"/>
      <c r="C21" s="285"/>
      <c r="D21" s="285"/>
      <c r="E21" s="577"/>
      <c r="F21" s="577" t="s">
        <v>130</v>
      </c>
      <c r="G21" s="708"/>
      <c r="H21" s="712"/>
    </row>
    <row r="22" spans="1:8" ht="25.5">
      <c r="A22" s="713">
        <v>2025</v>
      </c>
      <c r="B22" s="710" t="s">
        <v>95</v>
      </c>
      <c r="C22" s="710" t="s">
        <v>95</v>
      </c>
      <c r="D22" s="710" t="s">
        <v>95</v>
      </c>
      <c r="E22" s="301" t="s">
        <v>185</v>
      </c>
      <c r="F22" s="300" t="s">
        <v>187</v>
      </c>
      <c r="G22" s="714"/>
      <c r="H22" s="712"/>
    </row>
    <row r="23" spans="1:8" ht="12.75">
      <c r="A23" s="709">
        <v>2026</v>
      </c>
      <c r="B23" s="301"/>
      <c r="C23" s="301"/>
      <c r="D23" s="715"/>
      <c r="E23" s="715"/>
      <c r="F23" s="715"/>
      <c r="G23" s="714"/>
      <c r="H23" s="712"/>
    </row>
    <row r="24" spans="1:8" ht="12.75">
      <c r="A24" s="709" t="s">
        <v>164</v>
      </c>
      <c r="B24" s="705"/>
      <c r="C24" s="266"/>
      <c r="D24" s="715"/>
      <c r="E24" s="716"/>
      <c r="F24" s="716"/>
      <c r="G24" s="714"/>
      <c r="H24" s="712"/>
    </row>
    <row r="25" spans="1:8" ht="12.75" hidden="1">
      <c r="A25" s="709">
        <v>2028</v>
      </c>
      <c r="B25" s="705"/>
      <c r="C25" s="266"/>
      <c r="D25" s="715"/>
      <c r="E25" s="716"/>
      <c r="F25" s="716"/>
      <c r="G25" s="714"/>
      <c r="H25" s="712"/>
    </row>
    <row r="26" spans="1:8" ht="12.75" hidden="1">
      <c r="A26" s="709">
        <v>2029</v>
      </c>
      <c r="B26" s="705"/>
      <c r="C26" s="266"/>
      <c r="D26" s="266"/>
      <c r="E26" s="716"/>
      <c r="F26" s="716"/>
      <c r="G26" s="714"/>
      <c r="H26" s="712"/>
    </row>
    <row r="27" spans="1:8" ht="12.75" hidden="1">
      <c r="A27" s="709">
        <v>2030</v>
      </c>
      <c r="B27" s="705"/>
      <c r="C27" s="266"/>
      <c r="D27" s="266"/>
      <c r="E27" s="716"/>
      <c r="F27" s="716"/>
      <c r="G27" s="714"/>
      <c r="H27" s="712"/>
    </row>
    <row r="28" spans="1:8" ht="12.75" hidden="1">
      <c r="A28" s="709">
        <v>2031</v>
      </c>
      <c r="B28" s="705"/>
      <c r="C28" s="266"/>
      <c r="D28" s="266"/>
      <c r="E28" s="716"/>
      <c r="F28" s="716"/>
      <c r="G28" s="714"/>
      <c r="H28" s="712"/>
    </row>
    <row r="29" spans="1:8" ht="12.75" hidden="1">
      <c r="A29" s="709">
        <v>2032</v>
      </c>
      <c r="B29" s="705"/>
      <c r="C29" s="266"/>
      <c r="D29" s="266"/>
      <c r="E29" s="716"/>
      <c r="F29" s="716"/>
      <c r="G29" s="714"/>
      <c r="H29" s="712"/>
    </row>
    <row r="30" spans="1:8" ht="12.75" hidden="1">
      <c r="A30" s="709">
        <v>2033</v>
      </c>
      <c r="B30" s="705"/>
      <c r="C30" s="266"/>
      <c r="D30" s="266"/>
      <c r="E30" s="716"/>
      <c r="F30" s="716"/>
      <c r="G30" s="714"/>
      <c r="H30" s="712"/>
    </row>
    <row r="31" spans="1:8" ht="12.75" hidden="1">
      <c r="A31" s="709">
        <v>2034</v>
      </c>
      <c r="B31" s="705"/>
      <c r="C31" s="266"/>
      <c r="D31" s="266"/>
      <c r="E31" s="716"/>
      <c r="F31" s="716"/>
      <c r="G31" s="714"/>
      <c r="H31" s="712"/>
    </row>
    <row r="32" spans="1:8" ht="12.75" hidden="1">
      <c r="A32" s="709">
        <v>2035</v>
      </c>
      <c r="B32" s="705"/>
      <c r="C32" s="266"/>
      <c r="D32" s="266"/>
      <c r="E32" s="716"/>
      <c r="F32" s="716"/>
      <c r="G32" s="714"/>
      <c r="H32" s="712"/>
    </row>
    <row r="33" spans="1:8" ht="12.75" hidden="1">
      <c r="A33" s="709">
        <v>2036</v>
      </c>
      <c r="B33" s="705"/>
      <c r="C33" s="266"/>
      <c r="D33" s="266"/>
      <c r="E33" s="716"/>
      <c r="F33" s="716"/>
      <c r="G33" s="714"/>
      <c r="H33" s="712"/>
    </row>
    <row r="34" spans="1:8" ht="12.75" hidden="1">
      <c r="A34" s="709">
        <v>2037</v>
      </c>
      <c r="B34" s="705"/>
      <c r="C34" s="266"/>
      <c r="D34" s="266"/>
      <c r="E34" s="716"/>
      <c r="F34" s="716"/>
      <c r="G34" s="714"/>
      <c r="H34" s="712"/>
    </row>
    <row r="35" spans="1:8" ht="12.75" hidden="1">
      <c r="A35" s="709">
        <v>2038</v>
      </c>
      <c r="B35" s="705"/>
      <c r="C35" s="266"/>
      <c r="D35" s="266"/>
      <c r="E35" s="716"/>
      <c r="F35" s="716"/>
      <c r="G35" s="714"/>
      <c r="H35" s="712"/>
    </row>
    <row r="36" spans="1:8" ht="12.75" hidden="1">
      <c r="A36" s="709">
        <v>2039</v>
      </c>
      <c r="B36" s="705"/>
      <c r="C36" s="266"/>
      <c r="D36" s="266"/>
      <c r="E36" s="716"/>
      <c r="F36" s="716"/>
      <c r="G36" s="714"/>
      <c r="H36" s="712"/>
    </row>
    <row r="37" spans="1:8" ht="12.75">
      <c r="A37" s="709">
        <v>2040</v>
      </c>
      <c r="B37" s="705"/>
      <c r="C37" s="266"/>
      <c r="D37" s="266"/>
      <c r="E37" s="716"/>
      <c r="F37" s="716"/>
      <c r="G37" s="714"/>
      <c r="H37" s="712"/>
    </row>
    <row r="38" spans="1:8" ht="12.75">
      <c r="A38" s="709"/>
      <c r="G38" s="714"/>
      <c r="H38" s="712"/>
    </row>
    <row r="39" spans="1:8" ht="12.75">
      <c r="A39" s="717" t="s">
        <v>165</v>
      </c>
      <c r="G39" s="714"/>
      <c r="H39" s="712"/>
    </row>
    <row r="40" spans="1:7" ht="12.75">
      <c r="A40" s="718" t="s">
        <v>166</v>
      </c>
      <c r="G40" s="719"/>
    </row>
    <row r="41" spans="1:8" ht="12.75">
      <c r="A41" s="720" t="s">
        <v>167</v>
      </c>
      <c r="B41" s="705">
        <f>'FTCA CSAPR Retrofit'!M46</f>
        <v>6724488.7278433</v>
      </c>
      <c r="C41" s="266">
        <f>'FTCA CSAPR NG Replacement'!M46</f>
        <v>7152558.914767037</v>
      </c>
      <c r="D41" s="266">
        <f>'FTCA CSAPR Repower'!M46</f>
        <v>7079238.691647885</v>
      </c>
      <c r="E41" s="154">
        <f>'FTCA CSAPR MRKT To 2020'!M46</f>
        <v>6811507.139458295</v>
      </c>
      <c r="F41" s="154">
        <f>'FTCA CSAPR MRKT To 2025'!M46</f>
        <v>6487041.949392847</v>
      </c>
      <c r="G41" s="721"/>
      <c r="H41" s="846">
        <v>6721898</v>
      </c>
    </row>
    <row r="42" spans="1:8" ht="12.75">
      <c r="A42" s="152" t="s">
        <v>168</v>
      </c>
      <c r="B42" s="705">
        <f>'FTCA CSAPR Retrofit'!N46</f>
        <v>-114390.54262140057</v>
      </c>
      <c r="C42" s="266">
        <f>'FTCA CSAPR NG Replacement'!N46</f>
        <v>77261.83137738089</v>
      </c>
      <c r="D42" s="266">
        <f>'FTCA CSAPR Repower'!N46</f>
        <v>-11943.782920705655</v>
      </c>
      <c r="E42" s="154">
        <f>'FTCA CSAPR MRKT To 2020'!N46</f>
        <v>-106260.25676443597</v>
      </c>
      <c r="F42" s="154">
        <f>'FTCA CSAPR MRKT To 2025'!N46</f>
        <v>-304544.57822734414</v>
      </c>
      <c r="G42" s="722"/>
      <c r="H42" s="185">
        <v>-114503</v>
      </c>
    </row>
    <row r="43" spans="1:8" ht="12.75">
      <c r="A43" s="720" t="s">
        <v>169</v>
      </c>
      <c r="B43" s="723">
        <f>B41-B42</f>
        <v>6838879.270464701</v>
      </c>
      <c r="C43" s="723">
        <f>C41-C42</f>
        <v>7075297.083389657</v>
      </c>
      <c r="D43" s="723">
        <f>D41-D42</f>
        <v>7091182.474568591</v>
      </c>
      <c r="E43" s="723">
        <f>E41-E42</f>
        <v>6917767.396222731</v>
      </c>
      <c r="F43" s="723">
        <f>F41-F42</f>
        <v>6791586.527620191</v>
      </c>
      <c r="G43" s="724"/>
      <c r="H43" s="725">
        <f>H41-H42</f>
        <v>6836401</v>
      </c>
    </row>
    <row r="44" spans="1:8" ht="4.5" customHeight="1">
      <c r="A44" s="152"/>
      <c r="B44" s="726"/>
      <c r="C44" s="185"/>
      <c r="D44" s="185"/>
      <c r="E44" s="185"/>
      <c r="F44" s="185"/>
      <c r="G44" s="721"/>
      <c r="H44" s="185"/>
    </row>
    <row r="45" spans="1:8" ht="12.75">
      <c r="A45" s="720"/>
      <c r="B45" s="727"/>
      <c r="C45" s="727"/>
      <c r="D45" s="727"/>
      <c r="E45" s="727"/>
      <c r="F45" s="727"/>
      <c r="G45" s="728"/>
      <c r="H45" s="706"/>
    </row>
    <row r="46" spans="1:8" ht="12.75">
      <c r="A46" s="729" t="s">
        <v>170</v>
      </c>
      <c r="B46" s="730"/>
      <c r="C46" s="174"/>
      <c r="D46" s="174"/>
      <c r="E46" s="174"/>
      <c r="F46" s="174"/>
      <c r="G46" s="731"/>
      <c r="H46" s="706"/>
    </row>
    <row r="47" spans="1:8" ht="12.75">
      <c r="A47" s="720" t="s">
        <v>167</v>
      </c>
      <c r="B47" s="730"/>
      <c r="C47" s="266">
        <f aca="true" t="shared" si="0" ref="C47:F49">C41-$B41</f>
        <v>428070.1869237367</v>
      </c>
      <c r="D47" s="266">
        <f t="shared" si="0"/>
        <v>354749.9638045849</v>
      </c>
      <c r="E47" s="266">
        <f t="shared" si="0"/>
        <v>87018.41161499452</v>
      </c>
      <c r="F47" s="266">
        <f>F41-$B41</f>
        <v>-237446.77845045365</v>
      </c>
      <c r="G47" s="708"/>
      <c r="H47" s="266">
        <f>H41-$B41</f>
        <v>-2590.7278433004394</v>
      </c>
    </row>
    <row r="48" spans="1:8" ht="12.75">
      <c r="A48" s="152" t="s">
        <v>171</v>
      </c>
      <c r="B48" s="730"/>
      <c r="C48" s="266">
        <f t="shared" si="0"/>
        <v>191652.37399878146</v>
      </c>
      <c r="D48" s="266">
        <f t="shared" si="0"/>
        <v>102446.75970069492</v>
      </c>
      <c r="E48" s="266">
        <f t="shared" si="0"/>
        <v>8130.285856964605</v>
      </c>
      <c r="F48" s="266">
        <f>F42-$B42</f>
        <v>-190154.0356059436</v>
      </c>
      <c r="G48" s="722"/>
      <c r="H48" s="266">
        <f>H42-B42</f>
        <v>-112.45737859942892</v>
      </c>
    </row>
    <row r="49" spans="1:8" ht="12.75">
      <c r="A49" s="720" t="s">
        <v>169</v>
      </c>
      <c r="B49" s="730"/>
      <c r="C49" s="732">
        <f t="shared" si="0"/>
        <v>236417.81292495597</v>
      </c>
      <c r="D49" s="732">
        <f t="shared" si="0"/>
        <v>252303.2041038908</v>
      </c>
      <c r="E49" s="732">
        <f t="shared" si="0"/>
        <v>78888.12575803045</v>
      </c>
      <c r="F49" s="732">
        <f t="shared" si="0"/>
        <v>-47292.74284450989</v>
      </c>
      <c r="G49" s="708"/>
      <c r="H49" s="733">
        <f>H43-B43</f>
        <v>-2478.2704647006467</v>
      </c>
    </row>
    <row r="50" spans="1:8" ht="12.75">
      <c r="A50" s="734"/>
      <c r="B50" s="735"/>
      <c r="C50" s="708"/>
      <c r="D50" s="708"/>
      <c r="E50" s="708"/>
      <c r="F50" s="708"/>
      <c r="G50" s="708"/>
      <c r="H50" s="266"/>
    </row>
    <row r="51" spans="1:8" ht="12.75">
      <c r="A51" s="736" t="s">
        <v>172</v>
      </c>
      <c r="B51" s="266"/>
      <c r="C51" s="266"/>
      <c r="D51" s="266"/>
      <c r="E51" s="266"/>
      <c r="F51" s="266"/>
      <c r="G51" s="708"/>
      <c r="H51" s="266"/>
    </row>
    <row r="52" spans="1:8" ht="12.75">
      <c r="A52" s="737" t="s">
        <v>173</v>
      </c>
      <c r="B52" s="266"/>
      <c r="C52" s="266"/>
      <c r="D52" s="266"/>
      <c r="E52" s="266"/>
      <c r="F52" s="266"/>
      <c r="G52" s="708"/>
      <c r="H52" s="266"/>
    </row>
    <row r="53" spans="1:8" ht="12.75">
      <c r="A53" s="737" t="s">
        <v>174</v>
      </c>
      <c r="B53" s="266"/>
      <c r="C53" s="266">
        <v>37200</v>
      </c>
      <c r="D53" s="266">
        <v>37200</v>
      </c>
      <c r="E53" s="266">
        <v>37200</v>
      </c>
      <c r="F53" s="266">
        <v>37200</v>
      </c>
      <c r="G53" s="708"/>
      <c r="H53" s="266">
        <v>37200</v>
      </c>
    </row>
    <row r="54" spans="1:12" ht="12.75">
      <c r="A54" s="720" t="s">
        <v>169</v>
      </c>
      <c r="B54" s="266"/>
      <c r="C54" s="738">
        <f>C49+C53</f>
        <v>273617.812924956</v>
      </c>
      <c r="D54" s="738">
        <f>D49+D53</f>
        <v>289503.2041038908</v>
      </c>
      <c r="E54" s="738">
        <f>E49+E53</f>
        <v>116088.12575803045</v>
      </c>
      <c r="F54" s="738">
        <f>F49+F53</f>
        <v>-10092.742844509892</v>
      </c>
      <c r="G54" s="708"/>
      <c r="H54" s="738">
        <f>H49+H53</f>
        <v>34721.72953529935</v>
      </c>
      <c r="I54" s="697"/>
      <c r="J54" s="697"/>
      <c r="K54" s="697"/>
      <c r="L54" s="697"/>
    </row>
    <row r="55" spans="1:12" ht="12.75">
      <c r="A55" s="850"/>
      <c r="B55" s="851"/>
      <c r="C55" s="851"/>
      <c r="D55" s="851"/>
      <c r="E55" s="851"/>
      <c r="F55" s="851"/>
      <c r="G55" s="852"/>
      <c r="H55" s="852"/>
      <c r="I55" s="848"/>
      <c r="J55" s="697"/>
      <c r="K55" s="697"/>
      <c r="L55" s="697"/>
    </row>
    <row r="56" spans="1:12" ht="12.75">
      <c r="A56" s="853" t="s">
        <v>175</v>
      </c>
      <c r="B56" s="854"/>
      <c r="C56" s="852"/>
      <c r="D56" s="852"/>
      <c r="E56" s="852"/>
      <c r="F56" s="852"/>
      <c r="G56" s="852"/>
      <c r="H56" s="848"/>
      <c r="I56" s="848"/>
      <c r="J56" s="697"/>
      <c r="K56" s="697"/>
      <c r="L56" s="697"/>
    </row>
    <row r="57" spans="1:12" ht="12.75">
      <c r="A57" s="855" t="s">
        <v>194</v>
      </c>
      <c r="B57" s="854"/>
      <c r="C57" s="852"/>
      <c r="D57" s="852"/>
      <c r="E57" s="852"/>
      <c r="F57" s="852"/>
      <c r="G57" s="852"/>
      <c r="H57" s="848"/>
      <c r="I57" s="848"/>
      <c r="J57" s="697"/>
      <c r="K57" s="697"/>
      <c r="L57" s="697"/>
    </row>
    <row r="58" spans="1:12" ht="12.75">
      <c r="A58" s="855" t="s">
        <v>192</v>
      </c>
      <c r="B58" s="854"/>
      <c r="C58" s="852"/>
      <c r="D58" s="852"/>
      <c r="E58" s="852"/>
      <c r="F58" s="852"/>
      <c r="G58" s="852"/>
      <c r="H58" s="852"/>
      <c r="I58" s="848"/>
      <c r="J58" s="697"/>
      <c r="K58" s="697"/>
      <c r="L58" s="697"/>
    </row>
    <row r="59" spans="1:12" ht="12.75">
      <c r="A59" s="855" t="s">
        <v>193</v>
      </c>
      <c r="B59" s="854"/>
      <c r="C59" s="852"/>
      <c r="D59" s="852"/>
      <c r="E59" s="852"/>
      <c r="F59" s="852"/>
      <c r="G59" s="852"/>
      <c r="H59" s="852"/>
      <c r="I59" s="848"/>
      <c r="J59" s="697"/>
      <c r="K59" s="697"/>
      <c r="L59" s="697"/>
    </row>
    <row r="60" spans="1:12" ht="12.75">
      <c r="A60" s="855" t="s">
        <v>191</v>
      </c>
      <c r="B60" s="848"/>
      <c r="C60" s="848"/>
      <c r="D60" s="848"/>
      <c r="E60" s="848"/>
      <c r="F60" s="848"/>
      <c r="G60" s="848"/>
      <c r="H60" s="848"/>
      <c r="I60" s="848"/>
      <c r="J60" s="697"/>
      <c r="K60" s="697"/>
      <c r="L60" s="697"/>
    </row>
    <row r="61" spans="1:12" ht="12.75">
      <c r="A61" s="855" t="s">
        <v>196</v>
      </c>
      <c r="B61" s="848"/>
      <c r="C61" s="848"/>
      <c r="D61" s="848"/>
      <c r="E61" s="848"/>
      <c r="F61" s="848"/>
      <c r="G61" s="848"/>
      <c r="H61" s="848"/>
      <c r="I61" s="848"/>
      <c r="J61" s="697"/>
      <c r="K61" s="697"/>
      <c r="L61" s="697"/>
    </row>
    <row r="62" spans="1:12" ht="12.75">
      <c r="A62" s="855" t="s">
        <v>197</v>
      </c>
      <c r="B62" s="848"/>
      <c r="C62" s="848"/>
      <c r="D62" s="848"/>
      <c r="E62" s="848"/>
      <c r="F62" s="848"/>
      <c r="G62" s="848"/>
      <c r="H62" s="848"/>
      <c r="I62" s="848"/>
      <c r="J62" s="697"/>
      <c r="K62" s="697"/>
      <c r="L62" s="697"/>
    </row>
    <row r="63" spans="1:12" ht="12.75">
      <c r="A63" s="856" t="s">
        <v>189</v>
      </c>
      <c r="B63" s="848"/>
      <c r="C63" s="848"/>
      <c r="D63" s="848"/>
      <c r="E63" s="848"/>
      <c r="F63" s="848"/>
      <c r="G63" s="848"/>
      <c r="H63" s="848"/>
      <c r="I63" s="848"/>
      <c r="J63" s="697"/>
      <c r="K63" s="697"/>
      <c r="L63" s="697"/>
    </row>
    <row r="64" spans="1:12" ht="12.75">
      <c r="A64" s="856" t="s">
        <v>195</v>
      </c>
      <c r="B64" s="848"/>
      <c r="C64" s="848"/>
      <c r="D64" s="848"/>
      <c r="E64" s="848"/>
      <c r="F64" s="848"/>
      <c r="G64" s="848"/>
      <c r="H64" s="848"/>
      <c r="I64" s="848"/>
      <c r="J64" s="697"/>
      <c r="K64" s="697"/>
      <c r="L64" s="697"/>
    </row>
    <row r="65" spans="1:12" ht="12.75">
      <c r="A65" s="857" t="s">
        <v>202</v>
      </c>
      <c r="B65" s="848"/>
      <c r="C65" s="848"/>
      <c r="D65" s="848"/>
      <c r="E65" s="848"/>
      <c r="F65" s="848"/>
      <c r="G65" s="848"/>
      <c r="H65" s="848"/>
      <c r="I65" s="848"/>
      <c r="J65" s="697"/>
      <c r="K65" s="697"/>
      <c r="L65" s="697"/>
    </row>
    <row r="66" spans="1:12" ht="12.75">
      <c r="A66" s="858" t="s">
        <v>203</v>
      </c>
      <c r="B66" s="848"/>
      <c r="C66" s="848"/>
      <c r="D66" s="848"/>
      <c r="E66" s="848"/>
      <c r="F66" s="848"/>
      <c r="G66" s="848"/>
      <c r="H66" s="848"/>
      <c r="I66" s="848"/>
      <c r="J66" s="697"/>
      <c r="K66" s="697"/>
      <c r="L66" s="697"/>
    </row>
    <row r="67" spans="1:12" ht="12.75">
      <c r="A67" s="857" t="s">
        <v>190</v>
      </c>
      <c r="B67" s="848"/>
      <c r="C67" s="848"/>
      <c r="D67" s="848"/>
      <c r="E67" s="848"/>
      <c r="F67" s="848"/>
      <c r="G67" s="848"/>
      <c r="H67" s="848"/>
      <c r="I67" s="848"/>
      <c r="J67" s="697"/>
      <c r="K67" s="697"/>
      <c r="L67" s="697"/>
    </row>
    <row r="68" spans="1:12" ht="12.75">
      <c r="A68" s="857" t="s">
        <v>176</v>
      </c>
      <c r="B68" s="848"/>
      <c r="C68" s="848"/>
      <c r="D68" s="848"/>
      <c r="E68" s="848"/>
      <c r="F68" s="848"/>
      <c r="G68" s="848"/>
      <c r="H68" s="848"/>
      <c r="I68" s="848"/>
      <c r="J68" s="697"/>
      <c r="K68" s="697"/>
      <c r="L68" s="697"/>
    </row>
    <row r="69" spans="1:12" ht="12.75">
      <c r="A69" s="855"/>
      <c r="B69" s="848"/>
      <c r="C69" s="848"/>
      <c r="D69" s="848"/>
      <c r="E69" s="848"/>
      <c r="F69" s="848"/>
      <c r="G69" s="848"/>
      <c r="H69" s="848"/>
      <c r="I69" s="848"/>
      <c r="J69" s="697"/>
      <c r="K69" s="697"/>
      <c r="L69" s="697"/>
    </row>
    <row r="70" spans="2:12" ht="12.75">
      <c r="B70" s="697"/>
      <c r="C70" s="697"/>
      <c r="D70" s="697"/>
      <c r="E70" s="697"/>
      <c r="F70" s="697"/>
      <c r="G70" s="697"/>
      <c r="H70" s="697"/>
      <c r="I70" s="697"/>
      <c r="J70" s="697"/>
      <c r="K70" s="697"/>
      <c r="L70" s="697"/>
    </row>
    <row r="71" spans="1:12" ht="12.75">
      <c r="A71" s="697"/>
      <c r="B71" s="697"/>
      <c r="C71" s="697"/>
      <c r="D71" s="697"/>
      <c r="E71" s="697"/>
      <c r="F71" s="697"/>
      <c r="G71" s="697"/>
      <c r="H71" s="697"/>
      <c r="I71" s="697"/>
      <c r="J71" s="697"/>
      <c r="K71" s="697"/>
      <c r="L71" s="697"/>
    </row>
  </sheetData>
  <sheetProtection/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fitToHeight="1" fitToWidth="1" horizontalDpi="600" verticalDpi="600" orientation="landscape" scale="68" r:id="rId1"/>
  <headerFooter alignWithMargins="0">
    <oddFooter xml:space="preserve">&amp;C &amp;R 
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24"/>
  <sheetViews>
    <sheetView tabSelected="1" view="pageBreakPreview" zoomScale="60" zoomScaleNormal="70" zoomScalePageLayoutView="0" workbookViewId="0" topLeftCell="A1">
      <selection activeCell="U124" sqref="U124"/>
    </sheetView>
  </sheetViews>
  <sheetFormatPr defaultColWidth="9.140625" defaultRowHeight="12.75"/>
  <cols>
    <col min="1" max="1" width="5.8515625" style="742" customWidth="1"/>
    <col min="2" max="2" width="13.421875" style="742" customWidth="1"/>
    <col min="3" max="3" width="15.140625" style="742" customWidth="1"/>
    <col min="4" max="4" width="14.140625" style="742" customWidth="1"/>
    <col min="5" max="6" width="15.28125" style="742" customWidth="1"/>
    <col min="7" max="7" width="14.421875" style="742" customWidth="1"/>
    <col min="8" max="8" width="12.57421875" style="742" customWidth="1"/>
    <col min="9" max="9" width="12.140625" style="742" customWidth="1"/>
    <col min="10" max="10" width="14.28125" style="742" customWidth="1"/>
    <col min="11" max="11" width="15.8515625" style="742" customWidth="1"/>
    <col min="12" max="12" width="12.421875" style="742" customWidth="1"/>
    <col min="13" max="13" width="13.00390625" style="742" customWidth="1"/>
    <col min="14" max="14" width="10.00390625" style="742" bestFit="1" customWidth="1"/>
    <col min="15" max="15" width="11.00390625" style="742" customWidth="1"/>
    <col min="16" max="16" width="11.57421875" style="742" bestFit="1" customWidth="1"/>
    <col min="17" max="17" width="12.7109375" style="742" bestFit="1" customWidth="1"/>
    <col min="18" max="18" width="8.8515625" style="742" customWidth="1"/>
    <col min="19" max="19" width="8.7109375" style="742" customWidth="1"/>
    <col min="20" max="20" width="10.140625" style="742" customWidth="1"/>
    <col min="21" max="21" width="10.8515625" style="742" customWidth="1"/>
    <col min="22" max="22" width="10.00390625" style="742" customWidth="1"/>
    <col min="23" max="23" width="9.28125" style="742" customWidth="1"/>
    <col min="24" max="24" width="11.57421875" style="742" customWidth="1"/>
    <col min="25" max="25" width="12.140625" style="742" customWidth="1"/>
    <col min="26" max="26" width="7.7109375" style="742" customWidth="1"/>
    <col min="27" max="27" width="13.140625" style="742" customWidth="1"/>
    <col min="28" max="16384" width="9.140625" style="742" customWidth="1"/>
  </cols>
  <sheetData>
    <row r="1" spans="2:20" ht="15.75">
      <c r="B1" s="740"/>
      <c r="C1" s="741" t="s">
        <v>0</v>
      </c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</row>
    <row r="2" spans="2:21" ht="15.75">
      <c r="B2" s="743"/>
      <c r="C2" s="744" t="s">
        <v>1</v>
      </c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3"/>
    </row>
    <row r="3" spans="2:21" ht="15.75">
      <c r="B3" s="745"/>
      <c r="C3" s="741" t="s">
        <v>2</v>
      </c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5"/>
    </row>
    <row r="4" spans="2:21" ht="15.75">
      <c r="B4" s="740"/>
      <c r="C4" s="741" t="s">
        <v>179</v>
      </c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5"/>
    </row>
    <row r="5" spans="2:20" ht="12.75"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0"/>
      <c r="R5" s="740"/>
      <c r="S5" s="740"/>
      <c r="T5" s="740"/>
    </row>
    <row r="6" spans="2:18" ht="12.75">
      <c r="B6" s="740"/>
      <c r="C6" s="740"/>
      <c r="D6" s="746" t="s">
        <v>4</v>
      </c>
      <c r="E6" s="746"/>
      <c r="F6" s="746"/>
      <c r="G6" s="746"/>
      <c r="H6" s="746"/>
      <c r="I6" s="746"/>
      <c r="J6" s="746"/>
      <c r="K6" s="746"/>
      <c r="L6" s="746"/>
      <c r="M6" s="746"/>
      <c r="N6" s="746"/>
      <c r="O6" s="747"/>
      <c r="R6" s="748"/>
    </row>
    <row r="7" spans="2:17" ht="12.75">
      <c r="B7" s="740"/>
      <c r="C7" s="747"/>
      <c r="D7" s="747"/>
      <c r="E7" s="747"/>
      <c r="F7" s="747"/>
      <c r="G7" s="740"/>
      <c r="H7" s="749"/>
      <c r="I7" s="749"/>
      <c r="J7" s="749"/>
      <c r="K7" s="749"/>
      <c r="L7" s="747" t="s">
        <v>5</v>
      </c>
      <c r="M7" s="740"/>
      <c r="N7" s="747"/>
      <c r="Q7" s="740"/>
    </row>
    <row r="8" spans="2:17" ht="12.75">
      <c r="B8" s="740"/>
      <c r="C8" s="747"/>
      <c r="D8" s="747"/>
      <c r="E8" s="747"/>
      <c r="F8" s="747"/>
      <c r="G8" s="748"/>
      <c r="H8" s="750" t="s">
        <v>6</v>
      </c>
      <c r="I8" s="750"/>
      <c r="J8" s="750"/>
      <c r="K8" s="751"/>
      <c r="L8" s="752" t="s">
        <v>7</v>
      </c>
      <c r="M8" s="740"/>
      <c r="N8" s="753"/>
      <c r="Q8" s="740"/>
    </row>
    <row r="9" spans="2:20" ht="12.75">
      <c r="B9" s="740"/>
      <c r="C9" s="747"/>
      <c r="D9" s="747" t="s">
        <v>8</v>
      </c>
      <c r="E9" s="747" t="s">
        <v>9</v>
      </c>
      <c r="F9" s="747" t="s">
        <v>5</v>
      </c>
      <c r="G9" s="747" t="s">
        <v>10</v>
      </c>
      <c r="H9" s="747" t="s">
        <v>11</v>
      </c>
      <c r="I9" s="747" t="s">
        <v>12</v>
      </c>
      <c r="J9" s="747"/>
      <c r="K9" s="747" t="s">
        <v>13</v>
      </c>
      <c r="L9" s="747" t="s">
        <v>14</v>
      </c>
      <c r="M9" s="754" t="s">
        <v>15</v>
      </c>
      <c r="N9" s="747" t="s">
        <v>7</v>
      </c>
      <c r="O9" s="747" t="s">
        <v>15</v>
      </c>
      <c r="Q9" s="747" t="s">
        <v>16</v>
      </c>
      <c r="T9" s="742" t="s">
        <v>17</v>
      </c>
    </row>
    <row r="10" spans="2:20" ht="12.75">
      <c r="B10" s="740"/>
      <c r="C10" s="747"/>
      <c r="D10" s="755" t="s">
        <v>18</v>
      </c>
      <c r="E10" s="755" t="s">
        <v>19</v>
      </c>
      <c r="F10" s="755" t="s">
        <v>20</v>
      </c>
      <c r="G10" s="756" t="s">
        <v>21</v>
      </c>
      <c r="H10" s="755" t="s">
        <v>22</v>
      </c>
      <c r="I10" s="755" t="s">
        <v>23</v>
      </c>
      <c r="J10" s="755" t="s">
        <v>13</v>
      </c>
      <c r="K10" s="755" t="s">
        <v>18</v>
      </c>
      <c r="L10" s="755" t="s">
        <v>24</v>
      </c>
      <c r="M10" s="757" t="s">
        <v>13</v>
      </c>
      <c r="N10" s="755" t="s">
        <v>17</v>
      </c>
      <c r="O10" s="755" t="s">
        <v>13</v>
      </c>
      <c r="P10" s="755" t="s">
        <v>25</v>
      </c>
      <c r="Q10" s="755" t="s">
        <v>26</v>
      </c>
      <c r="S10" s="747" t="s">
        <v>27</v>
      </c>
      <c r="T10" s="747" t="s">
        <v>28</v>
      </c>
    </row>
    <row r="11" spans="2:20" ht="12.75">
      <c r="B11" s="758"/>
      <c r="C11" s="758" t="s">
        <v>29</v>
      </c>
      <c r="D11" s="759" t="s">
        <v>30</v>
      </c>
      <c r="E11" s="759" t="s">
        <v>31</v>
      </c>
      <c r="F11" s="760" t="s">
        <v>32</v>
      </c>
      <c r="G11" s="747" t="s">
        <v>33</v>
      </c>
      <c r="H11" s="747" t="s">
        <v>34</v>
      </c>
      <c r="I11" s="760" t="s">
        <v>35</v>
      </c>
      <c r="J11" s="747" t="s">
        <v>36</v>
      </c>
      <c r="K11" s="747" t="s">
        <v>37</v>
      </c>
      <c r="L11" s="747" t="s">
        <v>38</v>
      </c>
      <c r="M11" s="747" t="s">
        <v>39</v>
      </c>
      <c r="N11" s="747" t="s">
        <v>40</v>
      </c>
      <c r="O11" s="747" t="s">
        <v>41</v>
      </c>
      <c r="P11" s="747" t="s">
        <v>42</v>
      </c>
      <c r="Q11" s="747" t="s">
        <v>43</v>
      </c>
      <c r="S11" s="747" t="s">
        <v>44</v>
      </c>
      <c r="T11" s="747" t="s">
        <v>45</v>
      </c>
    </row>
    <row r="12" spans="2:28" ht="12.75">
      <c r="B12" s="761"/>
      <c r="C12" s="747">
        <f>'[3]Format'!C3</f>
        <v>2011</v>
      </c>
      <c r="D12" s="761">
        <f>'[3]East Change4'!BV2</f>
        <v>198123.296875</v>
      </c>
      <c r="E12" s="761">
        <f>'[3]East Change4'!BZ2-('[3]East Change4'!BY2+'[3]East Change4'!CR2)-'[3]East Change4'!CA2</f>
        <v>-12788.06982421875</v>
      </c>
      <c r="F12" s="761">
        <f>'[3]East Change4'!BW2-'[3]East Change4'!BX2</f>
        <v>40914.2783203125</v>
      </c>
      <c r="G12" s="761">
        <f>D12-E12-F12</f>
        <v>169997.08837890625</v>
      </c>
      <c r="H12" s="761">
        <f>'[3]KPCO New Additions'!Q5</f>
        <v>0</v>
      </c>
      <c r="I12" s="761">
        <f>'[3]O&amp;M'!W67</f>
        <v>0</v>
      </c>
      <c r="J12" s="761">
        <f aca="true" t="shared" si="0" ref="J12:J41">SUM(H12:I12)</f>
        <v>0</v>
      </c>
      <c r="K12" s="761">
        <f aca="true" t="shared" si="1" ref="K12:K41">G12+J12</f>
        <v>169997.08837890625</v>
      </c>
      <c r="L12" s="761">
        <f>'[3]East Change4'!CE2</f>
        <v>7417.8134765625</v>
      </c>
      <c r="M12" s="761">
        <f aca="true" t="shared" si="2" ref="M12:M41">K12+L12</f>
        <v>177414.90185546875</v>
      </c>
      <c r="N12" s="761">
        <f aca="true" t="shared" si="3" ref="N12:N41">S12*T12*52/1000</f>
        <v>0</v>
      </c>
      <c r="O12" s="761">
        <f aca="true" t="shared" si="4" ref="O12:O41">M12-N12</f>
        <v>177414.90185546875</v>
      </c>
      <c r="P12" s="762">
        <f>O12</f>
        <v>177414.90185546875</v>
      </c>
      <c r="Q12" s="761">
        <f>'[3]KPCO New Additions'!Q5</f>
        <v>0</v>
      </c>
      <c r="R12" s="763">
        <v>2011</v>
      </c>
      <c r="S12" s="761">
        <f>IF('[3]Change3'!BP2&lt;0,0,(('[3]Change3'!BE2-'[3]Change3'!BI2*(1+('[3]Change3'!BP2/100))+SUM('[3]Format'!J52))))</f>
        <v>0</v>
      </c>
      <c r="T12" s="843">
        <v>957.5124999999999</v>
      </c>
      <c r="V12" s="765"/>
      <c r="W12" s="766"/>
      <c r="AA12" s="766"/>
      <c r="AB12" s="766"/>
    </row>
    <row r="13" spans="2:28" ht="12.75">
      <c r="B13" s="761"/>
      <c r="C13" s="747">
        <f aca="true" t="shared" si="5" ref="C13:C41">C12+1</f>
        <v>2012</v>
      </c>
      <c r="D13" s="761">
        <f>'[3]East Change4'!BV3</f>
        <v>250465.28125</v>
      </c>
      <c r="E13" s="761">
        <f>'[3]East Change4'!BZ3-('[3]East Change4'!BY3+'[3]East Change4'!CR3)-'[3]East Change4'!CA3</f>
        <v>-21183.439208984375</v>
      </c>
      <c r="F13" s="761">
        <f>'[3]East Change4'!BW3-'[3]East Change4'!BX3</f>
        <v>95923.48706054688</v>
      </c>
      <c r="G13" s="761">
        <f aca="true" t="shared" si="6" ref="G13:G41">D13-E13-F13</f>
        <v>175725.2333984375</v>
      </c>
      <c r="H13" s="761">
        <f>'[3]KPCO New Additions'!Q6</f>
        <v>0</v>
      </c>
      <c r="I13" s="761">
        <f>'[3]O&amp;M'!W68</f>
        <v>0</v>
      </c>
      <c r="J13" s="761">
        <f t="shared" si="0"/>
        <v>0</v>
      </c>
      <c r="K13" s="761">
        <f t="shared" si="1"/>
        <v>175725.2333984375</v>
      </c>
      <c r="L13" s="761">
        <f>'[3]East Change4'!CE3</f>
        <v>86954.3515625</v>
      </c>
      <c r="M13" s="761">
        <f t="shared" si="2"/>
        <v>262679.5849609375</v>
      </c>
      <c r="N13" s="761">
        <f t="shared" si="3"/>
        <v>0</v>
      </c>
      <c r="O13" s="761">
        <f t="shared" si="4"/>
        <v>262679.5849609375</v>
      </c>
      <c r="P13" s="762">
        <f>P12+O13/(1+'[3]Format'!$G$9)^(C13-$C$12)</f>
        <v>419203.9159947706</v>
      </c>
      <c r="Q13" s="761">
        <f>'[3]KPCO New Additions'!Q6</f>
        <v>0</v>
      </c>
      <c r="R13" s="763">
        <f aca="true" t="shared" si="7" ref="R13:R41">R12+1</f>
        <v>2012</v>
      </c>
      <c r="S13" s="761">
        <f>IF('[3]Change3'!BP3&lt;0,0,(('[3]Change3'!BE3-'[3]Change3'!BI3*(1+('[3]Change3'!BP3/100))+SUM('[3]Format'!J53))))</f>
        <v>0</v>
      </c>
      <c r="T13" s="843">
        <v>388.045</v>
      </c>
      <c r="V13" s="766"/>
      <c r="W13" s="766"/>
      <c r="Y13" s="767"/>
      <c r="AA13" s="766"/>
      <c r="AB13" s="766"/>
    </row>
    <row r="14" spans="2:28" ht="12.75">
      <c r="B14" s="761"/>
      <c r="C14" s="747">
        <f t="shared" si="5"/>
        <v>2013</v>
      </c>
      <c r="D14" s="761">
        <f>'[3]East Change4'!BV4</f>
        <v>227816.828125</v>
      </c>
      <c r="E14" s="761">
        <f>'[3]East Change4'!BZ4-('[3]East Change4'!BY4+'[3]East Change4'!CR4)-'[3]East Change4'!CA4</f>
        <v>-30152.940673828125</v>
      </c>
      <c r="F14" s="761">
        <f>'[3]East Change4'!BW4-'[3]East Change4'!BX4</f>
        <v>37370.98046875</v>
      </c>
      <c r="G14" s="761">
        <f t="shared" si="6"/>
        <v>220598.78833007812</v>
      </c>
      <c r="H14" s="761">
        <f>'[3]KPCO New Additions'!Q7</f>
        <v>0</v>
      </c>
      <c r="I14" s="761">
        <f>'[3]O&amp;M'!W69</f>
        <v>0</v>
      </c>
      <c r="J14" s="761">
        <f t="shared" si="0"/>
        <v>0</v>
      </c>
      <c r="K14" s="761">
        <f t="shared" si="1"/>
        <v>220598.78833007812</v>
      </c>
      <c r="L14" s="761">
        <f>'[3]East Change4'!CE4</f>
        <v>51658.93359375</v>
      </c>
      <c r="M14" s="761">
        <f t="shared" si="2"/>
        <v>272257.7219238281</v>
      </c>
      <c r="N14" s="761">
        <f t="shared" si="3"/>
        <v>0</v>
      </c>
      <c r="O14" s="761">
        <f t="shared" si="4"/>
        <v>272257.7219238281</v>
      </c>
      <c r="P14" s="762">
        <f>P13+O14/(1+'[3]Format'!$G$9)^(C14-$C$12)</f>
        <v>649879.0026497435</v>
      </c>
      <c r="Q14" s="761">
        <f>'[3]KPCO New Additions'!Q7</f>
        <v>0</v>
      </c>
      <c r="R14" s="763">
        <f t="shared" si="7"/>
        <v>2013</v>
      </c>
      <c r="S14" s="761">
        <f>IF('[3]Change3'!BP4&lt;0,0,(('[3]Change3'!BE4-'[3]Change3'!BI4*(1+('[3]Change3'!BP4/100))+SUM('[3]Format'!J54))))</f>
        <v>0</v>
      </c>
      <c r="T14" s="843">
        <v>161.23916666666665</v>
      </c>
      <c r="V14" s="766"/>
      <c r="W14" s="766"/>
      <c r="Y14" s="767"/>
      <c r="AA14" s="766"/>
      <c r="AB14" s="766"/>
    </row>
    <row r="15" spans="2:28" ht="12.75">
      <c r="B15" s="761"/>
      <c r="C15" s="747">
        <f t="shared" si="5"/>
        <v>2014</v>
      </c>
      <c r="D15" s="761">
        <f>'[3]East Change4'!BV5</f>
        <v>276567.40625</v>
      </c>
      <c r="E15" s="761">
        <f>'[3]East Change4'!BZ5-('[3]East Change4'!BY5+'[3]East Change4'!CR5)-'[3]East Change4'!CA5</f>
        <v>-38221.986572265625</v>
      </c>
      <c r="F15" s="761">
        <f>'[3]East Change4'!BW5-'[3]East Change4'!BX5</f>
        <v>58225.53125</v>
      </c>
      <c r="G15" s="761">
        <f t="shared" si="6"/>
        <v>256563.86157226562</v>
      </c>
      <c r="H15" s="761">
        <f>'[3]KPCO New Additions'!Q8</f>
        <v>607</v>
      </c>
      <c r="I15" s="761">
        <f>'[3]O&amp;M'!W70</f>
        <v>0</v>
      </c>
      <c r="J15" s="761">
        <f t="shared" si="0"/>
        <v>607</v>
      </c>
      <c r="K15" s="761">
        <f t="shared" si="1"/>
        <v>257170.86157226562</v>
      </c>
      <c r="L15" s="761">
        <f>'[3]East Change4'!CE5</f>
        <v>102594.8125</v>
      </c>
      <c r="M15" s="761">
        <f t="shared" si="2"/>
        <v>359765.6740722656</v>
      </c>
      <c r="N15" s="761">
        <f t="shared" si="3"/>
        <v>1379.2891979994274</v>
      </c>
      <c r="O15" s="761">
        <f t="shared" si="4"/>
        <v>358386.3848742662</v>
      </c>
      <c r="P15" s="762">
        <f>P14+O15/(1+'[3]Format'!$G$9)^(C15-$C$12)</f>
        <v>929379.2725588541</v>
      </c>
      <c r="Q15" s="761">
        <f>'[3]KPCO New Additions'!Q8</f>
        <v>607</v>
      </c>
      <c r="R15" s="763">
        <f t="shared" si="7"/>
        <v>2014</v>
      </c>
      <c r="S15" s="761">
        <f>IF('[3]Change3'!BP5&lt;0,0,(('[3]Change3'!BE5-'[3]Change3'!BI5*(1+('[3]Change3'!BP5/100))+SUM('[3]Format'!J55))))</f>
        <v>44.5541480937502</v>
      </c>
      <c r="T15" s="843">
        <v>595.3383333333334</v>
      </c>
      <c r="V15" s="766"/>
      <c r="W15" s="766"/>
      <c r="Y15" s="767"/>
      <c r="AA15" s="766"/>
      <c r="AB15" s="766"/>
    </row>
    <row r="16" spans="2:28" ht="12.75">
      <c r="B16" s="761"/>
      <c r="C16" s="747">
        <f t="shared" si="5"/>
        <v>2015</v>
      </c>
      <c r="D16" s="761">
        <f>'[3]East Change4'!BV6</f>
        <v>275707.40625</v>
      </c>
      <c r="E16" s="761">
        <f>'[3]East Change4'!BZ6-('[3]East Change4'!BY6+'[3]East Change4'!CR6)-'[3]East Change4'!CA6</f>
        <v>-51087.71252441406</v>
      </c>
      <c r="F16" s="761">
        <f>'[3]East Change4'!BW6-'[3]East Change4'!BX6</f>
        <v>45044.12109375</v>
      </c>
      <c r="G16" s="761">
        <f t="shared" si="6"/>
        <v>281750.99768066406</v>
      </c>
      <c r="H16" s="761">
        <f>'[3]KPCO New Additions'!Q9</f>
        <v>607</v>
      </c>
      <c r="I16" s="761">
        <f>'[3]O&amp;M'!W71</f>
        <v>0</v>
      </c>
      <c r="J16" s="761">
        <f t="shared" si="0"/>
        <v>607</v>
      </c>
      <c r="K16" s="761">
        <f t="shared" si="1"/>
        <v>282357.99768066406</v>
      </c>
      <c r="L16" s="761">
        <f>'[3]East Change4'!CE6</f>
        <v>29795.080078125</v>
      </c>
      <c r="M16" s="761">
        <f t="shared" si="2"/>
        <v>312153.07775878906</v>
      </c>
      <c r="N16" s="761">
        <f>S16*T16*52/1000</f>
        <v>-17666.503588367003</v>
      </c>
      <c r="O16" s="761">
        <f t="shared" si="4"/>
        <v>329819.5813471561</v>
      </c>
      <c r="P16" s="762">
        <f>P15+O16/(1+'[3]Format'!$G$9)^(C16-$C$12)</f>
        <v>1166144.221048643</v>
      </c>
      <c r="Q16" s="761">
        <f>'[3]KPCO New Additions'!Q9</f>
        <v>607</v>
      </c>
      <c r="R16" s="763">
        <f t="shared" si="7"/>
        <v>2015</v>
      </c>
      <c r="S16" s="761">
        <f>IF('[3]Change3'!BP6&lt;0,0,(('[3]Change3'!BE6-'[3]Change3'!BI6*(1+('[3]Change3'!BP6/100))+SUM('[3]Format'!J56))))</f>
        <v>-225.4833450937499</v>
      </c>
      <c r="T16" s="843">
        <v>1506.720833333333</v>
      </c>
      <c r="V16" s="766"/>
      <c r="W16" s="766"/>
      <c r="Y16" s="767"/>
      <c r="AA16" s="766"/>
      <c r="AB16" s="766"/>
    </row>
    <row r="17" spans="2:28" ht="12.75">
      <c r="B17" s="761"/>
      <c r="C17" s="747">
        <f t="shared" si="5"/>
        <v>2016</v>
      </c>
      <c r="D17" s="761">
        <f>'[3]East Change4'!BV7</f>
        <v>72505.1875</v>
      </c>
      <c r="E17" s="761">
        <f>'[3]East Change4'!BZ7-('[3]East Change4'!BY7+'[3]East Change4'!CR7)-'[3]East Change4'!CA7</f>
        <v>-39933.40075683594</v>
      </c>
      <c r="F17" s="761">
        <f>'[3]East Change4'!BW7-'[3]East Change4'!BX7</f>
        <v>-262595.25</v>
      </c>
      <c r="G17" s="761">
        <f t="shared" si="6"/>
        <v>375033.83825683594</v>
      </c>
      <c r="H17" s="761">
        <f>'[3]KPCO New Additions'!Q10</f>
        <v>36583</v>
      </c>
      <c r="I17" s="761">
        <f>'[3]O&amp;M'!W72</f>
        <v>0</v>
      </c>
      <c r="J17" s="761">
        <f t="shared" si="0"/>
        <v>36583</v>
      </c>
      <c r="K17" s="761">
        <f t="shared" si="1"/>
        <v>411616.83825683594</v>
      </c>
      <c r="L17" s="761">
        <f>'[3]East Change4'!CE7</f>
        <v>1595.7877197265625</v>
      </c>
      <c r="M17" s="761">
        <f t="shared" si="2"/>
        <v>413212.6259765625</v>
      </c>
      <c r="N17" s="761">
        <f t="shared" si="3"/>
        <v>-96220.52115434683</v>
      </c>
      <c r="O17" s="761">
        <f t="shared" si="4"/>
        <v>509433.1471309093</v>
      </c>
      <c r="P17" s="762">
        <f>P16+O17/(1+'[3]Format'!$G$9)^(C17-$C$12)</f>
        <v>1502763.0578761338</v>
      </c>
      <c r="Q17" s="761">
        <f>'[3]KPCO New Additions'!Q10</f>
        <v>36583</v>
      </c>
      <c r="R17" s="763">
        <f t="shared" si="7"/>
        <v>2016</v>
      </c>
      <c r="S17" s="761">
        <f>IF('[3]Change3'!BP7&lt;0,0,(('[3]Change3'!BE7-'[3]Change3'!BI7*(1+('[3]Change3'!BP7/100))+SUM('[3]Format'!J57))))</f>
        <v>-937.6603881171875</v>
      </c>
      <c r="T17" s="843">
        <v>1973.4166666666667</v>
      </c>
      <c r="V17" s="766"/>
      <c r="W17" s="766"/>
      <c r="Y17" s="767"/>
      <c r="AA17" s="766"/>
      <c r="AB17" s="766"/>
    </row>
    <row r="18" spans="2:28" ht="12.75">
      <c r="B18" s="761"/>
      <c r="C18" s="747">
        <f t="shared" si="5"/>
        <v>2017</v>
      </c>
      <c r="D18" s="761">
        <f>'[3]East Change4'!BV8</f>
        <v>69730.015625</v>
      </c>
      <c r="E18" s="761">
        <f>'[3]East Change4'!BZ8-('[3]East Change4'!BY8+'[3]East Change4'!CR8)-'[3]East Change4'!CA8</f>
        <v>-38321.57470703125</v>
      </c>
      <c r="F18" s="761">
        <f>'[3]East Change4'!BW8-'[3]East Change4'!BX8</f>
        <v>-276013.21875</v>
      </c>
      <c r="G18" s="761">
        <f t="shared" si="6"/>
        <v>384064.80908203125</v>
      </c>
      <c r="H18" s="761">
        <f>'[3]KPCO New Additions'!Q11</f>
        <v>36583</v>
      </c>
      <c r="I18" s="761">
        <f>'[3]O&amp;M'!W73</f>
        <v>0</v>
      </c>
      <c r="J18" s="761">
        <f t="shared" si="0"/>
        <v>36583</v>
      </c>
      <c r="K18" s="761">
        <f t="shared" si="1"/>
        <v>420647.80908203125</v>
      </c>
      <c r="L18" s="761">
        <f>'[3]East Change4'!CE8</f>
        <v>894.8509521484375</v>
      </c>
      <c r="M18" s="761">
        <f t="shared" si="2"/>
        <v>421542.6600341797</v>
      </c>
      <c r="N18" s="761">
        <f t="shared" si="3"/>
        <v>-79238.25086821741</v>
      </c>
      <c r="O18" s="761">
        <f t="shared" si="4"/>
        <v>500780.9109023971</v>
      </c>
      <c r="P18" s="762">
        <f>P17+O18/(1+'[3]Format'!$G$9)^(C18-$C$12)</f>
        <v>1807348.5575728577</v>
      </c>
      <c r="Q18" s="761">
        <f>'[3]KPCO New Additions'!Q11</f>
        <v>36583</v>
      </c>
      <c r="R18" s="763">
        <f t="shared" si="7"/>
        <v>2017</v>
      </c>
      <c r="S18" s="761">
        <f>IF('[3]Change3'!BP8&lt;0,0,(('[3]Change3'!BE8-'[3]Change3'!BI8*(1+('[3]Change3'!BP8/100))+SUM('[3]Format'!J58))))</f>
        <v>-922.4935168183592</v>
      </c>
      <c r="T18" s="843">
        <v>1651.8408952640157</v>
      </c>
      <c r="V18" s="766"/>
      <c r="W18" s="766"/>
      <c r="Y18" s="767"/>
      <c r="AA18" s="766"/>
      <c r="AB18" s="766"/>
    </row>
    <row r="19" spans="2:28" ht="12.75">
      <c r="B19" s="761"/>
      <c r="C19" s="747">
        <f t="shared" si="5"/>
        <v>2018</v>
      </c>
      <c r="D19" s="761">
        <f>'[3]East Change4'!BV9</f>
        <v>76948.703125</v>
      </c>
      <c r="E19" s="761">
        <f>'[3]East Change4'!BZ9-('[3]East Change4'!BY9+'[3]East Change4'!CR9)-'[3]East Change4'!CA9</f>
        <v>-37921.32125854492</v>
      </c>
      <c r="F19" s="761">
        <f>'[3]East Change4'!BW9-'[3]East Change4'!BX9</f>
        <v>-270259.5</v>
      </c>
      <c r="G19" s="761">
        <f t="shared" si="6"/>
        <v>385129.5243835449</v>
      </c>
      <c r="H19" s="761">
        <f>'[3]KPCO New Additions'!Q12</f>
        <v>36583</v>
      </c>
      <c r="I19" s="761">
        <f>'[3]O&amp;M'!W74</f>
        <v>0</v>
      </c>
      <c r="J19" s="761">
        <f t="shared" si="0"/>
        <v>36583</v>
      </c>
      <c r="K19" s="761">
        <f t="shared" si="1"/>
        <v>421712.5243835449</v>
      </c>
      <c r="L19" s="761">
        <f>'[3]East Change4'!CE9</f>
        <v>359.0397644042969</v>
      </c>
      <c r="M19" s="761">
        <f t="shared" si="2"/>
        <v>422071.5641479492</v>
      </c>
      <c r="N19" s="761">
        <f t="shared" si="3"/>
        <v>-67811.33353583472</v>
      </c>
      <c r="O19" s="761">
        <f t="shared" si="4"/>
        <v>489882.89768378396</v>
      </c>
      <c r="P19" s="762">
        <f>P18+O19/(1+'[3]Format'!$G$9)^(C19-$C$12)</f>
        <v>2081609.5097769243</v>
      </c>
      <c r="Q19" s="761">
        <f>'[3]KPCO New Additions'!Q12</f>
        <v>36583</v>
      </c>
      <c r="R19" s="763">
        <f t="shared" si="7"/>
        <v>2018</v>
      </c>
      <c r="S19" s="761">
        <f>IF('[3]Change3'!BP9&lt;0,0,(('[3]Change3'!BE9-'[3]Change3'!BI9*(1+('[3]Change3'!BP9/100))+SUM('[3]Format'!J59))))</f>
        <v>-929.6552728984375</v>
      </c>
      <c r="T19" s="843">
        <v>1402.7394287697714</v>
      </c>
      <c r="V19" s="766"/>
      <c r="W19" s="766"/>
      <c r="Y19" s="767"/>
      <c r="AA19" s="766"/>
      <c r="AB19" s="766"/>
    </row>
    <row r="20" spans="2:28" ht="12.75">
      <c r="B20" s="761"/>
      <c r="C20" s="747">
        <f t="shared" si="5"/>
        <v>2019</v>
      </c>
      <c r="D20" s="761">
        <f>'[3]East Change4'!BV10</f>
        <v>71023.15625</v>
      </c>
      <c r="E20" s="761">
        <f>'[3]East Change4'!BZ10-('[3]East Change4'!BY10+'[3]East Change4'!CR10)-'[3]East Change4'!CA10</f>
        <v>-38178.11541748047</v>
      </c>
      <c r="F20" s="761">
        <f>'[3]East Change4'!BW10-'[3]East Change4'!BX10</f>
        <v>-290487.34375</v>
      </c>
      <c r="G20" s="761">
        <f t="shared" si="6"/>
        <v>399688.61541748047</v>
      </c>
      <c r="H20" s="761">
        <f>'[3]KPCO New Additions'!Q13</f>
        <v>36583</v>
      </c>
      <c r="I20" s="761">
        <f>'[3]O&amp;M'!W75</f>
        <v>0</v>
      </c>
      <c r="J20" s="761">
        <f t="shared" si="0"/>
        <v>36583</v>
      </c>
      <c r="K20" s="761">
        <f t="shared" si="1"/>
        <v>436271.61541748047</v>
      </c>
      <c r="L20" s="761">
        <f>'[3]East Change4'!CE10</f>
        <v>316.88580322265625</v>
      </c>
      <c r="M20" s="761">
        <f t="shared" si="2"/>
        <v>436588.5012207031</v>
      </c>
      <c r="N20" s="761">
        <f t="shared" si="3"/>
        <v>-76355.18602533886</v>
      </c>
      <c r="O20" s="761">
        <f t="shared" si="4"/>
        <v>512943.68724604195</v>
      </c>
      <c r="P20" s="762">
        <f>P19+O20/(1+'[3]Format'!$G$9)^(C20-$C$12)</f>
        <v>2345942.661288673</v>
      </c>
      <c r="Q20" s="761">
        <f>'[3]KPCO New Additions'!Q13</f>
        <v>36583</v>
      </c>
      <c r="R20" s="763">
        <f t="shared" si="7"/>
        <v>2019</v>
      </c>
      <c r="S20" s="761">
        <f>IF('[3]Change3'!BP10&lt;0,0,(('[3]Change3'!BE10-'[3]Change3'!BI10*(1+('[3]Change3'!BP10/100))+SUM('[3]Format'!J60))))</f>
        <v>-934.0956098652343</v>
      </c>
      <c r="T20" s="843">
        <v>1571.9685934907611</v>
      </c>
      <c r="V20" s="766"/>
      <c r="W20" s="766"/>
      <c r="Y20" s="767"/>
      <c r="AA20" s="766"/>
      <c r="AB20" s="766"/>
    </row>
    <row r="21" spans="2:28" ht="12.75">
      <c r="B21" s="761"/>
      <c r="C21" s="747">
        <f t="shared" si="5"/>
        <v>2020</v>
      </c>
      <c r="D21" s="761">
        <f>'[3]East Change4'!BV11</f>
        <v>75257.2421875</v>
      </c>
      <c r="E21" s="761">
        <f>'[3]East Change4'!BZ11-('[3]East Change4'!BY11+'[3]East Change4'!CR11)-'[3]East Change4'!CA11</f>
        <v>-38014.239528656006</v>
      </c>
      <c r="F21" s="761">
        <f>'[3]East Change4'!BW11-'[3]East Change4'!BX11</f>
        <v>-279385.71875</v>
      </c>
      <c r="G21" s="761">
        <f t="shared" si="6"/>
        <v>392657.200466156</v>
      </c>
      <c r="H21" s="761">
        <f>'[3]KPCO New Additions'!Q14</f>
        <v>43914</v>
      </c>
      <c r="I21" s="761">
        <f>'[3]O&amp;M'!W76</f>
        <v>0</v>
      </c>
      <c r="J21" s="761">
        <f t="shared" si="0"/>
        <v>43914</v>
      </c>
      <c r="K21" s="761">
        <f t="shared" si="1"/>
        <v>436571.200466156</v>
      </c>
      <c r="L21" s="761">
        <f>'[3]East Change4'!CE11</f>
        <v>0</v>
      </c>
      <c r="M21" s="761">
        <f t="shared" si="2"/>
        <v>436571.200466156</v>
      </c>
      <c r="N21" s="761">
        <f t="shared" si="3"/>
        <v>-86584.35595439169</v>
      </c>
      <c r="O21" s="761">
        <f t="shared" si="4"/>
        <v>523155.5564205477</v>
      </c>
      <c r="P21" s="762">
        <f>P20+O21/(1+'[3]Format'!$G$9)^(C21-$C$12)</f>
        <v>2594097.661169817</v>
      </c>
      <c r="Q21" s="761">
        <f>'[3]KPCO New Additions'!Q14</f>
        <v>43914</v>
      </c>
      <c r="R21" s="763">
        <f t="shared" si="7"/>
        <v>2020</v>
      </c>
      <c r="S21" s="761">
        <f>IF('[3]Change3'!BP11&lt;0,0,(('[3]Change3'!BE11-'[3]Change3'!BI11*(1+('[3]Change3'!BP11/100))+SUM('[3]Format'!J61))))</f>
        <v>-938.450975328125</v>
      </c>
      <c r="T21" s="843">
        <v>1774.2895602740437</v>
      </c>
      <c r="V21" s="766"/>
      <c r="W21" s="766"/>
      <c r="Y21" s="767"/>
      <c r="AA21" s="766"/>
      <c r="AB21" s="766"/>
    </row>
    <row r="22" spans="2:28" ht="12.75">
      <c r="B22" s="761"/>
      <c r="C22" s="747">
        <f t="shared" si="5"/>
        <v>2021</v>
      </c>
      <c r="D22" s="761">
        <f>'[3]East Change4'!BV12</f>
        <v>76468.2890625</v>
      </c>
      <c r="E22" s="761">
        <f>'[3]East Change4'!BZ12-('[3]East Change4'!BY12+'[3]East Change4'!CR12)-'[3]East Change4'!CA12</f>
        <v>-52947.62628173828</v>
      </c>
      <c r="F22" s="761">
        <f>'[3]East Change4'!BW12-'[3]East Change4'!BX12</f>
        <v>-279890.875</v>
      </c>
      <c r="G22" s="761">
        <f t="shared" si="6"/>
        <v>409306.7903442383</v>
      </c>
      <c r="H22" s="761">
        <f>'[3]KPCO New Additions'!Q15</f>
        <v>43914</v>
      </c>
      <c r="I22" s="761">
        <f>'[3]O&amp;M'!W77</f>
        <v>0</v>
      </c>
      <c r="J22" s="761">
        <f t="shared" si="0"/>
        <v>43914</v>
      </c>
      <c r="K22" s="761">
        <f t="shared" si="1"/>
        <v>453220.7903442383</v>
      </c>
      <c r="L22" s="761">
        <f>'[3]East Change4'!CE12</f>
        <v>0</v>
      </c>
      <c r="M22" s="761">
        <f t="shared" si="2"/>
        <v>453220.7903442383</v>
      </c>
      <c r="N22" s="761">
        <f t="shared" si="3"/>
        <v>-95706.16249165649</v>
      </c>
      <c r="O22" s="761">
        <f t="shared" si="4"/>
        <v>548926.9528358948</v>
      </c>
      <c r="P22" s="762">
        <f>P21+O22/(1+'[3]Format'!$G$9)^(C22-$C$12)</f>
        <v>2833769.4880201803</v>
      </c>
      <c r="Q22" s="761">
        <f>'[3]KPCO New Additions'!Q15</f>
        <v>43914</v>
      </c>
      <c r="R22" s="763">
        <f t="shared" si="7"/>
        <v>2021</v>
      </c>
      <c r="S22" s="761">
        <f>IF('[3]Change3'!BP12&lt;0,0,(('[3]Change3'!BE12-'[3]Change3'!BI12*(1+('[3]Change3'!BP12/100))+SUM('[3]Format'!J62))))</f>
        <v>-938.8715005195311</v>
      </c>
      <c r="T22" s="843">
        <v>1960.3354919401568</v>
      </c>
      <c r="V22" s="766"/>
      <c r="W22" s="766"/>
      <c r="Y22" s="767"/>
      <c r="AA22" s="766"/>
      <c r="AB22" s="766"/>
    </row>
    <row r="23" spans="2:28" ht="12.75">
      <c r="B23" s="761"/>
      <c r="C23" s="747">
        <f t="shared" si="5"/>
        <v>2022</v>
      </c>
      <c r="D23" s="761">
        <f>'[3]East Change4'!BV13</f>
        <v>76759.8515625</v>
      </c>
      <c r="E23" s="761">
        <f>'[3]East Change4'!BZ13-('[3]East Change4'!BY13+'[3]East Change4'!CR13)-'[3]East Change4'!CA13</f>
        <v>-53230.335021972656</v>
      </c>
      <c r="F23" s="761">
        <f>'[3]East Change4'!BW13-'[3]East Change4'!BX13</f>
        <v>-327351.15625</v>
      </c>
      <c r="G23" s="761">
        <f t="shared" si="6"/>
        <v>457341.34283447266</v>
      </c>
      <c r="H23" s="761">
        <f>'[3]KPCO New Additions'!Q16</f>
        <v>43914</v>
      </c>
      <c r="I23" s="761">
        <f>'[3]O&amp;M'!W78</f>
        <v>0</v>
      </c>
      <c r="J23" s="761">
        <f t="shared" si="0"/>
        <v>43914</v>
      </c>
      <c r="K23" s="761">
        <f t="shared" si="1"/>
        <v>501255.34283447266</v>
      </c>
      <c r="L23" s="761">
        <f>'[3]East Change4'!CE13</f>
        <v>41846.40625</v>
      </c>
      <c r="M23" s="761">
        <f t="shared" si="2"/>
        <v>543101.7490844727</v>
      </c>
      <c r="N23" s="761">
        <f t="shared" si="3"/>
        <v>-105268.23815944864</v>
      </c>
      <c r="O23" s="761">
        <f t="shared" si="4"/>
        <v>648369.9872439213</v>
      </c>
      <c r="P23" s="762">
        <f>P22+O23/(1+'[3]Format'!$G$9)^(C23-$C$12)</f>
        <v>3094346.1863781204</v>
      </c>
      <c r="Q23" s="761">
        <f>'[3]KPCO New Additions'!Q16</f>
        <v>43914</v>
      </c>
      <c r="R23" s="763">
        <f t="shared" si="7"/>
        <v>2022</v>
      </c>
      <c r="S23" s="761">
        <f>IF('[3]Change3'!BP13&lt;0,0,(('[3]Change3'!BE13-'[3]Change3'!BI13*(1+('[3]Change3'!BP13/100))+SUM('[3]Format'!J63))))</f>
        <v>-950.755471519531</v>
      </c>
      <c r="T23" s="843">
        <v>2129.24275065024</v>
      </c>
      <c r="V23" s="766"/>
      <c r="W23" s="766"/>
      <c r="Y23" s="767"/>
      <c r="AA23" s="766"/>
      <c r="AB23" s="766"/>
    </row>
    <row r="24" spans="2:28" ht="12.75">
      <c r="B24" s="761"/>
      <c r="C24" s="747">
        <f t="shared" si="5"/>
        <v>2023</v>
      </c>
      <c r="D24" s="761">
        <f>'[3]East Change4'!BV14</f>
        <v>69002.0078125</v>
      </c>
      <c r="E24" s="761">
        <f>'[3]East Change4'!BZ14-('[3]East Change4'!BY14+'[3]East Change4'!CR14)-'[3]East Change4'!CA14</f>
        <v>-53441.80808067322</v>
      </c>
      <c r="F24" s="761">
        <f>'[3]East Change4'!BW14-'[3]East Change4'!BX14</f>
        <v>-360110.96875</v>
      </c>
      <c r="G24" s="761">
        <f t="shared" si="6"/>
        <v>482554.7846431732</v>
      </c>
      <c r="H24" s="761">
        <f>'[3]KPCO New Additions'!Q17</f>
        <v>43914</v>
      </c>
      <c r="I24" s="761">
        <f>'[3]O&amp;M'!W79</f>
        <v>0</v>
      </c>
      <c r="J24" s="761">
        <f t="shared" si="0"/>
        <v>43914</v>
      </c>
      <c r="K24" s="761">
        <f t="shared" si="1"/>
        <v>526468.7846431732</v>
      </c>
      <c r="L24" s="761">
        <f>'[3]East Change4'!CE14</f>
        <v>37415.3984375</v>
      </c>
      <c r="M24" s="761">
        <f t="shared" si="2"/>
        <v>563884.1830806732</v>
      </c>
      <c r="N24" s="761">
        <f t="shared" si="3"/>
        <v>-113496.0925218378</v>
      </c>
      <c r="O24" s="761">
        <f t="shared" si="4"/>
        <v>677380.275602511</v>
      </c>
      <c r="P24" s="762">
        <f>P23+O24/(1+'[3]Format'!$G$9)^(C24-$C$12)</f>
        <v>3344931.4128987463</v>
      </c>
      <c r="Q24" s="761">
        <f>'[3]KPCO New Additions'!Q17</f>
        <v>43914</v>
      </c>
      <c r="R24" s="763">
        <f t="shared" si="7"/>
        <v>2023</v>
      </c>
      <c r="S24" s="761">
        <f>IF('[3]Change3'!BP14&lt;0,0,(('[3]Change3'!BE14-'[3]Change3'!BI14*(1+('[3]Change3'!BP14/100))+SUM('[3]Format'!J64))))</f>
        <v>-957.2376375195311</v>
      </c>
      <c r="T24" s="843">
        <v>2280.12050334467</v>
      </c>
      <c r="V24" s="766"/>
      <c r="W24" s="766"/>
      <c r="Y24" s="767"/>
      <c r="AA24" s="766"/>
      <c r="AB24" s="766"/>
    </row>
    <row r="25" spans="2:28" ht="12.75">
      <c r="B25" s="761"/>
      <c r="C25" s="747">
        <f t="shared" si="5"/>
        <v>2024</v>
      </c>
      <c r="D25" s="761">
        <f>'[3]East Change4'!BV15</f>
        <v>72372.0390625</v>
      </c>
      <c r="E25" s="761">
        <f>'[3]East Change4'!BZ15-('[3]East Change4'!BY15+'[3]East Change4'!CR15)-'[3]East Change4'!CA15</f>
        <v>-55535.69689941406</v>
      </c>
      <c r="F25" s="761">
        <f>'[3]East Change4'!BW15-'[3]East Change4'!BX15</f>
        <v>-367598.59375</v>
      </c>
      <c r="G25" s="761">
        <f t="shared" si="6"/>
        <v>495506.32971191406</v>
      </c>
      <c r="H25" s="761">
        <f>'[3]KPCO New Additions'!Q18</f>
        <v>43914</v>
      </c>
      <c r="I25" s="761">
        <f>'[3]O&amp;M'!W80</f>
        <v>0</v>
      </c>
      <c r="J25" s="761">
        <f t="shared" si="0"/>
        <v>43914</v>
      </c>
      <c r="K25" s="761">
        <f t="shared" si="1"/>
        <v>539420.3297119141</v>
      </c>
      <c r="L25" s="761">
        <f>'[3]East Change4'!CE15</f>
        <v>38892.41015625</v>
      </c>
      <c r="M25" s="761">
        <f t="shared" si="2"/>
        <v>578312.7398681641</v>
      </c>
      <c r="N25" s="761">
        <f t="shared" si="3"/>
        <v>-121282.61763572755</v>
      </c>
      <c r="O25" s="761">
        <f t="shared" si="4"/>
        <v>699595.3575038916</v>
      </c>
      <c r="P25" s="762">
        <f>P24+O25/(1+'[3]Format'!$G$9)^(C25-$C$12)</f>
        <v>3583152.4322563577</v>
      </c>
      <c r="Q25" s="761">
        <f>'[3]KPCO New Additions'!Q18</f>
        <v>43914</v>
      </c>
      <c r="R25" s="763">
        <f t="shared" si="7"/>
        <v>2024</v>
      </c>
      <c r="S25" s="761">
        <f>IF('[3]Change3'!BP15&lt;0,0,(('[3]Change3'!BE15-'[3]Change3'!BI15*(1+('[3]Change3'!BP15/100))+SUM('[3]Format'!J65))))</f>
        <v>-966.9608865195312</v>
      </c>
      <c r="T25" s="843">
        <v>2412.0500259853984</v>
      </c>
      <c r="V25" s="766"/>
      <c r="W25" s="766"/>
      <c r="Y25" s="767"/>
      <c r="AA25" s="766"/>
      <c r="AB25" s="766"/>
    </row>
    <row r="26" spans="2:28" ht="12.75">
      <c r="B26" s="761"/>
      <c r="C26" s="747">
        <f t="shared" si="5"/>
        <v>2025</v>
      </c>
      <c r="D26" s="761">
        <f>'[3]East Change4'!BV16</f>
        <v>397096.8125</v>
      </c>
      <c r="E26" s="761">
        <f>'[3]East Change4'!BZ16-('[3]East Change4'!BY16+'[3]East Change4'!CR16)-'[3]East Change4'!CA16</f>
        <v>-58034.5751953125</v>
      </c>
      <c r="F26" s="761">
        <f>'[3]East Change4'!BW16-'[3]East Change4'!BX16</f>
        <v>104721.685546875</v>
      </c>
      <c r="G26" s="761">
        <f t="shared" si="6"/>
        <v>350409.7021484375</v>
      </c>
      <c r="H26" s="761">
        <f>'[3]KPCO New Additions'!Q19</f>
        <v>356636</v>
      </c>
      <c r="I26" s="761">
        <f>'[3]O&amp;M'!W81</f>
        <v>65757.12890625</v>
      </c>
      <c r="J26" s="761">
        <f t="shared" si="0"/>
        <v>422393.12890625</v>
      </c>
      <c r="K26" s="761">
        <f t="shared" si="1"/>
        <v>772802.8310546875</v>
      </c>
      <c r="L26" s="761">
        <f>'[3]East Change4'!CE16</f>
        <v>75723.3515625</v>
      </c>
      <c r="M26" s="761">
        <f t="shared" si="2"/>
        <v>848526.1826171875</v>
      </c>
      <c r="N26" s="761">
        <f t="shared" si="3"/>
        <v>42750.59643076521</v>
      </c>
      <c r="O26" s="761">
        <f t="shared" si="4"/>
        <v>805775.5861864223</v>
      </c>
      <c r="P26" s="762">
        <f>P25+O26/(1+'[3]Format'!$G$9)^(C26-$C$12)</f>
        <v>3835708.3258982887</v>
      </c>
      <c r="Q26" s="761">
        <f>'[3]KPCO New Additions'!Q19</f>
        <v>356636</v>
      </c>
      <c r="R26" s="763">
        <f t="shared" si="7"/>
        <v>2025</v>
      </c>
      <c r="S26" s="761">
        <f>IF('[3]Change3'!BP16&lt;0,0,(('[3]Change3'!BE16-'[3]Change3'!BI16*(1+('[3]Change3'!BP16/100))+SUM('[3]Format'!J66))))</f>
        <v>325.7129545078126</v>
      </c>
      <c r="T26" s="843">
        <v>2524.0839919312234</v>
      </c>
      <c r="V26" s="766"/>
      <c r="W26" s="766"/>
      <c r="Y26" s="767"/>
      <c r="AA26" s="766"/>
      <c r="AB26" s="766"/>
    </row>
    <row r="27" spans="2:28" ht="12.75">
      <c r="B27" s="761"/>
      <c r="C27" s="747">
        <f t="shared" si="5"/>
        <v>2026</v>
      </c>
      <c r="D27" s="761">
        <f>'[3]East Change4'!BV17</f>
        <v>414742.15625</v>
      </c>
      <c r="E27" s="761">
        <f>'[3]East Change4'!BZ17-('[3]East Change4'!BY17+'[3]East Change4'!CR17)-'[3]East Change4'!CA17</f>
        <v>-59124.901123046875</v>
      </c>
      <c r="F27" s="761">
        <f>'[3]East Change4'!BW17-'[3]East Change4'!BX17</f>
        <v>106929.0234375</v>
      </c>
      <c r="G27" s="761">
        <f t="shared" si="6"/>
        <v>366938.0339355469</v>
      </c>
      <c r="H27" s="761">
        <f>'[3]KPCO New Additions'!Q20</f>
        <v>356636</v>
      </c>
      <c r="I27" s="761">
        <f>'[3]O&amp;M'!W82</f>
        <v>68403.07421875</v>
      </c>
      <c r="J27" s="761">
        <f t="shared" si="0"/>
        <v>425039.07421875</v>
      </c>
      <c r="K27" s="761">
        <f t="shared" si="1"/>
        <v>791977.1081542969</v>
      </c>
      <c r="L27" s="761">
        <f>'[3]East Change4'!CE17</f>
        <v>75809.71875</v>
      </c>
      <c r="M27" s="761">
        <f t="shared" si="2"/>
        <v>867786.8269042969</v>
      </c>
      <c r="N27" s="761">
        <f t="shared" si="3"/>
        <v>42531.554207467256</v>
      </c>
      <c r="O27" s="761">
        <f t="shared" si="4"/>
        <v>825255.2726968296</v>
      </c>
      <c r="P27" s="762">
        <f>P26+O27/(1+'[3]Format'!$G$9)^(C27-$C$12)</f>
        <v>4073798.7637793454</v>
      </c>
      <c r="Q27" s="761">
        <f>'[3]KPCO New Additions'!Q20</f>
        <v>356636</v>
      </c>
      <c r="R27" s="763">
        <f t="shared" si="7"/>
        <v>2026</v>
      </c>
      <c r="S27" s="761">
        <f>IF('[3]Change3'!BP17&lt;0,0,(('[3]Change3'!BE17-'[3]Change3'!BI17*(1+('[3]Change3'!BP17/100))+SUM('[3]Format'!J67))))</f>
        <v>312.74862250781257</v>
      </c>
      <c r="T27" s="843">
        <v>2615.2457441097863</v>
      </c>
      <c r="V27" s="766"/>
      <c r="W27" s="766"/>
      <c r="Y27" s="767"/>
      <c r="AA27" s="766"/>
      <c r="AB27" s="766"/>
    </row>
    <row r="28" spans="2:28" ht="12.75">
      <c r="B28" s="761"/>
      <c r="C28" s="747">
        <f t="shared" si="5"/>
        <v>2027</v>
      </c>
      <c r="D28" s="761">
        <f>'[3]East Change4'!BV18</f>
        <v>421946.09375</v>
      </c>
      <c r="E28" s="761">
        <f>'[3]East Change4'!BZ18-('[3]East Change4'!BY18+'[3]East Change4'!CR18)-'[3]East Change4'!CA18</f>
        <v>-59729.8212890625</v>
      </c>
      <c r="F28" s="761">
        <f>'[3]East Change4'!BW18-'[3]East Change4'!BX18</f>
        <v>109781.98046875</v>
      </c>
      <c r="G28" s="761">
        <f t="shared" si="6"/>
        <v>371893.9345703125</v>
      </c>
      <c r="H28" s="761">
        <f>'[3]KPCO New Additions'!Q21</f>
        <v>356636</v>
      </c>
      <c r="I28" s="761">
        <f>'[3]O&amp;M'!W83</f>
        <v>69273.48828125</v>
      </c>
      <c r="J28" s="761">
        <f t="shared" si="0"/>
        <v>425909.48828125</v>
      </c>
      <c r="K28" s="761">
        <f t="shared" si="1"/>
        <v>797803.4228515625</v>
      </c>
      <c r="L28" s="761">
        <f>'[3]East Change4'!CE18</f>
        <v>78712.03125</v>
      </c>
      <c r="M28" s="761">
        <f t="shared" si="2"/>
        <v>876515.4541015625</v>
      </c>
      <c r="N28" s="761">
        <f t="shared" si="3"/>
        <v>41848.53331893488</v>
      </c>
      <c r="O28" s="761">
        <f t="shared" si="4"/>
        <v>834666.9207826277</v>
      </c>
      <c r="P28" s="762">
        <f>P27+O28/(1+'[3]Format'!$G$9)^(C28-$C$12)</f>
        <v>4295453.538538844</v>
      </c>
      <c r="Q28" s="761">
        <f>'[3]KPCO New Additions'!Q21</f>
        <v>356636</v>
      </c>
      <c r="R28" s="763">
        <f t="shared" si="7"/>
        <v>2027</v>
      </c>
      <c r="S28" s="761">
        <f>IF('[3]Change3'!BP18&lt;0,0,(('[3]Change3'!BE18-'[3]Change3'!BI18*(1+('[3]Change3'!BP18/100))+SUM('[3]Format'!J68))))</f>
        <v>299.78429050781256</v>
      </c>
      <c r="T28" s="843">
        <v>2684.528550643386</v>
      </c>
      <c r="V28" s="766"/>
      <c r="W28" s="766"/>
      <c r="Y28" s="767"/>
      <c r="AA28" s="766"/>
      <c r="AB28" s="766"/>
    </row>
    <row r="29" spans="2:28" ht="12.75">
      <c r="B29" s="761"/>
      <c r="C29" s="747">
        <f t="shared" si="5"/>
        <v>2028</v>
      </c>
      <c r="D29" s="761">
        <f>'[3]East Change4'!BV19</f>
        <v>433804.4375</v>
      </c>
      <c r="E29" s="761">
        <f>'[3]East Change4'!BZ19-('[3]East Change4'!BY19+'[3]East Change4'!CR19)-'[3]East Change4'!CA19</f>
        <v>-60821.07568359375</v>
      </c>
      <c r="F29" s="761">
        <f>'[3]East Change4'!BW19-'[3]East Change4'!BX19</f>
        <v>103872.326171875</v>
      </c>
      <c r="G29" s="761">
        <f t="shared" si="6"/>
        <v>390753.18701171875</v>
      </c>
      <c r="H29" s="761">
        <f>'[3]KPCO New Additions'!Q22</f>
        <v>356636</v>
      </c>
      <c r="I29" s="761">
        <f>'[3]O&amp;M'!W84</f>
        <v>71358.890625</v>
      </c>
      <c r="J29" s="761">
        <f t="shared" si="0"/>
        <v>427994.890625</v>
      </c>
      <c r="K29" s="761">
        <f t="shared" si="1"/>
        <v>818748.0776367188</v>
      </c>
      <c r="L29" s="761">
        <f>'[3]East Change4'!CE19</f>
        <v>77680.359375</v>
      </c>
      <c r="M29" s="761">
        <f t="shared" si="2"/>
        <v>896428.4370117188</v>
      </c>
      <c r="N29" s="761">
        <f t="shared" si="3"/>
        <v>41037.14421521858</v>
      </c>
      <c r="O29" s="761">
        <f t="shared" si="4"/>
        <v>855391.2927965001</v>
      </c>
      <c r="P29" s="762">
        <f>P28+O29/(1+'[3]Format'!$G$9)^(C29-$C$12)</f>
        <v>4504546.28022374</v>
      </c>
      <c r="Q29" s="761">
        <f>'[3]KPCO New Additions'!Q22</f>
        <v>356636</v>
      </c>
      <c r="R29" s="763">
        <f t="shared" si="7"/>
        <v>2028</v>
      </c>
      <c r="S29" s="761">
        <f>IF('[3]Change3'!BP19&lt;0,0,(('[3]Change3'!BE19-'[3]Change3'!BI19*(1+('[3]Change3'!BP19/100))+SUM('[3]Format'!J69))))</f>
        <v>288.9806805078126</v>
      </c>
      <c r="T29" s="843">
        <v>2730.894843578754</v>
      </c>
      <c r="V29" s="766"/>
      <c r="W29" s="766"/>
      <c r="Y29" s="767"/>
      <c r="AA29" s="766"/>
      <c r="AB29" s="766"/>
    </row>
    <row r="30" spans="2:28" ht="12.75">
      <c r="B30" s="761"/>
      <c r="C30" s="747">
        <f t="shared" si="5"/>
        <v>2029</v>
      </c>
      <c r="D30" s="761">
        <f>'[3]East Change4'!BV20</f>
        <v>441578.5</v>
      </c>
      <c r="E30" s="761">
        <f>'[3]East Change4'!BZ20-('[3]East Change4'!BY20+'[3]East Change4'!CR20)-'[3]East Change4'!CA20</f>
        <v>-62379.727783203125</v>
      </c>
      <c r="F30" s="761">
        <f>'[3]East Change4'!BW20-'[3]East Change4'!BX20</f>
        <v>93776.904296875</v>
      </c>
      <c r="G30" s="761">
        <f t="shared" si="6"/>
        <v>410181.3234863281</v>
      </c>
      <c r="H30" s="761">
        <f>'[3]KPCO New Additions'!Q23</f>
        <v>356636</v>
      </c>
      <c r="I30" s="761">
        <f>'[3]O&amp;M'!W85</f>
        <v>73055.9951171875</v>
      </c>
      <c r="J30" s="761">
        <f t="shared" si="0"/>
        <v>429691.9951171875</v>
      </c>
      <c r="K30" s="761">
        <f t="shared" si="1"/>
        <v>839873.3186035156</v>
      </c>
      <c r="L30" s="761">
        <f>'[3]East Change4'!CE20</f>
        <v>76755.3359375</v>
      </c>
      <c r="M30" s="761">
        <f t="shared" si="2"/>
        <v>916628.6545410156</v>
      </c>
      <c r="N30" s="761">
        <f t="shared" si="3"/>
        <v>39941.98612203995</v>
      </c>
      <c r="O30" s="761">
        <f t="shared" si="4"/>
        <v>876686.6684189757</v>
      </c>
      <c r="P30" s="762">
        <f>P29+O30/(1+'[3]Format'!$G$9)^(C30-$C$12)</f>
        <v>4701801.624075404</v>
      </c>
      <c r="Q30" s="761">
        <f>'[3]KPCO New Additions'!Q23</f>
        <v>356636</v>
      </c>
      <c r="R30" s="763">
        <f t="shared" si="7"/>
        <v>2029</v>
      </c>
      <c r="S30" s="761">
        <f>IF('[3]Change3'!BP20&lt;0,0,(('[3]Change3'!BE20-'[3]Change3'!BI20*(1+('[3]Change3'!BP20/100))+SUM('[3]Format'!J70))))</f>
        <v>279.2574315078127</v>
      </c>
      <c r="T30" s="843">
        <v>2750.562853723189</v>
      </c>
      <c r="V30" s="766"/>
      <c r="W30" s="766"/>
      <c r="Y30" s="767"/>
      <c r="AA30" s="766"/>
      <c r="AB30" s="766"/>
    </row>
    <row r="31" spans="2:28" ht="12.75">
      <c r="B31" s="761"/>
      <c r="C31" s="747">
        <f t="shared" si="5"/>
        <v>2030</v>
      </c>
      <c r="D31" s="761">
        <f>'[3]East Change4'!BV21</f>
        <v>451055.0625</v>
      </c>
      <c r="E31" s="761">
        <f>'[3]East Change4'!BZ21-('[3]East Change4'!BY21+'[3]East Change4'!CR21)-'[3]East Change4'!CA21</f>
        <v>-62445.577392578125</v>
      </c>
      <c r="F31" s="761">
        <f>'[3]East Change4'!BW21-'[3]East Change4'!BX21</f>
        <v>106217.521484375</v>
      </c>
      <c r="G31" s="761">
        <f t="shared" si="6"/>
        <v>407283.1184082031</v>
      </c>
      <c r="H31" s="761">
        <f>'[3]KPCO New Additions'!Q24</f>
        <v>356636</v>
      </c>
      <c r="I31" s="761">
        <f>'[3]O&amp;M'!W86</f>
        <v>74233.912109375</v>
      </c>
      <c r="J31" s="761">
        <f t="shared" si="0"/>
        <v>430869.912109375</v>
      </c>
      <c r="K31" s="761">
        <f t="shared" si="1"/>
        <v>838153.0305175781</v>
      </c>
      <c r="L31" s="761">
        <f>'[3]East Change4'!CE21</f>
        <v>81114.3515625</v>
      </c>
      <c r="M31" s="761">
        <f t="shared" si="2"/>
        <v>919267.3820800781</v>
      </c>
      <c r="N31" s="761">
        <f t="shared" si="3"/>
        <v>38166.995201069665</v>
      </c>
      <c r="O31" s="761">
        <f t="shared" si="4"/>
        <v>881100.3868790085</v>
      </c>
      <c r="P31" s="762">
        <f>P30+O31/(1+'[3]Format'!$G$9)^(C31-$C$12)</f>
        <v>4884283.614826136</v>
      </c>
      <c r="Q31" s="761">
        <f>'[3]KPCO New Additions'!Q24</f>
        <v>356636</v>
      </c>
      <c r="R31" s="763">
        <f t="shared" si="7"/>
        <v>2030</v>
      </c>
      <c r="S31" s="761">
        <f>IF('[3]Change3'!BP21&lt;0,0,(('[3]Change3'!BE21-'[3]Change3'!BI21*(1+('[3]Change3'!BP21/100))+SUM('[3]Format'!J71))))</f>
        <v>267.3734605078125</v>
      </c>
      <c r="T31" s="843">
        <v>2745.1515776832343</v>
      </c>
      <c r="V31" s="766"/>
      <c r="W31" s="766"/>
      <c r="Y31" s="767"/>
      <c r="AA31" s="766"/>
      <c r="AB31" s="766"/>
    </row>
    <row r="32" spans="2:28" ht="12.75">
      <c r="B32" s="761"/>
      <c r="C32" s="747">
        <f t="shared" si="5"/>
        <v>2031</v>
      </c>
      <c r="D32" s="761">
        <f>'[3]East Change4'!BV22</f>
        <v>460421.53125</v>
      </c>
      <c r="E32" s="761">
        <f>'[3]East Change4'!BZ22-('[3]East Change4'!BY22+'[3]East Change4'!CR22)-'[3]East Change4'!CA22</f>
        <v>-63997.026123046875</v>
      </c>
      <c r="F32" s="761">
        <f>'[3]East Change4'!BW22-'[3]East Change4'!BX22</f>
        <v>96614.5703125</v>
      </c>
      <c r="G32" s="761">
        <f t="shared" si="6"/>
        <v>427803.9870605469</v>
      </c>
      <c r="H32" s="761">
        <f>'[3]KPCO New Additions'!Q25</f>
        <v>356636</v>
      </c>
      <c r="I32" s="761">
        <f>'[3]O&amp;M'!W87</f>
        <v>76575.28125</v>
      </c>
      <c r="J32" s="761">
        <f t="shared" si="0"/>
        <v>433211.28125</v>
      </c>
      <c r="K32" s="761">
        <f t="shared" si="1"/>
        <v>861015.2683105469</v>
      </c>
      <c r="L32" s="761">
        <f>'[3]East Change4'!CE22</f>
        <v>79338.671875</v>
      </c>
      <c r="M32" s="761">
        <f t="shared" si="2"/>
        <v>940353.9401855469</v>
      </c>
      <c r="N32" s="761">
        <f t="shared" si="3"/>
        <v>36422.586186633685</v>
      </c>
      <c r="O32" s="761">
        <f t="shared" si="4"/>
        <v>903931.3539989132</v>
      </c>
      <c r="P32" s="762">
        <f>P31+O32/(1+'[3]Format'!$G$9)^(C32-$C$12)</f>
        <v>5056605.450356332</v>
      </c>
      <c r="Q32" s="761">
        <f>'[3]KPCO New Additions'!Q25</f>
        <v>356636</v>
      </c>
      <c r="R32" s="763">
        <f t="shared" si="7"/>
        <v>2031</v>
      </c>
      <c r="S32" s="761">
        <f>IF('[3]Change3'!BP22&lt;0,0,(('[3]Change3'!BE22-'[3]Change3'!BI22*(1+('[3]Change3'!BP22/100))+SUM('[3]Format'!J72))))</f>
        <v>253.3287675078127</v>
      </c>
      <c r="T32" s="843">
        <v>2764.9222653773577</v>
      </c>
      <c r="V32" s="766"/>
      <c r="W32" s="766"/>
      <c r="Y32" s="767"/>
      <c r="AA32" s="766"/>
      <c r="AB32" s="766"/>
    </row>
    <row r="33" spans="2:28" ht="12.75" customHeight="1">
      <c r="B33" s="761"/>
      <c r="C33" s="747">
        <f t="shared" si="5"/>
        <v>2032</v>
      </c>
      <c r="D33" s="761">
        <f>'[3]East Change4'!BV23</f>
        <v>471621.71875</v>
      </c>
      <c r="E33" s="761">
        <f>'[3]East Change4'!BZ23-('[3]East Change4'!BY23+'[3]East Change4'!CR23)-'[3]East Change4'!CA23</f>
        <v>-64319.453857421875</v>
      </c>
      <c r="F33" s="761">
        <f>'[3]East Change4'!BW23-'[3]East Change4'!BX23</f>
        <v>114473.927734375</v>
      </c>
      <c r="G33" s="761">
        <f t="shared" si="6"/>
        <v>421467.2448730469</v>
      </c>
      <c r="H33" s="761">
        <f>'[3]KPCO New Additions'!Q26</f>
        <v>356636</v>
      </c>
      <c r="I33" s="761">
        <f>'[3]O&amp;M'!W88</f>
        <v>77631.44921875</v>
      </c>
      <c r="J33" s="761">
        <f t="shared" si="0"/>
        <v>434267.44921875</v>
      </c>
      <c r="K33" s="761">
        <f t="shared" si="1"/>
        <v>855734.6940917969</v>
      </c>
      <c r="L33" s="761">
        <f>'[3]East Change4'!CE23</f>
        <v>85112.984375</v>
      </c>
      <c r="M33" s="761">
        <f t="shared" si="2"/>
        <v>940847.6784667969</v>
      </c>
      <c r="N33" s="761">
        <f t="shared" si="3"/>
        <v>35276.865391386804</v>
      </c>
      <c r="O33" s="761">
        <f t="shared" si="4"/>
        <v>905570.8130754101</v>
      </c>
      <c r="P33" s="762">
        <f>P32+O33/(1+'[3]Format'!$G$9)^(C33-$C$12)</f>
        <v>5215510.435086332</v>
      </c>
      <c r="Q33" s="761">
        <f>'[3]KPCO New Additions'!Q26</f>
        <v>356636</v>
      </c>
      <c r="R33" s="763">
        <f t="shared" si="7"/>
        <v>2032</v>
      </c>
      <c r="S33" s="761">
        <f>IF('[3]Change3'!BP23&lt;0,0,(('[3]Change3'!BE23-'[3]Change3'!BI23*(1+('[3]Change3'!BP23/100))+SUM('[3]Format'!J73))))</f>
        <v>243.60551850781258</v>
      </c>
      <c r="T33" s="843">
        <v>2784.835342327898</v>
      </c>
      <c r="V33" s="766"/>
      <c r="W33" s="766"/>
      <c r="Y33" s="767"/>
      <c r="AA33" s="766"/>
      <c r="AB33" s="766"/>
    </row>
    <row r="34" spans="2:28" ht="12.75" customHeight="1">
      <c r="B34" s="761"/>
      <c r="C34" s="747">
        <f t="shared" si="5"/>
        <v>2033</v>
      </c>
      <c r="D34" s="761">
        <f>'[3]East Change4'!BV24</f>
        <v>475826.71875</v>
      </c>
      <c r="E34" s="761">
        <f>'[3]East Change4'!BZ24-('[3]East Change4'!BY24+'[3]East Change4'!CR24)-'[3]East Change4'!CA24</f>
        <v>-65655.0888671875</v>
      </c>
      <c r="F34" s="761">
        <f>'[3]East Change4'!BW24-'[3]East Change4'!BX24</f>
        <v>107829.740234375</v>
      </c>
      <c r="G34" s="761">
        <f t="shared" si="6"/>
        <v>433652.0673828125</v>
      </c>
      <c r="H34" s="761">
        <f>'[3]KPCO New Additions'!Q27</f>
        <v>356636</v>
      </c>
      <c r="I34" s="761">
        <f>'[3]O&amp;M'!W89</f>
        <v>78908.93359375</v>
      </c>
      <c r="J34" s="761">
        <f t="shared" si="0"/>
        <v>435544.93359375</v>
      </c>
      <c r="K34" s="761">
        <f t="shared" si="1"/>
        <v>869197.0009765625</v>
      </c>
      <c r="L34" s="761">
        <f>'[3]East Change4'!CE24</f>
        <v>85766.3359375</v>
      </c>
      <c r="M34" s="761">
        <f t="shared" si="2"/>
        <v>954963.3369140625</v>
      </c>
      <c r="N34" s="761">
        <f t="shared" si="3"/>
        <v>32000.465053123495</v>
      </c>
      <c r="O34" s="761">
        <f t="shared" si="4"/>
        <v>922962.871860939</v>
      </c>
      <c r="P34" s="762">
        <f>P33+O34/(1+'[3]Format'!$G$9)^(C34-$C$12)</f>
        <v>5364587.0691199815</v>
      </c>
      <c r="Q34" s="761">
        <f>'[3]KPCO New Additions'!Q27</f>
        <v>356636</v>
      </c>
      <c r="R34" s="763">
        <f t="shared" si="7"/>
        <v>2033</v>
      </c>
      <c r="S34" s="761">
        <f>IF('[3]Change3'!BP24&lt;0,0,(('[3]Change3'!BE24-'[3]Change3'!BI24*(1+('[3]Change3'!BP24/100))+SUM('[3]Format'!J74))))</f>
        <v>219.40010350781267</v>
      </c>
      <c r="T34" s="843">
        <v>2804.89183402778</v>
      </c>
      <c r="V34" s="766"/>
      <c r="W34" s="766"/>
      <c r="Y34" s="767"/>
      <c r="AA34" s="766"/>
      <c r="AB34" s="766"/>
    </row>
    <row r="35" spans="2:28" ht="12.75" customHeight="1">
      <c r="B35" s="761"/>
      <c r="C35" s="747">
        <f t="shared" si="5"/>
        <v>2034</v>
      </c>
      <c r="D35" s="761">
        <f>'[3]East Change4'!BV25</f>
        <v>490442.8125</v>
      </c>
      <c r="E35" s="761">
        <f>'[3]East Change4'!BZ25-('[3]East Change4'!BY25+'[3]East Change4'!CR25)-'[3]East Change4'!CA25</f>
        <v>-67174.89135742188</v>
      </c>
      <c r="F35" s="761">
        <f>'[3]East Change4'!BW25-'[3]East Change4'!BX25</f>
        <v>111327.666015625</v>
      </c>
      <c r="G35" s="761">
        <f t="shared" si="6"/>
        <v>446290.0378417969</v>
      </c>
      <c r="H35" s="761">
        <f>'[3]KPCO New Additions'!Q28</f>
        <v>356636</v>
      </c>
      <c r="I35" s="761">
        <f>'[3]O&amp;M'!W90</f>
        <v>80990.072265625</v>
      </c>
      <c r="J35" s="761">
        <f t="shared" si="0"/>
        <v>437626.072265625</v>
      </c>
      <c r="K35" s="761">
        <f t="shared" si="1"/>
        <v>883916.1101074219</v>
      </c>
      <c r="L35" s="761">
        <f>'[3]East Change4'!CE25</f>
        <v>87546.9375</v>
      </c>
      <c r="M35" s="761">
        <f t="shared" si="2"/>
        <v>971463.0476074219</v>
      </c>
      <c r="N35" s="761">
        <f t="shared" si="3"/>
        <v>31278.672181696886</v>
      </c>
      <c r="O35" s="761">
        <f t="shared" si="4"/>
        <v>940184.375425725</v>
      </c>
      <c r="P35" s="762">
        <f>P34+O35/(1+'[3]Format'!$G$9)^(C35-$C$12)</f>
        <v>5504368.222608657</v>
      </c>
      <c r="Q35" s="761">
        <f>'[3]KPCO New Additions'!Q28</f>
        <v>356636</v>
      </c>
      <c r="R35" s="763">
        <f t="shared" si="7"/>
        <v>2034</v>
      </c>
      <c r="S35" s="761">
        <f>IF('[3]Change3'!BP25&lt;0,0,(('[3]Change3'!BE25-'[3]Change3'!BI25*(1+('[3]Change3'!BP25/100))+SUM('[3]Format'!J75))))</f>
        <v>212.91793750781267</v>
      </c>
      <c r="T35" s="843">
        <v>2825.0927733555677</v>
      </c>
      <c r="V35" s="766"/>
      <c r="W35" s="766"/>
      <c r="Y35" s="767"/>
      <c r="AA35" s="766"/>
      <c r="AB35" s="766"/>
    </row>
    <row r="36" spans="2:28" ht="12.75" customHeight="1">
      <c r="B36" s="761"/>
      <c r="C36" s="747">
        <f t="shared" si="5"/>
        <v>2035</v>
      </c>
      <c r="D36" s="761">
        <f>'[3]East Change4'!BV26</f>
        <v>488660.4375</v>
      </c>
      <c r="E36" s="761">
        <f>'[3]East Change4'!BZ26-('[3]East Change4'!BY26+'[3]East Change4'!CR26)-'[3]East Change4'!CA26</f>
        <v>-69176.96215820312</v>
      </c>
      <c r="F36" s="761">
        <f>'[3]East Change4'!BW26-'[3]East Change4'!BX26</f>
        <v>81730.4609375</v>
      </c>
      <c r="G36" s="761">
        <f t="shared" si="6"/>
        <v>476106.9387207031</v>
      </c>
      <c r="H36" s="761">
        <f>'[3]KPCO New Additions'!Q29</f>
        <v>356636</v>
      </c>
      <c r="I36" s="761">
        <f>'[3]O&amp;M'!W91</f>
        <v>82817.33203125</v>
      </c>
      <c r="J36" s="761">
        <f t="shared" si="0"/>
        <v>439453.33203125</v>
      </c>
      <c r="K36" s="761">
        <f t="shared" si="1"/>
        <v>915560.2707519531</v>
      </c>
      <c r="L36" s="761">
        <f>'[3]East Change4'!CE26</f>
        <v>83054.8515625</v>
      </c>
      <c r="M36" s="761">
        <f t="shared" si="2"/>
        <v>998615.1223144531</v>
      </c>
      <c r="N36" s="761">
        <f t="shared" si="3"/>
        <v>30337.40765960909</v>
      </c>
      <c r="O36" s="761">
        <f t="shared" si="4"/>
        <v>968277.714654844</v>
      </c>
      <c r="P36" s="762">
        <f>P35+O36/(1+'[3]Format'!$G$9)^(C36-$C$12)</f>
        <v>5636877.342668715</v>
      </c>
      <c r="Q36" s="761">
        <f>'[3]KPCO New Additions'!Q29</f>
        <v>356636</v>
      </c>
      <c r="R36" s="763">
        <f t="shared" si="7"/>
        <v>2035</v>
      </c>
      <c r="S36" s="761">
        <f>IF('[3]Change3'!BP26&lt;0,0,(('[3]Change3'!BE26-'[3]Change3'!BI26*(1+('[3]Change3'!BP26/100))+SUM('[3]Format'!J76))))</f>
        <v>205.0339665078127</v>
      </c>
      <c r="T36" s="843">
        <v>2845.4392006286566</v>
      </c>
      <c r="V36" s="766"/>
      <c r="W36" s="766"/>
      <c r="Y36" s="767"/>
      <c r="AA36" s="766"/>
      <c r="AB36" s="766"/>
    </row>
    <row r="37" spans="2:28" ht="12.75" customHeight="1">
      <c r="B37" s="761"/>
      <c r="C37" s="747">
        <f t="shared" si="5"/>
        <v>2036</v>
      </c>
      <c r="D37" s="761">
        <f>'[3]East Change4'!BV27</f>
        <v>497150.1875</v>
      </c>
      <c r="E37" s="761">
        <f>'[3]East Change4'!BZ27-('[3]East Change4'!BY27+'[3]East Change4'!CR27)-'[3]East Change4'!CA27</f>
        <v>-70743.24853515625</v>
      </c>
      <c r="F37" s="761">
        <f>'[3]East Change4'!BW27-'[3]East Change4'!BX27</f>
        <v>83039.1875</v>
      </c>
      <c r="G37" s="761">
        <f t="shared" si="6"/>
        <v>484854.24853515625</v>
      </c>
      <c r="H37" s="761">
        <f>'[3]KPCO New Additions'!Q30</f>
        <v>356636</v>
      </c>
      <c r="I37" s="761">
        <f>'[3]O&amp;M'!W92</f>
        <v>84289.947265625</v>
      </c>
      <c r="J37" s="761">
        <f t="shared" si="0"/>
        <v>440925.947265625</v>
      </c>
      <c r="K37" s="761">
        <f t="shared" si="1"/>
        <v>925780.1958007812</v>
      </c>
      <c r="L37" s="761">
        <f>'[3]East Change4'!CE27</f>
        <v>85147.6875</v>
      </c>
      <c r="M37" s="761">
        <f t="shared" si="2"/>
        <v>1010927.8833007812</v>
      </c>
      <c r="N37" s="761">
        <f t="shared" si="3"/>
        <v>28945.85334546236</v>
      </c>
      <c r="O37" s="761">
        <f t="shared" si="4"/>
        <v>981982.0299553189</v>
      </c>
      <c r="P37" s="762">
        <f>P36+O37/(1+'[3]Format'!$G$9)^(C37-$C$12)</f>
        <v>5760574.470857705</v>
      </c>
      <c r="Q37" s="761">
        <f>'[3]KPCO New Additions'!Q30</f>
        <v>356636</v>
      </c>
      <c r="R37" s="763">
        <f t="shared" si="7"/>
        <v>2036</v>
      </c>
      <c r="S37" s="761">
        <f>IF('[3]Change3'!BP27&lt;0,0,(('[3]Change3'!BE27-'[3]Change3'!BI27*(1+('[3]Change3'!BP27/100))+SUM('[3]Format'!J77))))</f>
        <v>194.23035650781253</v>
      </c>
      <c r="T37" s="843">
        <v>2865.9321636568484</v>
      </c>
      <c r="V37" s="766"/>
      <c r="W37" s="766"/>
      <c r="Y37" s="767"/>
      <c r="AA37" s="766"/>
      <c r="AB37" s="766"/>
    </row>
    <row r="38" spans="2:28" ht="12.75" customHeight="1">
      <c r="B38" s="761"/>
      <c r="C38" s="747">
        <f t="shared" si="5"/>
        <v>2037</v>
      </c>
      <c r="D38" s="761">
        <f>'[3]East Change4'!BV28</f>
        <v>504985.90625</v>
      </c>
      <c r="E38" s="761">
        <f>'[3]East Change4'!BZ28-('[3]East Change4'!BY28+'[3]East Change4'!CR28)-'[3]East Change4'!CA28</f>
        <v>-70949.18383789062</v>
      </c>
      <c r="F38" s="761">
        <f>'[3]East Change4'!BW28-'[3]East Change4'!BX28</f>
        <v>89847.962890625</v>
      </c>
      <c r="G38" s="761">
        <f t="shared" si="6"/>
        <v>486087.1271972656</v>
      </c>
      <c r="H38" s="761">
        <f>'[3]KPCO New Additions'!Q31</f>
        <v>356636</v>
      </c>
      <c r="I38" s="761">
        <f>'[3]O&amp;M'!W93</f>
        <v>85188.111328125</v>
      </c>
      <c r="J38" s="761">
        <f t="shared" si="0"/>
        <v>441824.111328125</v>
      </c>
      <c r="K38" s="761">
        <f t="shared" si="1"/>
        <v>927911.2385253906</v>
      </c>
      <c r="L38" s="761">
        <f>'[3]East Change4'!CE28</f>
        <v>90077.625</v>
      </c>
      <c r="M38" s="761">
        <f t="shared" si="2"/>
        <v>1017988.8635253906</v>
      </c>
      <c r="N38" s="761">
        <f t="shared" si="3"/>
        <v>26559.696730099775</v>
      </c>
      <c r="O38" s="761">
        <f t="shared" si="4"/>
        <v>991429.1667952909</v>
      </c>
      <c r="P38" s="762">
        <f>P37+O38/(1+'[3]Format'!$G$9)^(C38-$C$12)</f>
        <v>5875529.50926921</v>
      </c>
      <c r="Q38" s="761">
        <f>'[3]KPCO New Additions'!Q31</f>
        <v>356636</v>
      </c>
      <c r="R38" s="763">
        <f t="shared" si="7"/>
        <v>2037</v>
      </c>
      <c r="S38" s="761">
        <f>IF('[3]Change3'!BP28&lt;0,0,(('[3]Change3'!BE28-'[3]Change3'!BI28*(1+('[3]Change3'!BP28/100))+SUM('[3]Format'!J78))))</f>
        <v>176.9445805078126</v>
      </c>
      <c r="T38" s="843">
        <v>2886.5727177963117</v>
      </c>
      <c r="V38" s="766"/>
      <c r="W38" s="766"/>
      <c r="Y38" s="767"/>
      <c r="AA38" s="766"/>
      <c r="AB38" s="766"/>
    </row>
    <row r="39" spans="2:28" ht="12.75" customHeight="1">
      <c r="B39" s="761"/>
      <c r="C39" s="747">
        <f t="shared" si="5"/>
        <v>2038</v>
      </c>
      <c r="D39" s="761">
        <f>'[3]East Change4'!BV29</f>
        <v>504647.15625</v>
      </c>
      <c r="E39" s="761">
        <f>'[3]East Change4'!BZ29-('[3]East Change4'!BY29+'[3]East Change4'!CR29)-'[3]East Change4'!CA29</f>
        <v>-72900.3583984375</v>
      </c>
      <c r="F39" s="761">
        <f>'[3]East Change4'!BW29-'[3]East Change4'!BX29</f>
        <v>68597.91796875</v>
      </c>
      <c r="G39" s="761">
        <f t="shared" si="6"/>
        <v>508949.5966796875</v>
      </c>
      <c r="H39" s="761">
        <f>'[3]KPCO New Additions'!Q32</f>
        <v>356636</v>
      </c>
      <c r="I39" s="761">
        <f>'[3]O&amp;M'!W94</f>
        <v>86838.6953125</v>
      </c>
      <c r="J39" s="761">
        <f t="shared" si="0"/>
        <v>443474.6953125</v>
      </c>
      <c r="K39" s="761">
        <f t="shared" si="1"/>
        <v>952424.2919921875</v>
      </c>
      <c r="L39" s="761">
        <f>'[3]East Change4'!CE29</f>
        <v>87908.234375</v>
      </c>
      <c r="M39" s="761">
        <f t="shared" si="2"/>
        <v>1040332.5263671875</v>
      </c>
      <c r="N39" s="761">
        <f t="shared" si="3"/>
        <v>24790.996418670402</v>
      </c>
      <c r="O39" s="761">
        <f t="shared" si="4"/>
        <v>1015541.5299485171</v>
      </c>
      <c r="P39" s="762">
        <f>P38+O39/(1+'[3]Format'!$G$9)^(C39-$C$12)</f>
        <v>5983915.774345767</v>
      </c>
      <c r="Q39" s="761">
        <f>'[3]KPCO New Additions'!Q32</f>
        <v>356636</v>
      </c>
      <c r="R39" s="763">
        <f t="shared" si="7"/>
        <v>2038</v>
      </c>
      <c r="S39" s="761">
        <f>IF('[3]Change3'!BP29&lt;0,0,(('[3]Change3'!BE29-'[3]Change3'!BI29*(1+('[3]Change3'!BP29/100))+SUM('[3]Format'!J79))))</f>
        <v>163.98024850781258</v>
      </c>
      <c r="T39" s="843">
        <v>2907.3619260039295</v>
      </c>
      <c r="V39" s="766"/>
      <c r="W39" s="766"/>
      <c r="Y39" s="767"/>
      <c r="AA39" s="766"/>
      <c r="AB39" s="766"/>
    </row>
    <row r="40" spans="2:28" ht="12.75" customHeight="1">
      <c r="B40" s="761"/>
      <c r="C40" s="747">
        <f t="shared" si="5"/>
        <v>2039</v>
      </c>
      <c r="D40" s="761">
        <f>'[3]East Change4'!BV30</f>
        <v>514192.6875</v>
      </c>
      <c r="E40" s="761">
        <f>'[3]East Change4'!BZ30-('[3]East Change4'!BY30+'[3]East Change4'!CR30)-'[3]East Change4'!CA30</f>
        <v>-73770.26440429688</v>
      </c>
      <c r="F40" s="761">
        <f>'[3]East Change4'!BW30-'[3]East Change4'!BX30</f>
        <v>73028.046875</v>
      </c>
      <c r="G40" s="761">
        <f t="shared" si="6"/>
        <v>514934.9050292969</v>
      </c>
      <c r="H40" s="761">
        <f>'[3]KPCO New Additions'!Q33</f>
        <v>356636</v>
      </c>
      <c r="I40" s="761">
        <f>'[3]O&amp;M'!W95</f>
        <v>88291.33203125</v>
      </c>
      <c r="J40" s="761">
        <f t="shared" si="0"/>
        <v>444927.33203125</v>
      </c>
      <c r="K40" s="761">
        <f t="shared" si="1"/>
        <v>959862.2370605469</v>
      </c>
      <c r="L40" s="761">
        <f>'[3]East Change4'!CE30</f>
        <v>91723.328125</v>
      </c>
      <c r="M40" s="761">
        <f t="shared" si="2"/>
        <v>1051585.5651855469</v>
      </c>
      <c r="N40" s="761">
        <f t="shared" si="3"/>
        <v>23159.95032314133</v>
      </c>
      <c r="O40" s="761">
        <f t="shared" si="4"/>
        <v>1028425.6148624056</v>
      </c>
      <c r="P40" s="762">
        <f>P39+O40/(1+'[3]Format'!$G$9)^(C40-$C$12)</f>
        <v>6084947.946625995</v>
      </c>
      <c r="Q40" s="761">
        <f>'[3]KPCO New Additions'!Q33</f>
        <v>356636</v>
      </c>
      <c r="R40" s="763">
        <f t="shared" si="7"/>
        <v>2039</v>
      </c>
      <c r="S40" s="761">
        <f>IF('[3]Change3'!BP30&lt;0,0,(('[3]Change3'!BE30-'[3]Change3'!BI30*(1+('[3]Change3'!BP30/100))+SUM('[3]Format'!J80))))</f>
        <v>152.0962775078126</v>
      </c>
      <c r="T40" s="843">
        <v>2928.300858892043</v>
      </c>
      <c r="V40" s="766"/>
      <c r="W40" s="766"/>
      <c r="Y40" s="767"/>
      <c r="AA40" s="766"/>
      <c r="AB40" s="766"/>
    </row>
    <row r="41" spans="2:28" ht="12.75" customHeight="1">
      <c r="B41" s="761"/>
      <c r="C41" s="747">
        <f t="shared" si="5"/>
        <v>2040</v>
      </c>
      <c r="D41" s="761">
        <f>'[3]East Change4'!BV31</f>
        <v>514966.375</v>
      </c>
      <c r="E41" s="761">
        <f>'[3]East Change4'!BZ31-('[3]East Change4'!BY31+'[3]East Change4'!CR31)-'[3]East Change4'!CA31</f>
        <v>-75518.48193359375</v>
      </c>
      <c r="F41" s="761">
        <f>'[3]East Change4'!BW31-'[3]East Change4'!BX31</f>
        <v>52336.74609375</v>
      </c>
      <c r="G41" s="761">
        <f t="shared" si="6"/>
        <v>538148.1108398438</v>
      </c>
      <c r="H41" s="761">
        <f>'[3]KPCO New Additions'!Q34</f>
        <v>356636</v>
      </c>
      <c r="I41" s="761">
        <f>'[3]O&amp;M'!W96</f>
        <v>90188.275390625</v>
      </c>
      <c r="J41" s="761">
        <f t="shared" si="0"/>
        <v>446824.275390625</v>
      </c>
      <c r="K41" s="761">
        <f t="shared" si="1"/>
        <v>984972.3862304688</v>
      </c>
      <c r="L41" s="761">
        <f>'[3]East Change4'!CE31</f>
        <v>89523.15625</v>
      </c>
      <c r="M41" s="761">
        <f t="shared" si="2"/>
        <v>1074495.5424804688</v>
      </c>
      <c r="N41" s="761">
        <f t="shared" si="3"/>
        <v>23658.13546344969</v>
      </c>
      <c r="O41" s="761">
        <f t="shared" si="4"/>
        <v>1050837.407017019</v>
      </c>
      <c r="P41" s="762">
        <f>P40+O41/(1+'[3]Format'!$G$9)^(C41-$C$12)</f>
        <v>6179971.785813735</v>
      </c>
      <c r="Q41" s="761">
        <f>'[3]KPCO New Additions'!Q34</f>
        <v>356636</v>
      </c>
      <c r="R41" s="763">
        <f t="shared" si="7"/>
        <v>2040</v>
      </c>
      <c r="S41" s="761">
        <f>IF('[3]Change3'!BP31&lt;0,0,(('[3]Change3'!BE31-'[3]Change3'!BI31*(1+('[3]Change3'!BP31/100))+SUM('[3]Format'!J81))))</f>
        <v>154.25699950781268</v>
      </c>
      <c r="T41" s="843">
        <v>2949.390594783584</v>
      </c>
      <c r="V41" s="766"/>
      <c r="W41" s="766"/>
      <c r="Y41" s="767"/>
      <c r="AA41" s="766"/>
      <c r="AB41" s="766"/>
    </row>
    <row r="42" spans="2:30" ht="12.75" customHeight="1">
      <c r="B42" s="761"/>
      <c r="C42" s="747"/>
      <c r="D42" s="761"/>
      <c r="E42" s="761"/>
      <c r="F42" s="761"/>
      <c r="G42" s="761"/>
      <c r="H42" s="761"/>
      <c r="I42" s="761"/>
      <c r="J42" s="761"/>
      <c r="K42" s="761"/>
      <c r="L42" s="761"/>
      <c r="M42" s="761"/>
      <c r="N42" s="761"/>
      <c r="O42" s="762"/>
      <c r="P42" s="762"/>
      <c r="Q42" s="761"/>
      <c r="R42" s="761"/>
      <c r="S42" s="761"/>
      <c r="T42" s="763"/>
      <c r="U42" s="761"/>
      <c r="V42" s="764"/>
      <c r="X42" s="766"/>
      <c r="Y42" s="766"/>
      <c r="AA42" s="767"/>
      <c r="AC42" s="766"/>
      <c r="AD42" s="766"/>
    </row>
    <row r="43" spans="2:20" ht="12.75">
      <c r="B43" s="768" t="str">
        <f>CONCATENATE('[3]Format'!$C$3," ","Net Present Value")</f>
        <v>2011 Net Present Value</v>
      </c>
      <c r="C43" s="740"/>
      <c r="D43" s="761"/>
      <c r="E43" s="761"/>
      <c r="F43" s="761"/>
      <c r="G43" s="761"/>
      <c r="H43" s="761"/>
      <c r="I43" s="761"/>
      <c r="J43" s="761"/>
      <c r="K43" s="761"/>
      <c r="L43" s="761"/>
      <c r="M43" s="761"/>
      <c r="N43" s="755"/>
      <c r="O43" s="740"/>
      <c r="P43" s="740"/>
      <c r="Q43" s="740"/>
      <c r="R43" s="740"/>
      <c r="S43" s="740"/>
      <c r="T43" s="740"/>
    </row>
    <row r="44" spans="2:20" ht="12.75">
      <c r="B44" s="740"/>
      <c r="C44" s="769" t="str">
        <f>"Period of "&amp;'[3]Format'!$C$5&amp;"-"&amp;'[3]Format'!$E$5</f>
        <v>Period of 2011-2040</v>
      </c>
      <c r="D44" s="761">
        <f>D12+NPV('[3]Format'!$G$9,D13:D41)</f>
        <v>2669682.0503593716</v>
      </c>
      <c r="E44" s="761">
        <f>E12+NPV('[3]Format'!$G$9,E13:E41)</f>
        <v>-501624.32866247045</v>
      </c>
      <c r="F44" s="761">
        <f>F12+NPV('[3]Format'!$G$9,F13:F41)</f>
        <v>-763375.6358327146</v>
      </c>
      <c r="G44" s="761">
        <f>D44-E44-F44</f>
        <v>3934682.014854557</v>
      </c>
      <c r="H44" s="761">
        <f>H12+NPV('[3]Format'!$G$9,H13:H41)</f>
        <v>1207804.1654770474</v>
      </c>
      <c r="I44" s="761">
        <f>I12+NPV('[3]Format'!$G$9,I13:I41)</f>
        <v>218929.2761588081</v>
      </c>
      <c r="J44" s="761">
        <f>H44+I44</f>
        <v>1426733.4416358555</v>
      </c>
      <c r="K44" s="761">
        <f>$G$44+$J$44</f>
        <v>5361415.456490412</v>
      </c>
      <c r="L44" s="761">
        <f>L12+NPV('[3]Format'!$G$9,L13:L41)</f>
        <v>514011.75109598285</v>
      </c>
      <c r="M44" s="761">
        <f>K44+L44</f>
        <v>5875427.207586396</v>
      </c>
      <c r="N44" s="761">
        <f>N12+NPV('[3]Format'!$G$9,N13:N41)</f>
        <v>-304544.57822734414</v>
      </c>
      <c r="O44" s="761">
        <f>M44-N44</f>
        <v>6179971.7858137395</v>
      </c>
      <c r="P44" s="740"/>
      <c r="Q44" s="740"/>
      <c r="R44" s="740"/>
      <c r="S44" s="740"/>
      <c r="T44" s="740"/>
    </row>
    <row r="45" spans="2:20" ht="12.75">
      <c r="B45" s="762" t="str">
        <f>"          Base Case O&amp;M "&amp;'[3]Format'!$C$3&amp;"-"&amp;'[3]Format'!$E$3</f>
        <v>          Base Case O&amp;M 2011-2040</v>
      </c>
      <c r="C45" s="769"/>
      <c r="D45" s="761"/>
      <c r="E45" s="769"/>
      <c r="F45" s="769"/>
      <c r="G45" s="761"/>
      <c r="H45" s="761"/>
      <c r="I45" s="761"/>
      <c r="J45" s="770">
        <f>'[3]O&amp;M'!W65</f>
        <v>611614.741806451</v>
      </c>
      <c r="K45" s="770"/>
      <c r="L45" s="770"/>
      <c r="M45" s="770">
        <f>'[3]O&amp;M'!W65</f>
        <v>611614.741806451</v>
      </c>
      <c r="N45" s="761">
        <v>0</v>
      </c>
      <c r="O45" s="770">
        <f>M45</f>
        <v>611614.741806451</v>
      </c>
      <c r="P45" s="740"/>
      <c r="Q45" s="740"/>
      <c r="R45" s="740"/>
      <c r="S45" s="740"/>
      <c r="T45" s="740"/>
    </row>
    <row r="46" spans="2:20" ht="12.75">
      <c r="B46" s="740" t="str">
        <f>"          Utility Cost Present Value "&amp;'[3]Format'!$C$3&amp;"-"&amp;'[3]Format'!$E$3</f>
        <v>          Utility Cost Present Value 2011-2040</v>
      </c>
      <c r="C46" s="769"/>
      <c r="D46" s="769"/>
      <c r="E46" s="769"/>
      <c r="F46" s="769"/>
      <c r="G46" s="761"/>
      <c r="H46" s="761"/>
      <c r="I46" s="761"/>
      <c r="J46" s="761">
        <f>J44+J45</f>
        <v>2038348.1834423065</v>
      </c>
      <c r="K46" s="761"/>
      <c r="L46" s="761"/>
      <c r="M46" s="761">
        <f>M44+M45</f>
        <v>6487041.949392847</v>
      </c>
      <c r="N46" s="761">
        <f>N44</f>
        <v>-304544.57822734414</v>
      </c>
      <c r="O46" s="761">
        <f>O44+O45</f>
        <v>6791586.527620191</v>
      </c>
      <c r="P46" s="740"/>
      <c r="Q46" s="740"/>
      <c r="R46" s="740"/>
      <c r="S46" s="740"/>
      <c r="T46" s="740"/>
    </row>
    <row r="47" spans="2:19" ht="12.75">
      <c r="B47" s="740"/>
      <c r="C47" s="758"/>
      <c r="D47" s="771"/>
      <c r="E47" s="771"/>
      <c r="F47" s="771"/>
      <c r="G47" s="771"/>
      <c r="H47" s="771"/>
      <c r="I47" s="771"/>
      <c r="J47" s="771"/>
      <c r="K47" s="771"/>
      <c r="L47" s="771"/>
      <c r="M47" s="772"/>
      <c r="N47" s="773"/>
      <c r="O47" s="740"/>
      <c r="P47" s="740"/>
      <c r="Q47" s="740"/>
      <c r="R47" s="740"/>
      <c r="S47" s="740"/>
    </row>
    <row r="48" spans="3:21" ht="12.75">
      <c r="C48" s="774" t="str">
        <f>C2</f>
        <v>KPCo Capacity Resource Optimization</v>
      </c>
      <c r="D48" s="774"/>
      <c r="E48" s="774"/>
      <c r="F48" s="774"/>
      <c r="G48" s="774"/>
      <c r="H48" s="774"/>
      <c r="I48" s="774"/>
      <c r="J48" s="774"/>
      <c r="K48" s="774"/>
      <c r="L48" s="774"/>
      <c r="M48" s="774"/>
      <c r="N48" s="774"/>
      <c r="O48" s="774"/>
      <c r="P48" s="774"/>
      <c r="Q48" s="774"/>
      <c r="R48" s="774"/>
      <c r="S48" s="774"/>
      <c r="T48" s="774"/>
      <c r="U48" s="775"/>
    </row>
    <row r="49" spans="3:21" ht="12.75">
      <c r="C49" s="774" t="str">
        <f>C3</f>
        <v>Costs and Emissions Summary</v>
      </c>
      <c r="D49" s="774"/>
      <c r="E49" s="774"/>
      <c r="F49" s="774"/>
      <c r="G49" s="774"/>
      <c r="H49" s="774"/>
      <c r="I49" s="774"/>
      <c r="J49" s="774"/>
      <c r="K49" s="774"/>
      <c r="L49" s="774"/>
      <c r="M49" s="774"/>
      <c r="N49" s="774"/>
      <c r="O49" s="774"/>
      <c r="P49" s="774"/>
      <c r="Q49" s="774"/>
      <c r="R49" s="774"/>
      <c r="S49" s="774"/>
      <c r="T49" s="774"/>
      <c r="U49" s="775"/>
    </row>
    <row r="50" spans="3:21" ht="12.75">
      <c r="C50" s="774" t="str">
        <f>C4</f>
        <v>Levelized Market Replacement to 2025 then BS2 Replacement CC Added FTCA CSAPR Commodity Pricing</v>
      </c>
      <c r="D50" s="774"/>
      <c r="E50" s="774"/>
      <c r="F50" s="774"/>
      <c r="G50" s="774"/>
      <c r="H50" s="774"/>
      <c r="I50" s="774"/>
      <c r="J50" s="774"/>
      <c r="K50" s="774"/>
      <c r="L50" s="774"/>
      <c r="M50" s="774"/>
      <c r="N50" s="774"/>
      <c r="O50" s="774"/>
      <c r="P50" s="774"/>
      <c r="Q50" s="774"/>
      <c r="R50" s="774"/>
      <c r="S50" s="774"/>
      <c r="T50" s="774"/>
      <c r="U50" s="775"/>
    </row>
    <row r="51" spans="2:13" ht="12.75">
      <c r="B51" s="688"/>
      <c r="C51" s="874"/>
      <c r="D51" s="678"/>
      <c r="E51" s="664"/>
      <c r="K51" s="749"/>
      <c r="L51" s="749"/>
      <c r="M51" s="749"/>
    </row>
    <row r="52" spans="2:14" ht="12.75">
      <c r="B52" s="658" t="s">
        <v>50</v>
      </c>
      <c r="C52" s="665" t="s">
        <v>52</v>
      </c>
      <c r="D52" s="658" t="s">
        <v>53</v>
      </c>
      <c r="E52" s="665" t="s">
        <v>54</v>
      </c>
      <c r="J52" s="776"/>
      <c r="K52" s="777"/>
      <c r="L52" s="777"/>
      <c r="M52" s="777"/>
      <c r="N52" s="776"/>
    </row>
    <row r="53" spans="2:14" ht="12.75">
      <c r="B53" s="630" t="s">
        <v>55</v>
      </c>
      <c r="C53" s="679" t="s">
        <v>55</v>
      </c>
      <c r="D53" s="679" t="s">
        <v>55</v>
      </c>
      <c r="E53" s="679" t="s">
        <v>55</v>
      </c>
      <c r="J53" s="776"/>
      <c r="K53" s="780"/>
      <c r="L53" s="780"/>
      <c r="M53" s="780"/>
      <c r="N53" s="776"/>
    </row>
    <row r="54" spans="2:14" ht="12.75">
      <c r="B54" s="642" t="s">
        <v>210</v>
      </c>
      <c r="C54" s="642" t="s">
        <v>210</v>
      </c>
      <c r="D54" s="642" t="s">
        <v>210</v>
      </c>
      <c r="E54" s="680" t="s">
        <v>58</v>
      </c>
      <c r="J54" s="776"/>
      <c r="K54" s="776"/>
      <c r="L54" s="776"/>
      <c r="M54" s="776"/>
      <c r="N54" s="776"/>
    </row>
    <row r="55" spans="1:14" ht="12.75">
      <c r="A55" s="747">
        <f>C12</f>
        <v>2011</v>
      </c>
      <c r="B55" s="782">
        <f>'[3]East Change4'!CF2</f>
        <v>10452.3623046875</v>
      </c>
      <c r="C55" s="785">
        <f>'[3]East Change4'!CH2+'[3]East Change4'!CG2</f>
        <v>7386.70751953125</v>
      </c>
      <c r="D55" s="786">
        <f>'[3]East Change4'!CI2</f>
        <v>6170.87158203125</v>
      </c>
      <c r="E55" s="787">
        <f>'[3]East Change4'!CK2</f>
        <v>0.2905798554420471</v>
      </c>
      <c r="J55" s="752"/>
      <c r="K55" s="788"/>
      <c r="L55" s="783"/>
      <c r="M55" s="752"/>
      <c r="N55" s="776"/>
    </row>
    <row r="56" spans="1:14" ht="12.75">
      <c r="A56" s="747">
        <f aca="true" t="shared" si="8" ref="A56:A84">A55+1</f>
        <v>2012</v>
      </c>
      <c r="B56" s="782">
        <f>'[3]East Change4'!CF3</f>
        <v>10585.57421875</v>
      </c>
      <c r="C56" s="785">
        <f>'[3]East Change4'!CH3+'[3]East Change4'!CG3</f>
        <v>8374.9775390625</v>
      </c>
      <c r="D56" s="786">
        <f>'[3]East Change4'!CI3</f>
        <v>6943.6630859375</v>
      </c>
      <c r="E56" s="787">
        <f>'[3]East Change4'!CK3</f>
        <v>0.3433900773525238</v>
      </c>
      <c r="J56" s="752"/>
      <c r="K56" s="788"/>
      <c r="L56" s="783"/>
      <c r="M56" s="783"/>
      <c r="N56" s="776"/>
    </row>
    <row r="57" spans="1:14" ht="12.75">
      <c r="A57" s="747">
        <f t="shared" si="8"/>
        <v>2013</v>
      </c>
      <c r="B57" s="782">
        <f>'[3]East Change4'!CF4</f>
        <v>7296.0224609375</v>
      </c>
      <c r="C57" s="785">
        <f>'[3]East Change4'!CH4+'[3]East Change4'!CG4</f>
        <v>6780.970703125</v>
      </c>
      <c r="D57" s="786">
        <f>'[3]East Change4'!CI4</f>
        <v>5751.01513671875</v>
      </c>
      <c r="E57" s="787">
        <f>'[3]East Change4'!CK4</f>
        <v>0.2935369908809662</v>
      </c>
      <c r="J57" s="752"/>
      <c r="K57" s="788"/>
      <c r="L57" s="783"/>
      <c r="M57" s="783"/>
      <c r="N57" s="776"/>
    </row>
    <row r="58" spans="1:14" ht="12.75">
      <c r="A58" s="747">
        <f t="shared" si="8"/>
        <v>2014</v>
      </c>
      <c r="B58" s="782">
        <f>'[3]East Change4'!CF5</f>
        <v>5049.63671875</v>
      </c>
      <c r="C58" s="785">
        <f>'[3]East Change4'!CH5+'[3]East Change4'!CG5</f>
        <v>7009.40087890625</v>
      </c>
      <c r="D58" s="786">
        <f>'[3]East Change4'!CI5</f>
        <v>5318.814453125</v>
      </c>
      <c r="E58" s="787">
        <f>'[3]East Change4'!CK5</f>
        <v>0.331857293844223</v>
      </c>
      <c r="J58" s="752"/>
      <c r="K58" s="788"/>
      <c r="L58" s="783"/>
      <c r="M58" s="783"/>
      <c r="N58" s="776"/>
    </row>
    <row r="59" spans="1:14" ht="12.75">
      <c r="A59" s="747">
        <f t="shared" si="8"/>
        <v>2015</v>
      </c>
      <c r="B59" s="782">
        <f>'[3]East Change4'!CF6</f>
        <v>9351.083984375</v>
      </c>
      <c r="C59" s="785">
        <f>'[3]East Change4'!CH6+'[3]East Change4'!CG6</f>
        <v>7369.37353515625</v>
      </c>
      <c r="D59" s="786">
        <f>'[3]East Change4'!CI6</f>
        <v>3884.398193359375</v>
      </c>
      <c r="E59" s="787">
        <f>'[3]East Change4'!CK6</f>
        <v>0.27665141224861145</v>
      </c>
      <c r="J59" s="752"/>
      <c r="K59" s="788"/>
      <c r="L59" s="783"/>
      <c r="M59" s="783"/>
      <c r="N59" s="776"/>
    </row>
    <row r="60" spans="1:14" ht="12.75">
      <c r="A60" s="747">
        <f t="shared" si="8"/>
        <v>2016</v>
      </c>
      <c r="B60" s="782">
        <f>'[3]East Change4'!CF7</f>
        <v>4097.04345703125</v>
      </c>
      <c r="C60" s="785">
        <f>'[3]East Change4'!CH7+'[3]East Change4'!CG7</f>
        <v>2599.5126953125</v>
      </c>
      <c r="D60" s="786">
        <f>'[3]East Change4'!CI7</f>
        <v>1464.7978515625</v>
      </c>
      <c r="E60" s="787">
        <f>'[3]East Change4'!CK7</f>
        <v>0.009094475768506527</v>
      </c>
      <c r="J60" s="752"/>
      <c r="K60" s="788"/>
      <c r="L60" s="783"/>
      <c r="M60" s="783"/>
      <c r="N60" s="776"/>
    </row>
    <row r="61" spans="1:14" ht="12.75">
      <c r="A61" s="747">
        <f t="shared" si="8"/>
        <v>2017</v>
      </c>
      <c r="B61" s="782">
        <f>'[3]East Change4'!CF8</f>
        <v>4429.87841796875</v>
      </c>
      <c r="C61" s="785">
        <f>'[3]East Change4'!CH8+'[3]East Change4'!CG8</f>
        <v>2470.478759765625</v>
      </c>
      <c r="D61" s="786">
        <f>'[3]East Change4'!CI8</f>
        <v>1643.8267822265625</v>
      </c>
      <c r="E61" s="787">
        <f>'[3]East Change4'!CK8</f>
        <v>0.010307910852134228</v>
      </c>
      <c r="J61" s="752"/>
      <c r="K61" s="788"/>
      <c r="L61" s="783"/>
      <c r="M61" s="783"/>
      <c r="N61" s="776"/>
    </row>
    <row r="62" spans="1:14" ht="12.75">
      <c r="A62" s="747">
        <f t="shared" si="8"/>
        <v>2018</v>
      </c>
      <c r="B62" s="782">
        <f>'[3]East Change4'!CF9</f>
        <v>4357.98779296875</v>
      </c>
      <c r="C62" s="785">
        <f>'[3]East Change4'!CH9+'[3]East Change4'!CG9</f>
        <v>2694.86572265625</v>
      </c>
      <c r="D62" s="786">
        <f>'[3]East Change4'!CI9</f>
        <v>1626.5032958984375</v>
      </c>
      <c r="E62" s="787">
        <f>'[3]East Change4'!CK9</f>
        <v>0.010142161510884762</v>
      </c>
      <c r="J62" s="752"/>
      <c r="K62" s="788"/>
      <c r="L62" s="783"/>
      <c r="M62" s="783"/>
      <c r="N62" s="776"/>
    </row>
    <row r="63" spans="1:14" ht="12.75">
      <c r="A63" s="747">
        <f t="shared" si="8"/>
        <v>2019</v>
      </c>
      <c r="B63" s="782">
        <f>'[3]East Change4'!CF10</f>
        <v>3557.40966796875</v>
      </c>
      <c r="C63" s="785">
        <f>'[3]East Change4'!CH10+'[3]East Change4'!CG10</f>
        <v>2470.344482421875</v>
      </c>
      <c r="D63" s="786">
        <f>'[3]East Change4'!CI10</f>
        <v>1337.276611328125</v>
      </c>
      <c r="E63" s="787">
        <f>'[3]East Change4'!CK10</f>
        <v>0.008280578069388866</v>
      </c>
      <c r="J63" s="752"/>
      <c r="K63" s="788"/>
      <c r="L63" s="783"/>
      <c r="M63" s="783"/>
      <c r="N63" s="776"/>
    </row>
    <row r="64" spans="1:14" ht="12.75">
      <c r="A64" s="747">
        <f t="shared" si="8"/>
        <v>2020</v>
      </c>
      <c r="B64" s="782">
        <f>'[3]East Change4'!CF11</f>
        <v>4573.1328125</v>
      </c>
      <c r="C64" s="785">
        <f>'[3]East Change4'!CH11+'[3]East Change4'!CG11</f>
        <v>2783.43359375</v>
      </c>
      <c r="D64" s="786">
        <f>'[3]East Change4'!CI11</f>
        <v>596.6204223632812</v>
      </c>
      <c r="E64" s="787">
        <f>'[3]East Change4'!CK11</f>
        <v>0.003319602459669113</v>
      </c>
      <c r="J64" s="752"/>
      <c r="K64" s="788"/>
      <c r="L64" s="783"/>
      <c r="M64" s="783"/>
      <c r="N64" s="776"/>
    </row>
    <row r="65" spans="1:14" ht="12.75">
      <c r="A65" s="747">
        <f t="shared" si="8"/>
        <v>2021</v>
      </c>
      <c r="B65" s="782">
        <f>'[3]East Change4'!CF12</f>
        <v>4371.6552734375</v>
      </c>
      <c r="C65" s="785">
        <f>'[3]East Change4'!CH12+'[3]East Change4'!CG12</f>
        <v>2775.07373046875</v>
      </c>
      <c r="D65" s="786">
        <f>'[3]East Change4'!CI12</f>
        <v>594.9072875976562</v>
      </c>
      <c r="E65" s="787">
        <f>'[3]East Change4'!CK12</f>
        <v>0.003309632185846567</v>
      </c>
      <c r="J65" s="752"/>
      <c r="K65" s="788"/>
      <c r="L65" s="783"/>
      <c r="M65" s="783"/>
      <c r="N65" s="776"/>
    </row>
    <row r="66" spans="1:14" ht="12.75">
      <c r="A66" s="747">
        <f t="shared" si="8"/>
        <v>2022</v>
      </c>
      <c r="B66" s="782">
        <f>'[3]East Change4'!CF13</f>
        <v>4558.69873046875</v>
      </c>
      <c r="C66" s="785">
        <f>'[3]East Change4'!CH13+'[3]East Change4'!CG13</f>
        <v>2775.14453125</v>
      </c>
      <c r="D66" s="786">
        <f>'[3]East Change4'!CI13</f>
        <v>594.8440551757812</v>
      </c>
      <c r="E66" s="787">
        <f>'[3]East Change4'!CK13</f>
        <v>0.00330971647053957</v>
      </c>
      <c r="J66" s="752"/>
      <c r="K66" s="788"/>
      <c r="L66" s="783"/>
      <c r="M66" s="783"/>
      <c r="N66" s="776"/>
    </row>
    <row r="67" spans="1:14" ht="12.75">
      <c r="A67" s="747">
        <f t="shared" si="8"/>
        <v>2023</v>
      </c>
      <c r="B67" s="782">
        <f>'[3]East Change4'!CF14</f>
        <v>4268.751953125</v>
      </c>
      <c r="C67" s="785">
        <f>'[3]East Change4'!CH14+'[3]East Change4'!CG14</f>
        <v>2448.97216796875</v>
      </c>
      <c r="D67" s="786">
        <f>'[3]East Change4'!CI14</f>
        <v>524.8267822265625</v>
      </c>
      <c r="E67" s="787">
        <f>'[3]East Change4'!CK14</f>
        <v>0.0029207144398242235</v>
      </c>
      <c r="J67" s="752"/>
      <c r="K67" s="788"/>
      <c r="L67" s="783"/>
      <c r="M67" s="783"/>
      <c r="N67" s="776"/>
    </row>
    <row r="68" spans="1:14" ht="12.75">
      <c r="A68" s="747">
        <f t="shared" si="8"/>
        <v>2024</v>
      </c>
      <c r="B68" s="782">
        <f>'[3]East Change4'!CF15</f>
        <v>3654.5869140625</v>
      </c>
      <c r="C68" s="785">
        <f>'[3]East Change4'!CH15+'[3]East Change4'!CG15</f>
        <v>2513.078857421875</v>
      </c>
      <c r="D68" s="786">
        <f>'[3]East Change4'!CI15</f>
        <v>538.869873046875</v>
      </c>
      <c r="E68" s="787">
        <f>'[3]East Change4'!CK15</f>
        <v>0.0029971697367727757</v>
      </c>
      <c r="J68" s="752"/>
      <c r="K68" s="788"/>
      <c r="L68" s="783"/>
      <c r="M68" s="783"/>
      <c r="N68" s="776"/>
    </row>
    <row r="69" spans="1:14" ht="12.75">
      <c r="A69" s="747">
        <f t="shared" si="8"/>
        <v>2025</v>
      </c>
      <c r="B69" s="782">
        <f>'[3]East Change4'!CF16</f>
        <v>4559.13623046875</v>
      </c>
      <c r="C69" s="785">
        <f>'[3]East Change4'!CH16+'[3]East Change4'!CG16</f>
        <v>4830.836181640625</v>
      </c>
      <c r="D69" s="786">
        <f>'[3]East Change4'!CI16</f>
        <v>810.0222778320312</v>
      </c>
      <c r="E69" s="787">
        <f>'[3]East Change4'!CK16</f>
        <v>0.0033095749095082283</v>
      </c>
      <c r="J69" s="752"/>
      <c r="K69" s="788"/>
      <c r="L69" s="783"/>
      <c r="M69" s="783"/>
      <c r="N69" s="776"/>
    </row>
    <row r="70" spans="1:14" ht="12.75">
      <c r="A70" s="747">
        <f t="shared" si="8"/>
        <v>2026</v>
      </c>
      <c r="B70" s="782">
        <f>'[3]East Change4'!CF17</f>
        <v>3917.186767578125</v>
      </c>
      <c r="C70" s="785">
        <f>'[3]East Change4'!CH17+'[3]East Change4'!CG17</f>
        <v>4772.71044921875</v>
      </c>
      <c r="D70" s="786">
        <f>'[3]East Change4'!CI17</f>
        <v>785.9127807617188</v>
      </c>
      <c r="E70" s="787">
        <f>'[3]East Change4'!CK17</f>
        <v>0.0031090895645320415</v>
      </c>
      <c r="J70" s="752"/>
      <c r="K70" s="788"/>
      <c r="L70" s="783"/>
      <c r="M70" s="783"/>
      <c r="N70" s="776"/>
    </row>
    <row r="71" spans="1:14" ht="12.75">
      <c r="A71" s="747">
        <f t="shared" si="8"/>
        <v>2027</v>
      </c>
      <c r="B71" s="782">
        <f>'[3]East Change4'!CF18</f>
        <v>4557.63671875</v>
      </c>
      <c r="C71" s="785">
        <f>'[3]East Change4'!CH18+'[3]East Change4'!CG18</f>
        <v>4894.11328125</v>
      </c>
      <c r="D71" s="786">
        <f>'[3]East Change4'!CI18</f>
        <v>816.69775390625</v>
      </c>
      <c r="E71" s="787">
        <f>'[3]East Change4'!CK18</f>
        <v>0.0033087730407714844</v>
      </c>
      <c r="J71" s="752"/>
      <c r="K71" s="788"/>
      <c r="L71" s="783"/>
      <c r="M71" s="783"/>
      <c r="N71" s="776"/>
    </row>
    <row r="72" spans="1:14" ht="12.75">
      <c r="A72" s="747">
        <f t="shared" si="8"/>
        <v>2028</v>
      </c>
      <c r="B72" s="782">
        <f>'[3]East Change4'!CF19</f>
        <v>3884.1416015625</v>
      </c>
      <c r="C72" s="785">
        <f>'[3]East Change4'!CH19+'[3]East Change4'!CG19</f>
        <v>4768.005126953125</v>
      </c>
      <c r="D72" s="786">
        <f>'[3]East Change4'!CI19</f>
        <v>784.3323974609375</v>
      </c>
      <c r="E72" s="787">
        <f>'[3]East Change4'!CK19</f>
        <v>0.0030977351125329733</v>
      </c>
      <c r="J72" s="752"/>
      <c r="K72" s="788"/>
      <c r="L72" s="783"/>
      <c r="M72" s="783"/>
      <c r="N72" s="776"/>
    </row>
    <row r="73" spans="1:14" ht="12.75">
      <c r="A73" s="747">
        <f t="shared" si="8"/>
        <v>2029</v>
      </c>
      <c r="B73" s="782">
        <f>'[3]East Change4'!CF20</f>
        <v>4401.08154296875</v>
      </c>
      <c r="C73" s="785">
        <f>'[3]East Change4'!CH20+'[3]East Change4'!CG20</f>
        <v>4651.556884765625</v>
      </c>
      <c r="D73" s="786">
        <f>'[3]East Change4'!CI20</f>
        <v>757.327392578125</v>
      </c>
      <c r="E73" s="787">
        <f>'[3]East Change4'!CK20</f>
        <v>0.0029409676790237427</v>
      </c>
      <c r="J73" s="752"/>
      <c r="K73" s="788"/>
      <c r="L73" s="783"/>
      <c r="M73" s="783"/>
      <c r="N73" s="776"/>
    </row>
    <row r="74" spans="1:14" ht="12.75">
      <c r="A74" s="747">
        <f t="shared" si="8"/>
        <v>2030</v>
      </c>
      <c r="B74" s="782">
        <f>'[3]East Change4'!CF21</f>
        <v>4332.064453125</v>
      </c>
      <c r="C74" s="785">
        <f>'[3]East Change4'!CH21+'[3]East Change4'!CG21</f>
        <v>4850.75634765625</v>
      </c>
      <c r="D74" s="786">
        <f>'[3]East Change4'!CI21</f>
        <v>803.1812133789062</v>
      </c>
      <c r="E74" s="787">
        <f>'[3]East Change4'!CK21</f>
        <v>0.0032096565701067448</v>
      </c>
      <c r="J74" s="752"/>
      <c r="K74" s="788"/>
      <c r="L74" s="783"/>
      <c r="M74" s="783"/>
      <c r="N74" s="776"/>
    </row>
    <row r="75" spans="1:14" ht="12.75">
      <c r="A75" s="752">
        <f t="shared" si="8"/>
        <v>2031</v>
      </c>
      <c r="B75" s="782">
        <f>'[3]East Change4'!CF22</f>
        <v>3536.2177734375</v>
      </c>
      <c r="C75" s="785">
        <f>'[3]East Change4'!CH22+'[3]East Change4'!CG22</f>
        <v>4683.510986328125</v>
      </c>
      <c r="D75" s="786">
        <f>'[3]East Change4'!CI22</f>
        <v>761.1857299804688</v>
      </c>
      <c r="E75" s="787">
        <f>'[3]East Change4'!CK22</f>
        <v>0.0029412326402962208</v>
      </c>
      <c r="J75" s="752"/>
      <c r="K75" s="788"/>
      <c r="L75" s="783"/>
      <c r="M75" s="783"/>
      <c r="N75" s="776"/>
    </row>
    <row r="76" spans="1:14" ht="12.75">
      <c r="A76" s="752">
        <f t="shared" si="8"/>
        <v>2032</v>
      </c>
      <c r="B76" s="782">
        <f>'[3]East Change4'!CF23</f>
        <v>4571.8798828125</v>
      </c>
      <c r="C76" s="785">
        <f>'[3]East Change4'!CH23+'[3]East Change4'!CG23</f>
        <v>4960.25341796875</v>
      </c>
      <c r="D76" s="786">
        <f>'[3]East Change4'!CI23</f>
        <v>824.6542358398438</v>
      </c>
      <c r="E76" s="787">
        <f>'[3]East Change4'!CK23</f>
        <v>0.0033187270164489746</v>
      </c>
      <c r="J76" s="752"/>
      <c r="K76" s="788"/>
      <c r="L76" s="783"/>
      <c r="M76" s="783"/>
      <c r="N76" s="776"/>
    </row>
    <row r="77" spans="1:14" ht="12.75">
      <c r="A77" s="752">
        <f t="shared" si="8"/>
        <v>2033</v>
      </c>
      <c r="B77" s="782">
        <f>'[3]East Change4'!CF24</f>
        <v>4373.86767578125</v>
      </c>
      <c r="C77" s="785">
        <f>'[3]East Change4'!CH24+'[3]East Change4'!CG24</f>
        <v>4933.920166015625</v>
      </c>
      <c r="D77" s="786">
        <f>'[3]East Change4'!CI24</f>
        <v>821.3155517578125</v>
      </c>
      <c r="E77" s="787">
        <f>'[3]East Change4'!CK24</f>
        <v>0.0033098948188126087</v>
      </c>
      <c r="J77" s="752"/>
      <c r="K77" s="788"/>
      <c r="L77" s="783"/>
      <c r="M77" s="783"/>
      <c r="N77" s="776"/>
    </row>
    <row r="78" spans="1:14" ht="12.75">
      <c r="A78" s="752">
        <f t="shared" si="8"/>
        <v>2034</v>
      </c>
      <c r="B78" s="782">
        <f>'[3]East Change4'!CF25</f>
        <v>4557.8193359375</v>
      </c>
      <c r="C78" s="785">
        <f>'[3]East Change4'!CH25+'[3]East Change4'!CG25</f>
        <v>4971.7158203125</v>
      </c>
      <c r="D78" s="786">
        <f>'[3]East Change4'!CI25</f>
        <v>825.7067260742188</v>
      </c>
      <c r="E78" s="787">
        <f>'[3]East Change4'!CK25</f>
        <v>0.003309185616672039</v>
      </c>
      <c r="J78" s="752"/>
      <c r="K78" s="788"/>
      <c r="L78" s="783"/>
      <c r="M78" s="783"/>
      <c r="N78" s="776"/>
    </row>
    <row r="79" spans="1:14" ht="12.75">
      <c r="A79" s="752">
        <f t="shared" si="8"/>
        <v>2035</v>
      </c>
      <c r="B79" s="782">
        <f>'[3]East Change4'!CF26</f>
        <v>4269.61279296875</v>
      </c>
      <c r="C79" s="785">
        <f>'[3]East Change4'!CH26+'[3]East Change4'!CG26</f>
        <v>4655.540771484375</v>
      </c>
      <c r="D79" s="786">
        <f>'[3]East Change4'!CI26</f>
        <v>756.9426879882812</v>
      </c>
      <c r="E79" s="787">
        <f>'[3]East Change4'!CK26</f>
        <v>0.0029215868562459946</v>
      </c>
      <c r="J79" s="752"/>
      <c r="K79" s="788"/>
      <c r="L79" s="783"/>
      <c r="M79" s="783"/>
      <c r="N79" s="776"/>
    </row>
    <row r="80" spans="1:14" ht="12.75" customHeight="1">
      <c r="A80" s="752">
        <f t="shared" si="8"/>
        <v>2036</v>
      </c>
      <c r="B80" s="782">
        <f>'[3]East Change4'!CF27</f>
        <v>3658.2998046875</v>
      </c>
      <c r="C80" s="785">
        <f>'[3]East Change4'!CH27+'[3]East Change4'!CG27</f>
        <v>4711.580322265625</v>
      </c>
      <c r="D80" s="786">
        <f>'[3]East Change4'!CI27</f>
        <v>770.6000366210938</v>
      </c>
      <c r="E80" s="787">
        <f>'[3]East Change4'!CK27</f>
        <v>0.0029984498396515846</v>
      </c>
      <c r="J80" s="752"/>
      <c r="K80" s="788"/>
      <c r="L80" s="783"/>
      <c r="M80" s="783"/>
      <c r="N80" s="776"/>
    </row>
    <row r="81" spans="1:14" ht="12.75" customHeight="1">
      <c r="A81" s="752">
        <f t="shared" si="8"/>
        <v>2037</v>
      </c>
      <c r="B81" s="782">
        <f>'[3]East Change4'!CF28</f>
        <v>4558.69970703125</v>
      </c>
      <c r="C81" s="785">
        <f>'[3]East Change4'!CH28+'[3]East Change4'!CG28</f>
        <v>4920.12451171875</v>
      </c>
      <c r="D81" s="786">
        <f>'[3]East Change4'!CI28</f>
        <v>821.0625610351562</v>
      </c>
      <c r="E81" s="787">
        <f>'[3]East Change4'!CK28</f>
        <v>0.003309927647933364</v>
      </c>
      <c r="J81" s="752"/>
      <c r="K81" s="788"/>
      <c r="L81" s="783"/>
      <c r="M81" s="783"/>
      <c r="N81" s="776"/>
    </row>
    <row r="82" spans="1:14" ht="12.75" customHeight="1">
      <c r="A82" s="752">
        <f t="shared" si="8"/>
        <v>2038</v>
      </c>
      <c r="B82" s="782">
        <f>'[3]East Change4'!CF29</f>
        <v>3916.9033203125</v>
      </c>
      <c r="C82" s="785">
        <f>'[3]East Change4'!CH29+'[3]East Change4'!CG29</f>
        <v>4739.755126953125</v>
      </c>
      <c r="D82" s="786">
        <f>'[3]East Change4'!CI29</f>
        <v>783.6837768554688</v>
      </c>
      <c r="E82" s="787">
        <f>'[3]East Change4'!CK29</f>
        <v>0.0031086415983736515</v>
      </c>
      <c r="J82" s="752"/>
      <c r="K82" s="788"/>
      <c r="L82" s="783"/>
      <c r="M82" s="783"/>
      <c r="N82" s="776"/>
    </row>
    <row r="83" spans="1:14" ht="12.75" customHeight="1">
      <c r="A83" s="752">
        <f t="shared" si="8"/>
        <v>2039</v>
      </c>
      <c r="B83" s="782">
        <f>'[3]East Change4'!CF30</f>
        <v>4558.29248046875</v>
      </c>
      <c r="C83" s="785">
        <f>'[3]East Change4'!CH30+'[3]East Change4'!CG30</f>
        <v>4882.01708984375</v>
      </c>
      <c r="D83" s="786">
        <f>'[3]East Change4'!CI30</f>
        <v>816.714599609375</v>
      </c>
      <c r="E83" s="787">
        <f>'[3]East Change4'!CK30</f>
        <v>0.003309192368760705</v>
      </c>
      <c r="J83" s="752"/>
      <c r="K83" s="788"/>
      <c r="L83" s="783"/>
      <c r="M83" s="783"/>
      <c r="N83" s="776"/>
    </row>
    <row r="84" spans="1:14" ht="12.75" customHeight="1">
      <c r="A84" s="752">
        <f t="shared" si="8"/>
        <v>2040</v>
      </c>
      <c r="B84" s="789">
        <f>'[3]East Change4'!CF31</f>
        <v>3886.351318359375</v>
      </c>
      <c r="C84" s="791">
        <f>'[3]East Change4'!CH31+'[3]East Change4'!CG31</f>
        <v>4703.329345703125</v>
      </c>
      <c r="D84" s="792">
        <f>'[3]East Change4'!CI31</f>
        <v>778.7911376953125</v>
      </c>
      <c r="E84" s="793">
        <f>'[3]East Change4'!CK31</f>
        <v>0.003099076682701707</v>
      </c>
      <c r="J84" s="752"/>
      <c r="K84" s="788"/>
      <c r="L84" s="783"/>
      <c r="M84" s="783"/>
      <c r="N84" s="776"/>
    </row>
    <row r="85" spans="1:22" s="776" customFormat="1" ht="12.75" customHeight="1">
      <c r="A85" s="752"/>
      <c r="B85" s="794"/>
      <c r="C85" s="795"/>
      <c r="D85" s="796"/>
      <c r="E85" s="794"/>
      <c r="F85" s="783"/>
      <c r="G85" s="784"/>
      <c r="H85" s="784"/>
      <c r="I85" s="783"/>
      <c r="J85" s="794"/>
      <c r="K85" s="752"/>
      <c r="L85" s="797"/>
      <c r="M85" s="795"/>
      <c r="N85" s="798"/>
      <c r="O85" s="794"/>
      <c r="P85" s="783"/>
      <c r="Q85" s="784"/>
      <c r="R85" s="799"/>
      <c r="S85" s="752"/>
      <c r="T85" s="788"/>
      <c r="U85" s="783"/>
      <c r="V85" s="783"/>
    </row>
    <row r="86" spans="1:22" ht="12.75" customHeight="1">
      <c r="A86" s="752"/>
      <c r="B86" s="800"/>
      <c r="C86" s="777"/>
      <c r="D86" s="777"/>
      <c r="E86" s="741"/>
      <c r="G86" s="741"/>
      <c r="H86" s="741"/>
      <c r="I86" s="741"/>
      <c r="J86"/>
      <c r="K86"/>
      <c r="L86"/>
      <c r="M86"/>
      <c r="N86" s="741"/>
      <c r="O86" s="741"/>
      <c r="P86" s="741"/>
      <c r="U86" s="776"/>
      <c r="V86" s="776"/>
    </row>
    <row r="87" spans="2:22" ht="12.75">
      <c r="B87" s="801" t="s">
        <v>65</v>
      </c>
      <c r="C87" s="802"/>
      <c r="D87" s="802"/>
      <c r="E87" s="802"/>
      <c r="F87" s="802"/>
      <c r="G87" s="802"/>
      <c r="H87" s="803"/>
      <c r="I87" s="875" t="s">
        <v>66</v>
      </c>
      <c r="J87" s="805"/>
      <c r="K87" s="888" t="s">
        <v>69</v>
      </c>
      <c r="L87" s="889"/>
      <c r="M87" s="889"/>
      <c r="N87" s="889"/>
      <c r="O87" s="889"/>
      <c r="P87" s="890"/>
      <c r="Q87" s="809"/>
      <c r="V87" s="776"/>
    </row>
    <row r="88" spans="2:22" ht="12.75">
      <c r="B88" s="810"/>
      <c r="C88" s="811"/>
      <c r="D88" s="812"/>
      <c r="E88" s="813" t="s">
        <v>70</v>
      </c>
      <c r="F88" s="812"/>
      <c r="G88" s="812" t="s">
        <v>71</v>
      </c>
      <c r="H88" s="813" t="s">
        <v>70</v>
      </c>
      <c r="I88" s="876" t="s">
        <v>72</v>
      </c>
      <c r="J88" s="805"/>
      <c r="K88" s="817"/>
      <c r="L88" s="818"/>
      <c r="M88" s="816"/>
      <c r="N88" s="809" t="s">
        <v>75</v>
      </c>
      <c r="O88" s="818"/>
      <c r="P88" s="819"/>
      <c r="Q88" s="818"/>
      <c r="V88" s="776"/>
    </row>
    <row r="89" spans="2:22" ht="12.75">
      <c r="B89" s="778" t="s">
        <v>66</v>
      </c>
      <c r="C89" s="752" t="s">
        <v>9</v>
      </c>
      <c r="D89" s="752" t="s">
        <v>9</v>
      </c>
      <c r="E89" s="752" t="s">
        <v>9</v>
      </c>
      <c r="F89" s="752" t="s">
        <v>5</v>
      </c>
      <c r="G89" s="752" t="s">
        <v>5</v>
      </c>
      <c r="H89" s="752" t="s">
        <v>5</v>
      </c>
      <c r="I89" s="779">
        <v>0.923</v>
      </c>
      <c r="J89" s="805"/>
      <c r="K89" s="814"/>
      <c r="L89" s="815" t="s">
        <v>77</v>
      </c>
      <c r="M89" s="815" t="s">
        <v>78</v>
      </c>
      <c r="N89" s="815" t="s">
        <v>79</v>
      </c>
      <c r="O89" s="815" t="s">
        <v>13</v>
      </c>
      <c r="P89" s="820" t="s">
        <v>80</v>
      </c>
      <c r="Q89" s="776"/>
      <c r="V89" s="776"/>
    </row>
    <row r="90" spans="2:22" ht="12.75">
      <c r="B90" s="821" t="s">
        <v>81</v>
      </c>
      <c r="C90" s="822" t="s">
        <v>82</v>
      </c>
      <c r="D90" s="822" t="s">
        <v>83</v>
      </c>
      <c r="E90" s="822" t="s">
        <v>21</v>
      </c>
      <c r="F90" s="822" t="s">
        <v>82</v>
      </c>
      <c r="G90" s="822" t="s">
        <v>83</v>
      </c>
      <c r="H90" s="822" t="s">
        <v>21</v>
      </c>
      <c r="I90" s="877" t="s">
        <v>84</v>
      </c>
      <c r="J90" s="805"/>
      <c r="K90" s="823" t="s">
        <v>89</v>
      </c>
      <c r="L90" s="781" t="s">
        <v>79</v>
      </c>
      <c r="M90" s="781" t="s">
        <v>90</v>
      </c>
      <c r="N90" s="781" t="s">
        <v>91</v>
      </c>
      <c r="O90" s="781" t="s">
        <v>79</v>
      </c>
      <c r="P90" s="824" t="s">
        <v>92</v>
      </c>
      <c r="Q90" s="776"/>
      <c r="V90" s="776"/>
    </row>
    <row r="91" spans="2:22" ht="5.25" customHeight="1">
      <c r="B91" s="825"/>
      <c r="C91" s="751"/>
      <c r="D91" s="751"/>
      <c r="E91" s="751"/>
      <c r="F91" s="751"/>
      <c r="G91" s="751"/>
      <c r="H91" s="751"/>
      <c r="I91" s="878"/>
      <c r="K91" s="826"/>
      <c r="L91" s="776"/>
      <c r="M91" s="776"/>
      <c r="N91" s="776"/>
      <c r="O91" s="776"/>
      <c r="P91" s="827"/>
      <c r="Q91" s="776"/>
      <c r="V91" s="776"/>
    </row>
    <row r="92" spans="1:22" ht="12.75">
      <c r="A92" s="747">
        <v>2011</v>
      </c>
      <c r="B92" s="828">
        <f>'[3]East Change4'!CL2</f>
        <v>7432.1748046875</v>
      </c>
      <c r="C92" s="829">
        <f>'[3]East Change4'!CO2</f>
        <v>57.64887619018555</v>
      </c>
      <c r="D92" s="829">
        <f>'[3]East Change4'!CP2</f>
        <v>114.59170532226562</v>
      </c>
      <c r="E92" s="784">
        <f aca="true" t="shared" si="9" ref="E92:E121">D92-C92</f>
        <v>56.94282913208008</v>
      </c>
      <c r="F92" s="784">
        <f>'[3]East Change4'!CN2</f>
        <v>369.3059997558594</v>
      </c>
      <c r="G92" s="829">
        <f>'[3]East Change4'!CM2</f>
        <v>1246.9443359375</v>
      </c>
      <c r="H92" s="784">
        <f>G92-F92</f>
        <v>877.6383361816406</v>
      </c>
      <c r="I92" s="879">
        <f>$I$89*B92</f>
        <v>6859.897344726563</v>
      </c>
      <c r="J92" s="747">
        <f>A92</f>
        <v>2011</v>
      </c>
      <c r="K92" s="831">
        <f>'[3]Change3'!BI2</f>
        <v>1033</v>
      </c>
      <c r="L92" s="832">
        <f aca="true" t="shared" si="10" ref="L92:L121">O92-N92</f>
        <v>1115.2464599609375</v>
      </c>
      <c r="M92" s="282">
        <f>CONCATENATE(IF('[3]KPCO New Additions'!F8&gt;0,'[3]KPCO New Additions'!FI8&amp;" -"&amp;'[3]KPCO New Additions'!$F$5&amp;" MW CT's"&amp;",",""),IF('[3]KPCO New Additions'!G8&gt;0,'[3]KPCO New Additions'!G8&amp;"- "&amp;'[3]KPCO New Additions'!$G$5&amp;" MW CC"&amp;",",""),IF('[3]KPCO New Additions'!K8&gt;0,'[3]KPCO New Additions'!K8&amp;" -"&amp;'[3]KPCO New Additions'!K$6&amp;" MW NGCC"&amp;",",""),)</f>
      </c>
      <c r="N92" s="832">
        <f>'[3]KPCO New Additions'!P5</f>
        <v>0</v>
      </c>
      <c r="O92" s="832">
        <f>'[3]KPCO New Additions'!O5</f>
        <v>1115.2464599609375</v>
      </c>
      <c r="P92" s="271">
        <f aca="true" t="shared" si="11" ref="P92:P121">O92/K92-1</f>
        <v>0.07961903190797437</v>
      </c>
      <c r="Q92" s="776"/>
      <c r="V92" s="776"/>
    </row>
    <row r="93" spans="1:22" ht="12.75">
      <c r="A93" s="747">
        <f aca="true" t="shared" si="12" ref="A93:A121">A92+1</f>
        <v>2012</v>
      </c>
      <c r="B93" s="828">
        <f>'[3]East Change4'!CL3</f>
        <v>7475.931640625</v>
      </c>
      <c r="C93" s="829">
        <f>'[3]East Change4'!CO3</f>
        <v>138.4857635498047</v>
      </c>
      <c r="D93" s="829">
        <f>'[3]East Change4'!CP3</f>
        <v>116.77310943603516</v>
      </c>
      <c r="E93" s="784">
        <f t="shared" si="9"/>
        <v>-21.71265411376953</v>
      </c>
      <c r="F93" s="784">
        <f>'[3]East Change4'!CN3</f>
        <v>79.55684661865234</v>
      </c>
      <c r="G93" s="829">
        <f>'[3]East Change4'!CM3</f>
        <v>2136.181640625</v>
      </c>
      <c r="H93" s="784">
        <f aca="true" t="shared" si="13" ref="H93:H121">G93-F93</f>
        <v>2056.6247940063477</v>
      </c>
      <c r="I93" s="879">
        <f aca="true" t="shared" si="14" ref="I93:I121">$I$89*B93</f>
        <v>6900.2849042968755</v>
      </c>
      <c r="J93" s="747">
        <f aca="true" t="shared" si="15" ref="J93:J121">J92+1</f>
        <v>2012</v>
      </c>
      <c r="K93" s="831">
        <f>'[3]Change3'!BI3</f>
        <v>1251</v>
      </c>
      <c r="L93" s="832">
        <f t="shared" si="10"/>
        <v>1315.577392578125</v>
      </c>
      <c r="M93" s="282">
        <f>CONCATENATE(IF('[3]KPCO New Additions'!F9&gt;0,'[3]KPCO New Additions'!FI9&amp;" -"&amp;'[3]KPCO New Additions'!$F$5&amp;" MW CT's"&amp;",",""),IF('[3]KPCO New Additions'!G9&gt;0,'[3]KPCO New Additions'!G9&amp;"- "&amp;'[3]KPCO New Additions'!$G$5&amp;" MW CC"&amp;",",""),IF('[3]KPCO New Additions'!K9&gt;0,'[3]KPCO New Additions'!K9&amp;" -"&amp;'[3]KPCO New Additions'!K$6&amp;" MW NGCC"&amp;",",""),)</f>
      </c>
      <c r="N93" s="832">
        <f>'[3]KPCO New Additions'!P6</f>
        <v>0</v>
      </c>
      <c r="O93" s="832">
        <f>'[3]KPCO New Additions'!O6</f>
        <v>1315.577392578125</v>
      </c>
      <c r="P93" s="271">
        <f t="shared" si="11"/>
        <v>0.05162061756844527</v>
      </c>
      <c r="Q93" s="776"/>
      <c r="V93" s="776"/>
    </row>
    <row r="94" spans="1:22" ht="12.75">
      <c r="A94" s="747">
        <f t="shared" si="12"/>
        <v>2013</v>
      </c>
      <c r="B94" s="828">
        <f>'[3]East Change4'!CL4</f>
        <v>7456.8037109375</v>
      </c>
      <c r="C94" s="829">
        <f>'[3]East Change4'!CO4</f>
        <v>138.34532165527344</v>
      </c>
      <c r="D94" s="829">
        <f>'[3]East Change4'!CP4</f>
        <v>36.142662048339844</v>
      </c>
      <c r="E94" s="784">
        <f t="shared" si="9"/>
        <v>-102.2026596069336</v>
      </c>
      <c r="F94" s="784">
        <f>'[3]East Change4'!CN4</f>
        <v>807.0432739257812</v>
      </c>
      <c r="G94" s="829">
        <f>'[3]East Change4'!CM4</f>
        <v>1172.1646728515625</v>
      </c>
      <c r="H94" s="784">
        <f t="shared" si="13"/>
        <v>365.12139892578125</v>
      </c>
      <c r="I94" s="879">
        <f t="shared" si="14"/>
        <v>6882.629825195313</v>
      </c>
      <c r="J94" s="747">
        <f t="shared" si="15"/>
        <v>2013</v>
      </c>
      <c r="K94" s="831">
        <f>'[3]Change3'!BI4</f>
        <v>1257</v>
      </c>
      <c r="L94" s="832">
        <f t="shared" si="10"/>
        <v>1317.287353515625</v>
      </c>
      <c r="M94" s="282">
        <f>CONCATENATE(IF('[3]KPCO New Additions'!F10&gt;0,'[3]KPCO New Additions'!FI10&amp;" -"&amp;'[3]KPCO New Additions'!$F$5&amp;" MW CT's"&amp;",",""),IF('[3]KPCO New Additions'!G10&gt;0,'[3]KPCO New Additions'!G10&amp;"- "&amp;'[3]KPCO New Additions'!$G$5&amp;" MW CC"&amp;",",""),IF('[3]KPCO New Additions'!K10&gt;0,'[3]KPCO New Additions'!K10&amp;" -"&amp;'[3]KPCO New Additions'!K$6&amp;" MW NGCC"&amp;",",""),)</f>
      </c>
      <c r="N94" s="832">
        <f>'[3]KPCO New Additions'!P7</f>
        <v>0</v>
      </c>
      <c r="O94" s="832">
        <f>'[3]KPCO New Additions'!O7</f>
        <v>1317.287353515625</v>
      </c>
      <c r="P94" s="271">
        <f t="shared" si="11"/>
        <v>0.04796129953510353</v>
      </c>
      <c r="Q94" s="776"/>
      <c r="V94" s="776"/>
    </row>
    <row r="95" spans="1:22" ht="12.75">
      <c r="A95" s="747">
        <f t="shared" si="12"/>
        <v>2014</v>
      </c>
      <c r="B95" s="828">
        <f>'[3]East Change4'!CL5</f>
        <v>7469.07763671875</v>
      </c>
      <c r="C95" s="829">
        <f>'[3]East Change4'!CO5</f>
        <v>138.68670654296875</v>
      </c>
      <c r="D95" s="829">
        <f>'[3]East Change4'!CP5</f>
        <v>16.607419967651367</v>
      </c>
      <c r="E95" s="784">
        <f t="shared" si="9"/>
        <v>-122.07928657531738</v>
      </c>
      <c r="F95" s="784">
        <f>'[3]East Change4'!CN5</f>
        <v>689.9718017578125</v>
      </c>
      <c r="G95" s="829">
        <f>'[3]East Change4'!CM5</f>
        <v>1367.1861572265625</v>
      </c>
      <c r="H95" s="784">
        <f t="shared" si="13"/>
        <v>677.21435546875</v>
      </c>
      <c r="I95" s="879">
        <f t="shared" si="14"/>
        <v>6893.9586586914065</v>
      </c>
      <c r="J95" s="747">
        <f t="shared" si="15"/>
        <v>2014</v>
      </c>
      <c r="K95" s="831">
        <f>'[3]Change3'!BI5</f>
        <v>1243</v>
      </c>
      <c r="L95" s="832">
        <f t="shared" si="10"/>
        <v>1387.44287109375</v>
      </c>
      <c r="M95" s="282">
        <f>CONCATENATE(IF('[3]KPCO New Additions'!F11&gt;0,'[3]KPCO New Additions'!FI11&amp;" -"&amp;'[3]KPCO New Additions'!$F$5&amp;" MW CT's"&amp;",",""),IF('[3]KPCO New Additions'!G11&gt;0,'[3]KPCO New Additions'!G11&amp;"- "&amp;'[3]KPCO New Additions'!$G$5&amp;" MW CC"&amp;",",""),IF('[3]KPCO New Additions'!K11&gt;0,'[3]KPCO New Additions'!K11&amp;" -"&amp;'[3]KPCO New Additions'!K$6&amp;" MW NGCC"&amp;",",""),)</f>
      </c>
      <c r="N95" s="832">
        <f>'[3]KPCO New Additions'!P8</f>
        <v>0</v>
      </c>
      <c r="O95" s="832">
        <f>'[3]KPCO New Additions'!O8</f>
        <v>1387.44287109375</v>
      </c>
      <c r="P95" s="271">
        <f t="shared" si="11"/>
        <v>0.11620504512771523</v>
      </c>
      <c r="Q95" s="776"/>
      <c r="V95" s="776"/>
    </row>
    <row r="96" spans="1:22" ht="12.75">
      <c r="A96" s="747">
        <f t="shared" si="12"/>
        <v>2015</v>
      </c>
      <c r="B96" s="828">
        <f>'[3]East Change4'!CL6</f>
        <v>7478.85986328125</v>
      </c>
      <c r="C96" s="829">
        <f>'[3]East Change4'!CO6</f>
        <v>138.914306640625</v>
      </c>
      <c r="D96" s="829">
        <f>'[3]East Change4'!CP6</f>
        <v>22.56797981262207</v>
      </c>
      <c r="E96" s="784">
        <f t="shared" si="9"/>
        <v>-116.34632682800293</v>
      </c>
      <c r="F96" s="784">
        <f>'[3]East Change4'!CN6</f>
        <v>259.99481201171875</v>
      </c>
      <c r="G96" s="829">
        <f>'[3]East Change4'!CM6</f>
        <v>1241.9022216796875</v>
      </c>
      <c r="H96" s="784">
        <f t="shared" si="13"/>
        <v>981.9074096679688</v>
      </c>
      <c r="I96" s="879">
        <f t="shared" si="14"/>
        <v>6902.987653808594</v>
      </c>
      <c r="J96" s="747">
        <f t="shared" si="15"/>
        <v>2015</v>
      </c>
      <c r="K96" s="831">
        <f>'[3]Change3'!BI6</f>
        <v>1234</v>
      </c>
      <c r="L96" s="832">
        <f t="shared" si="10"/>
        <v>1107.68212890625</v>
      </c>
      <c r="M96" s="282">
        <f>CONCATENATE(IF('[3]KPCO New Additions'!F12&gt;0,'[3]KPCO New Additions'!FI12&amp;" -"&amp;'[3]KPCO New Additions'!$F$5&amp;" MW CT's"&amp;",",""),IF('[3]KPCO New Additions'!G12&gt;0,'[3]KPCO New Additions'!G12&amp;"- "&amp;'[3]KPCO New Additions'!$G$5&amp;" MW CC"&amp;",",""),IF('[3]KPCO New Additions'!K12&gt;0,'[3]KPCO New Additions'!K12&amp;" -"&amp;'[3]KPCO New Additions'!K$6&amp;" MW NGCC"&amp;",",""),)</f>
      </c>
      <c r="N96" s="832">
        <f>'[3]KPCO New Additions'!P9</f>
        <v>0</v>
      </c>
      <c r="O96" s="832">
        <f>'[3]KPCO New Additions'!O9</f>
        <v>1107.68212890625</v>
      </c>
      <c r="P96" s="271">
        <f t="shared" si="11"/>
        <v>-0.10236456328504862</v>
      </c>
      <c r="Q96" s="776"/>
      <c r="V96" s="776"/>
    </row>
    <row r="97" spans="1:22" ht="12.75">
      <c r="A97" s="747">
        <f t="shared" si="12"/>
        <v>2016</v>
      </c>
      <c r="B97" s="828">
        <f>'[3]East Change4'!CL7</f>
        <v>7487.8515625</v>
      </c>
      <c r="C97" s="829">
        <f>'[3]East Change4'!CO7</f>
        <v>139.39614868164062</v>
      </c>
      <c r="D97" s="829">
        <f>'[3]East Change4'!CP7</f>
        <v>19.49726104736328</v>
      </c>
      <c r="E97" s="784">
        <f t="shared" si="9"/>
        <v>-119.89888763427734</v>
      </c>
      <c r="F97" s="784">
        <f>'[3]East Change4'!CN7</f>
        <v>4621.02490234375</v>
      </c>
      <c r="G97" s="829">
        <f>'[3]East Change4'!CM7</f>
        <v>0</v>
      </c>
      <c r="H97" s="784">
        <f t="shared" si="13"/>
        <v>-4621.02490234375</v>
      </c>
      <c r="I97" s="879">
        <f t="shared" si="14"/>
        <v>6911.2869921875</v>
      </c>
      <c r="J97" s="747">
        <f t="shared" si="15"/>
        <v>2016</v>
      </c>
      <c r="K97" s="831">
        <f>'[3]Change3'!BI7</f>
        <v>1213</v>
      </c>
      <c r="L97" s="832">
        <f t="shared" si="10"/>
        <v>372.8175048828125</v>
      </c>
      <c r="M97" s="282">
        <f>CONCATENATE(IF('[3]KPCO New Additions'!F13&gt;0,'[3]KPCO New Additions'!FI13&amp;" -"&amp;'[3]KPCO New Additions'!$F$5&amp;" MW CT's"&amp;",",""),IF('[3]KPCO New Additions'!G13&gt;0,'[3]KPCO New Additions'!G13&amp;"- "&amp;'[3]KPCO New Additions'!$G$5&amp;" MW CC"&amp;",",""),IF('[3]KPCO New Additions'!K13&gt;0,'[3]KPCO New Additions'!K13&amp;" -"&amp;'[3]KPCO New Additions'!K$6&amp;" MW NGCC"&amp;",",""),)</f>
      </c>
      <c r="N97" s="832">
        <f>'[3]KPCO New Additions'!P10</f>
        <v>0</v>
      </c>
      <c r="O97" s="832">
        <f>'[3]KPCO New Additions'!O10</f>
        <v>372.8175048828125</v>
      </c>
      <c r="P97" s="271">
        <f t="shared" si="11"/>
        <v>-0.6926483883900969</v>
      </c>
      <c r="Q97" s="776"/>
      <c r="V97" s="776"/>
    </row>
    <row r="98" spans="1:22" ht="12.75">
      <c r="A98" s="747">
        <f t="shared" si="12"/>
        <v>2017</v>
      </c>
      <c r="B98" s="828">
        <f>'[3]East Change4'!CL8</f>
        <v>7504.75927734375</v>
      </c>
      <c r="C98" s="829">
        <f>'[3]East Change4'!CO8</f>
        <v>138.914306640625</v>
      </c>
      <c r="D98" s="829">
        <f>'[3]East Change4'!CP8</f>
        <v>28.110326766967773</v>
      </c>
      <c r="E98" s="784">
        <f t="shared" si="9"/>
        <v>-110.80397987365723</v>
      </c>
      <c r="F98" s="784">
        <f>'[3]East Change4'!CN8</f>
        <v>4777.958984375</v>
      </c>
      <c r="G98" s="829">
        <f>'[3]East Change4'!CM8</f>
        <v>0</v>
      </c>
      <c r="H98" s="784">
        <f t="shared" si="13"/>
        <v>-4777.958984375</v>
      </c>
      <c r="I98" s="879">
        <f t="shared" si="14"/>
        <v>6926.892812988282</v>
      </c>
      <c r="J98" s="747">
        <f t="shared" si="15"/>
        <v>2017</v>
      </c>
      <c r="K98" s="831">
        <f>'[3]Change3'!BI8</f>
        <v>1198</v>
      </c>
      <c r="L98" s="832">
        <f t="shared" si="10"/>
        <v>371.7789611816406</v>
      </c>
      <c r="M98" s="282">
        <f>CONCATENATE(IF('[3]KPCO New Additions'!F14&gt;0,'[3]KPCO New Additions'!FI14&amp;" -"&amp;'[3]KPCO New Additions'!$F$5&amp;" MW CT's"&amp;",",""),IF('[3]KPCO New Additions'!G14&gt;0,'[3]KPCO New Additions'!G14&amp;"- "&amp;'[3]KPCO New Additions'!$G$5&amp;" MW CC"&amp;",",""),IF('[3]KPCO New Additions'!K14&gt;0,'[3]KPCO New Additions'!K14&amp;" -"&amp;'[3]KPCO New Additions'!K$6&amp;" MW NGCC"&amp;",",""),)</f>
      </c>
      <c r="N98" s="832">
        <f>'[3]KPCO New Additions'!P11</f>
        <v>0</v>
      </c>
      <c r="O98" s="832">
        <f>'[3]KPCO New Additions'!O11</f>
        <v>371.7789611816406</v>
      </c>
      <c r="P98" s="271">
        <f t="shared" si="11"/>
        <v>-0.6896669773108175</v>
      </c>
      <c r="Q98" s="776"/>
      <c r="V98" s="776"/>
    </row>
    <row r="99" spans="1:22" ht="12.75">
      <c r="A99" s="747">
        <f t="shared" si="12"/>
        <v>2018</v>
      </c>
      <c r="B99" s="828">
        <f>'[3]East Change4'!CL9</f>
        <v>7535.73681640625</v>
      </c>
      <c r="C99" s="829">
        <f>'[3]East Change4'!CO9</f>
        <v>138.914306640625</v>
      </c>
      <c r="D99" s="829">
        <f>'[3]East Change4'!CP9</f>
        <v>36.915977478027344</v>
      </c>
      <c r="E99" s="784">
        <f t="shared" si="9"/>
        <v>-101.99832916259766</v>
      </c>
      <c r="F99" s="784">
        <f>'[3]East Change4'!CN9</f>
        <v>4578.77880859375</v>
      </c>
      <c r="G99" s="829">
        <f>'[3]East Change4'!CM9</f>
        <v>0</v>
      </c>
      <c r="H99" s="784">
        <f t="shared" si="13"/>
        <v>-4578.77880859375</v>
      </c>
      <c r="I99" s="879">
        <f t="shared" si="14"/>
        <v>6955.485081542969</v>
      </c>
      <c r="J99" s="747">
        <f t="shared" si="15"/>
        <v>2018</v>
      </c>
      <c r="K99" s="831">
        <f>'[3]Change3'!BI9</f>
        <v>1207</v>
      </c>
      <c r="L99" s="832">
        <f t="shared" si="10"/>
        <v>374.3404541015625</v>
      </c>
      <c r="M99" s="282">
        <f>CONCATENATE(IF('[3]KPCO New Additions'!F15&gt;0,'[3]KPCO New Additions'!FI15&amp;" -"&amp;'[3]KPCO New Additions'!$F$5&amp;" MW CT's"&amp;",",""),IF('[3]KPCO New Additions'!G15&gt;0,'[3]KPCO New Additions'!G15&amp;"- "&amp;'[3]KPCO New Additions'!$G$5&amp;" MW CC"&amp;",",""),IF('[3]KPCO New Additions'!K15&gt;0,'[3]KPCO New Additions'!K15&amp;" -"&amp;'[3]KPCO New Additions'!K$6&amp;" MW NGCC"&amp;",",""),)</f>
      </c>
      <c r="N99" s="832">
        <f>'[3]KPCO New Additions'!P12</f>
        <v>0</v>
      </c>
      <c r="O99" s="832">
        <f>'[3]KPCO New Additions'!O12</f>
        <v>374.3404541015625</v>
      </c>
      <c r="P99" s="271">
        <f t="shared" si="11"/>
        <v>-0.6898587787062449</v>
      </c>
      <c r="Q99" s="776"/>
      <c r="V99" s="776"/>
    </row>
    <row r="100" spans="1:22" ht="12.75">
      <c r="A100" s="747">
        <f t="shared" si="12"/>
        <v>2019</v>
      </c>
      <c r="B100" s="828">
        <f>'[3]East Change4'!CL10</f>
        <v>7570.50390625</v>
      </c>
      <c r="C100" s="829">
        <f>'[3]East Change4'!CO10</f>
        <v>138.914306640625</v>
      </c>
      <c r="D100" s="829">
        <f>'[3]East Change4'!CP10</f>
        <v>36.0742301940918</v>
      </c>
      <c r="E100" s="784">
        <f t="shared" si="9"/>
        <v>-102.8400764465332</v>
      </c>
      <c r="F100" s="784">
        <f>'[3]East Change4'!CN10</f>
        <v>4855.48193359375</v>
      </c>
      <c r="G100" s="829">
        <f>'[3]East Change4'!CM10</f>
        <v>0</v>
      </c>
      <c r="H100" s="784">
        <f t="shared" si="13"/>
        <v>-4855.48193359375</v>
      </c>
      <c r="I100" s="879">
        <f t="shared" si="14"/>
        <v>6987.575105468751</v>
      </c>
      <c r="J100" s="747">
        <f t="shared" si="15"/>
        <v>2019</v>
      </c>
      <c r="K100" s="831">
        <f>'[3]Change3'!BI10</f>
        <v>1218</v>
      </c>
      <c r="L100" s="832">
        <f t="shared" si="10"/>
        <v>381.7840881347656</v>
      </c>
      <c r="M100" s="282">
        <f>CONCATENATE(IF('[3]KPCO New Additions'!F16&gt;0,'[3]KPCO New Additions'!FI16&amp;" -"&amp;'[3]KPCO New Additions'!$F$5&amp;" MW CT's"&amp;",",""),IF('[3]KPCO New Additions'!G16&gt;0,'[3]KPCO New Additions'!G16&amp;"- "&amp;'[3]KPCO New Additions'!$G$5&amp;" MW CC"&amp;",",""),IF('[3]KPCO New Additions'!K16&gt;0,'[3]KPCO New Additions'!K16&amp;" -"&amp;'[3]KPCO New Additions'!K$6&amp;" MW NGCC"&amp;",",""),)</f>
      </c>
      <c r="N100" s="832">
        <f>'[3]KPCO New Additions'!P13</f>
        <v>0</v>
      </c>
      <c r="O100" s="832">
        <f>'[3]KPCO New Additions'!O13</f>
        <v>381.7840881347656</v>
      </c>
      <c r="P100" s="271">
        <f t="shared" si="11"/>
        <v>-0.6865483677054469</v>
      </c>
      <c r="Q100" s="776"/>
      <c r="V100" s="776"/>
    </row>
    <row r="101" spans="1:22" ht="12.75">
      <c r="A101" s="747">
        <f t="shared" si="12"/>
        <v>2020</v>
      </c>
      <c r="B101" s="828">
        <f>'[3]East Change4'!CL11</f>
        <v>7604.3369140625</v>
      </c>
      <c r="C101" s="829">
        <f>'[3]East Change4'!CO11</f>
        <v>139.39614868164062</v>
      </c>
      <c r="D101" s="829">
        <f>'[3]East Change4'!CP11</f>
        <v>33.800296783447266</v>
      </c>
      <c r="E101" s="784">
        <f t="shared" si="9"/>
        <v>-105.59585189819336</v>
      </c>
      <c r="F101" s="784">
        <f>'[3]East Change4'!CN11</f>
        <v>4565.74951171875</v>
      </c>
      <c r="G101" s="829">
        <f>'[3]East Change4'!CM11</f>
        <v>0</v>
      </c>
      <c r="H101" s="784">
        <f t="shared" si="13"/>
        <v>-4565.74951171875</v>
      </c>
      <c r="I101" s="879">
        <f t="shared" si="14"/>
        <v>7018.802971679688</v>
      </c>
      <c r="J101" s="747">
        <f t="shared" si="15"/>
        <v>2020</v>
      </c>
      <c r="K101" s="831">
        <f>'[3]Change3'!BI11</f>
        <v>1224</v>
      </c>
      <c r="L101" s="832">
        <f t="shared" si="10"/>
        <v>383.910888671875</v>
      </c>
      <c r="M101" s="282">
        <f>CONCATENATE(IF('[3]KPCO New Additions'!F17&gt;0,'[3]KPCO New Additions'!FI17&amp;" -"&amp;'[3]KPCO New Additions'!$F$5&amp;" MW CT's"&amp;",",""),IF('[3]KPCO New Additions'!G17&gt;0,'[3]KPCO New Additions'!G17&amp;"- "&amp;'[3]KPCO New Additions'!$G$5&amp;" MW CC"&amp;",",""),IF('[3]KPCO New Additions'!K17&gt;0,'[3]KPCO New Additions'!K17&amp;" -"&amp;'[3]KPCO New Additions'!K$6&amp;" MW NGCC"&amp;",",""),)</f>
      </c>
      <c r="N101" s="832">
        <f>'[3]KPCO New Additions'!P14</f>
        <v>0</v>
      </c>
      <c r="O101" s="832">
        <f>'[3]KPCO New Additions'!O14</f>
        <v>383.910888671875</v>
      </c>
      <c r="P101" s="271">
        <f t="shared" si="11"/>
        <v>-0.6863473131765727</v>
      </c>
      <c r="Q101" s="776"/>
      <c r="V101" s="776"/>
    </row>
    <row r="102" spans="1:22" ht="12.75">
      <c r="A102" s="747">
        <f t="shared" si="12"/>
        <v>2021</v>
      </c>
      <c r="B102" s="828">
        <f>'[3]East Change4'!CL12</f>
        <v>7647.513671875</v>
      </c>
      <c r="C102" s="829">
        <f>'[3]East Change4'!CO12</f>
        <v>287.8343200683594</v>
      </c>
      <c r="D102" s="829">
        <f>'[3]East Change4'!CP12</f>
        <v>33.736427307128906</v>
      </c>
      <c r="E102" s="784">
        <f t="shared" si="9"/>
        <v>-254.09789276123047</v>
      </c>
      <c r="F102" s="784">
        <f>'[3]East Change4'!CN12</f>
        <v>4458.18017578125</v>
      </c>
      <c r="G102" s="829">
        <f>'[3]East Change4'!CM12</f>
        <v>0</v>
      </c>
      <c r="H102" s="784">
        <f t="shared" si="13"/>
        <v>-4458.18017578125</v>
      </c>
      <c r="I102" s="879">
        <f t="shared" si="14"/>
        <v>7058.655119140625</v>
      </c>
      <c r="J102" s="747">
        <f t="shared" si="15"/>
        <v>2021</v>
      </c>
      <c r="K102" s="831">
        <f>'[3]Change3'!BI12</f>
        <v>1238</v>
      </c>
      <c r="L102" s="832">
        <f t="shared" si="10"/>
        <v>398.61541748046875</v>
      </c>
      <c r="M102" s="282">
        <f>CONCATENATE(IF('[3]KPCO New Additions'!F18&gt;0,'[3]KPCO New Additions'!FI18&amp;" -"&amp;'[3]KPCO New Additions'!$F$5&amp;" MW CT's"&amp;",",""),IF('[3]KPCO New Additions'!G18&gt;0,'[3]KPCO New Additions'!G18&amp;"- "&amp;'[3]KPCO New Additions'!$G$5&amp;" MW CC"&amp;",",""),IF('[3]KPCO New Additions'!K18&gt;0,'[3]KPCO New Additions'!K18&amp;" -"&amp;'[3]KPCO New Additions'!K$6&amp;" MW NGCC"&amp;",",""),)</f>
      </c>
      <c r="N102" s="832">
        <f>'[3]KPCO New Additions'!P15</f>
        <v>0</v>
      </c>
      <c r="O102" s="832">
        <f>'[3]KPCO New Additions'!O15</f>
        <v>398.61541748046875</v>
      </c>
      <c r="P102" s="271">
        <f t="shared" si="11"/>
        <v>-0.6780166256215923</v>
      </c>
      <c r="Q102" s="776"/>
      <c r="V102" s="776"/>
    </row>
    <row r="103" spans="1:22" ht="12.75">
      <c r="A103" s="747">
        <f t="shared" si="12"/>
        <v>2022</v>
      </c>
      <c r="B103" s="828">
        <f>'[3]East Change4'!CL13</f>
        <v>7694.77294921875</v>
      </c>
      <c r="C103" s="829">
        <f>'[3]East Change4'!CO13</f>
        <v>287.8343200683594</v>
      </c>
      <c r="D103" s="829">
        <f>'[3]East Change4'!CP13</f>
        <v>33.736427307128906</v>
      </c>
      <c r="E103" s="784">
        <f t="shared" si="9"/>
        <v>-254.09789276123047</v>
      </c>
      <c r="F103" s="784">
        <f>'[3]East Change4'!CN13</f>
        <v>4494.78125</v>
      </c>
      <c r="G103" s="829">
        <f>'[3]East Change4'!CM13</f>
        <v>0</v>
      </c>
      <c r="H103" s="784">
        <f t="shared" si="13"/>
        <v>-4494.78125</v>
      </c>
      <c r="I103" s="879">
        <f t="shared" si="14"/>
        <v>7102.275432128907</v>
      </c>
      <c r="J103" s="747">
        <f t="shared" si="15"/>
        <v>2022</v>
      </c>
      <c r="K103" s="831">
        <f>'[3]Change3'!BI13</f>
        <v>1249</v>
      </c>
      <c r="L103" s="832">
        <f t="shared" si="10"/>
        <v>398.61541748046875</v>
      </c>
      <c r="M103" s="282">
        <f>CONCATENATE(IF('[3]KPCO New Additions'!F19&gt;0,'[3]KPCO New Additions'!FI19&amp;" -"&amp;'[3]KPCO New Additions'!$F$5&amp;" MW CT's"&amp;",",""),IF('[3]KPCO New Additions'!G19&gt;0,'[3]KPCO New Additions'!G19&amp;"- "&amp;'[3]KPCO New Additions'!$G$5&amp;" MW CC"&amp;",",""),IF('[3]KPCO New Additions'!K19&gt;0,'[3]KPCO New Additions'!K19&amp;" -"&amp;'[3]KPCO New Additions'!K$6&amp;" MW NGCC"&amp;",",""),)</f>
      </c>
      <c r="N103" s="832">
        <f>'[3]KPCO New Additions'!P16</f>
        <v>0</v>
      </c>
      <c r="O103" s="832">
        <f>'[3]KPCO New Additions'!O16</f>
        <v>398.61541748046875</v>
      </c>
      <c r="P103" s="271">
        <f t="shared" si="11"/>
        <v>-0.6808523478939401</v>
      </c>
      <c r="Q103" s="776"/>
      <c r="V103" s="776"/>
    </row>
    <row r="104" spans="1:22" ht="12.75">
      <c r="A104" s="747">
        <f t="shared" si="12"/>
        <v>2023</v>
      </c>
      <c r="B104" s="828">
        <f>'[3]East Change4'!CL14</f>
        <v>7744.13671875</v>
      </c>
      <c r="C104" s="829">
        <f>'[3]East Change4'!CO14</f>
        <v>287.8343200683594</v>
      </c>
      <c r="D104" s="829">
        <f>'[3]East Change4'!CP14</f>
        <v>33.736427307128906</v>
      </c>
      <c r="E104" s="784">
        <f t="shared" si="9"/>
        <v>-254.09789276123047</v>
      </c>
      <c r="F104" s="784">
        <f>'[3]East Change4'!CN14</f>
        <v>4902.302734375</v>
      </c>
      <c r="G104" s="829">
        <f>'[3]East Change4'!CM14</f>
        <v>0</v>
      </c>
      <c r="H104" s="784">
        <f t="shared" si="13"/>
        <v>-4902.302734375</v>
      </c>
      <c r="I104" s="879">
        <f t="shared" si="14"/>
        <v>7147.83819140625</v>
      </c>
      <c r="J104" s="747">
        <f t="shared" si="15"/>
        <v>2023</v>
      </c>
      <c r="K104" s="831">
        <f>'[3]Change3'!BI14</f>
        <v>1255</v>
      </c>
      <c r="L104" s="832">
        <f t="shared" si="10"/>
        <v>398.61541748046875</v>
      </c>
      <c r="M104" s="282">
        <f>CONCATENATE(IF('[3]KPCO New Additions'!F20&gt;0,'[3]KPCO New Additions'!FI20&amp;" -"&amp;'[3]KPCO New Additions'!$F$5&amp;" MW CT's"&amp;",",""),IF('[3]KPCO New Additions'!G20&gt;0,'[3]KPCO New Additions'!G20&amp;"- "&amp;'[3]KPCO New Additions'!$G$5&amp;" MW CC"&amp;",",""),IF('[3]KPCO New Additions'!K20&gt;0,'[3]KPCO New Additions'!K20&amp;" -"&amp;'[3]KPCO New Additions'!K$6&amp;" MW NGCC"&amp;",",""),)</f>
      </c>
      <c r="N104" s="832">
        <f>'[3]KPCO New Additions'!P17</f>
        <v>0</v>
      </c>
      <c r="O104" s="832">
        <f>'[3]KPCO New Additions'!O17</f>
        <v>398.61541748046875</v>
      </c>
      <c r="P104" s="271">
        <f t="shared" si="11"/>
        <v>-0.6823781534020169</v>
      </c>
      <c r="Q104" s="776"/>
      <c r="V104" s="776"/>
    </row>
    <row r="105" spans="1:22" ht="12.75">
      <c r="A105" s="747">
        <f t="shared" si="12"/>
        <v>2024</v>
      </c>
      <c r="B105" s="828">
        <f>'[3]East Change4'!CL15</f>
        <v>7797.9462890625</v>
      </c>
      <c r="C105" s="829">
        <f>'[3]East Change4'!CO15</f>
        <v>288.8314514160156</v>
      </c>
      <c r="D105" s="829">
        <f>'[3]East Change4'!CP15</f>
        <v>33.800296783447266</v>
      </c>
      <c r="E105" s="784">
        <f t="shared" si="9"/>
        <v>-255.03115463256836</v>
      </c>
      <c r="F105" s="784">
        <f>'[3]East Change4'!CN15</f>
        <v>4869.7373046875</v>
      </c>
      <c r="G105" s="829">
        <f>'[3]East Change4'!CM15</f>
        <v>0</v>
      </c>
      <c r="H105" s="784">
        <f t="shared" si="13"/>
        <v>-4869.7373046875</v>
      </c>
      <c r="I105" s="879">
        <f t="shared" si="14"/>
        <v>7197.504424804688</v>
      </c>
      <c r="J105" s="747">
        <f t="shared" si="15"/>
        <v>2024</v>
      </c>
      <c r="K105" s="831">
        <f>'[3]Change3'!BI15</f>
        <v>1264</v>
      </c>
      <c r="L105" s="832">
        <f t="shared" si="10"/>
        <v>398.61541748046875</v>
      </c>
      <c r="M105" s="282">
        <f>CONCATENATE(IF('[3]KPCO New Additions'!F21&gt;0,'[3]KPCO New Additions'!FI21&amp;" -"&amp;'[3]KPCO New Additions'!$F$5&amp;" MW CT's"&amp;",",""),IF('[3]KPCO New Additions'!G21&gt;0,'[3]KPCO New Additions'!G21&amp;"- "&amp;'[3]KPCO New Additions'!$G$5&amp;" MW CC"&amp;",",""),IF('[3]KPCO New Additions'!K21&gt;0,'[3]KPCO New Additions'!K21&amp;" -"&amp;'[3]KPCO New Additions'!K$6&amp;" MW NGCC"&amp;",",""),)</f>
      </c>
      <c r="N105" s="832">
        <f>'[3]KPCO New Additions'!P18</f>
        <v>0</v>
      </c>
      <c r="O105" s="832">
        <f>'[3]KPCO New Additions'!O18</f>
        <v>398.61541748046875</v>
      </c>
      <c r="P105" s="271">
        <f t="shared" si="11"/>
        <v>-0.6846397013603887</v>
      </c>
      <c r="Q105" s="776"/>
      <c r="V105" s="776"/>
    </row>
    <row r="106" spans="1:22" ht="38.25">
      <c r="A106" s="747">
        <f t="shared" si="12"/>
        <v>2025</v>
      </c>
      <c r="B106" s="828">
        <f>'[3]East Change4'!CL16</f>
        <v>7846.40234375</v>
      </c>
      <c r="C106" s="829">
        <f>'[3]East Change4'!CO16</f>
        <v>287.8343200683594</v>
      </c>
      <c r="D106" s="829">
        <f>'[3]East Change4'!CP16</f>
        <v>33.736427307128906</v>
      </c>
      <c r="E106" s="784">
        <f t="shared" si="9"/>
        <v>-254.09789276123047</v>
      </c>
      <c r="F106" s="784">
        <f>'[3]East Change4'!CN16</f>
        <v>421.2436828613281</v>
      </c>
      <c r="G106" s="829">
        <f>'[3]East Change4'!CM16</f>
        <v>1464.809814453125</v>
      </c>
      <c r="H106" s="784">
        <f t="shared" si="13"/>
        <v>1043.5661315917969</v>
      </c>
      <c r="I106" s="879">
        <f t="shared" si="14"/>
        <v>7242.229363281251</v>
      </c>
      <c r="J106" s="747">
        <f t="shared" si="15"/>
        <v>2025</v>
      </c>
      <c r="K106" s="831">
        <f>'[3]Change3'!BI16</f>
        <v>1281</v>
      </c>
      <c r="L106" s="832">
        <f t="shared" si="10"/>
        <v>1302.6553955078125</v>
      </c>
      <c r="M106" s="282" t="str">
        <f>CONCATENATE(IF('[3]KPCO New Additions'!F22&gt;0,'[3]KPCO New Additions'!FI22&amp;" -"&amp;'[3]KPCO New Additions'!$F$5&amp;" MW CT's"&amp;",",""),IF('[3]KPCO New Additions'!G22&gt;0,'[3]KPCO New Additions'!G22&amp;"- "&amp;'[3]KPCO New Additions'!$G$5&amp;" MW CC"&amp;",",""),IF('[3]KPCO New Additions'!K22&gt;0,'[3]KPCO New Additions'!K22&amp;" -"&amp;'[3]KPCO New Additions'!K$6&amp;" MW NGCC"&amp;",",""),)</f>
        <v>1- 407 MW CC,1 -904 MW NGCC,</v>
      </c>
      <c r="N106" s="832">
        <f>'[3]KPCO New Additions'!P19</f>
        <v>407</v>
      </c>
      <c r="O106" s="832">
        <f>'[3]KPCO New Additions'!O19</f>
        <v>1709.6553955078125</v>
      </c>
      <c r="P106" s="271">
        <f t="shared" si="11"/>
        <v>0.33462560148931497</v>
      </c>
      <c r="Q106" s="776"/>
      <c r="V106" s="776"/>
    </row>
    <row r="107" spans="1:22" ht="12.75">
      <c r="A107" s="747">
        <f t="shared" si="12"/>
        <v>2026</v>
      </c>
      <c r="B107" s="828">
        <f>'[3]East Change4'!CL17</f>
        <v>7896.4873046875</v>
      </c>
      <c r="C107" s="829">
        <f>'[3]East Change4'!CO17</f>
        <v>287.8343200683594</v>
      </c>
      <c r="D107" s="829">
        <f>'[3]East Change4'!CP17</f>
        <v>33.736427307128906</v>
      </c>
      <c r="E107" s="784">
        <f t="shared" si="9"/>
        <v>-254.09789276123047</v>
      </c>
      <c r="F107" s="784">
        <f>'[3]East Change4'!CN17</f>
        <v>332.71783447265625</v>
      </c>
      <c r="G107" s="829">
        <f>'[3]East Change4'!CM17</f>
        <v>1449.467529296875</v>
      </c>
      <c r="H107" s="784">
        <f t="shared" si="13"/>
        <v>1116.7496948242188</v>
      </c>
      <c r="I107" s="879">
        <f t="shared" si="14"/>
        <v>7288.457782226563</v>
      </c>
      <c r="J107" s="747">
        <f t="shared" si="15"/>
        <v>2026</v>
      </c>
      <c r="K107" s="831">
        <f>'[3]Change3'!BI17</f>
        <v>1293</v>
      </c>
      <c r="L107" s="832">
        <f t="shared" si="10"/>
        <v>1302.6553955078125</v>
      </c>
      <c r="M107" s="282">
        <f>CONCATENATE(IF('[3]KPCO New Additions'!F23&gt;0,'[3]KPCO New Additions'!FI23&amp;" -"&amp;'[3]KPCO New Additions'!$F$5&amp;" MW CT's"&amp;",",""),IF('[3]KPCO New Additions'!G23&gt;0,'[3]KPCO New Additions'!G23&amp;"- "&amp;'[3]KPCO New Additions'!$G$5&amp;" MW CC"&amp;",",""),IF('[3]KPCO New Additions'!K23&gt;0,'[3]KPCO New Additions'!K23&amp;" -"&amp;'[3]KPCO New Additions'!K$6&amp;" MW NGCC"&amp;",",""),)</f>
      </c>
      <c r="N107" s="832">
        <f>'[3]KPCO New Additions'!P20</f>
        <v>407</v>
      </c>
      <c r="O107" s="832">
        <f>'[3]KPCO New Additions'!O20</f>
        <v>1709.6553955078125</v>
      </c>
      <c r="P107" s="271">
        <f t="shared" si="11"/>
        <v>0.32223928500217514</v>
      </c>
      <c r="Q107" s="776"/>
      <c r="V107" s="776"/>
    </row>
    <row r="108" spans="1:22" ht="12.75">
      <c r="A108" s="747">
        <f t="shared" si="12"/>
        <v>2027</v>
      </c>
      <c r="B108" s="828">
        <f>'[3]East Change4'!CL18</f>
        <v>7946.763671875</v>
      </c>
      <c r="C108" s="829">
        <f>'[3]East Change4'!CO18</f>
        <v>287.8343200683594</v>
      </c>
      <c r="D108" s="829">
        <f>'[3]East Change4'!CP18</f>
        <v>33.736427307128906</v>
      </c>
      <c r="E108" s="784">
        <f t="shared" si="9"/>
        <v>-254.09789276123047</v>
      </c>
      <c r="F108" s="784">
        <f>'[3]East Change4'!CN18</f>
        <v>386.896240234375</v>
      </c>
      <c r="G108" s="829">
        <f>'[3]East Change4'!CM18</f>
        <v>1502.423583984375</v>
      </c>
      <c r="H108" s="784">
        <f t="shared" si="13"/>
        <v>1115.52734375</v>
      </c>
      <c r="I108" s="879">
        <f t="shared" si="14"/>
        <v>7334.862869140626</v>
      </c>
      <c r="J108" s="747">
        <f t="shared" si="15"/>
        <v>2027</v>
      </c>
      <c r="K108" s="831">
        <f>'[3]Change3'!BI18</f>
        <v>1305</v>
      </c>
      <c r="L108" s="832">
        <f t="shared" si="10"/>
        <v>1302.6553955078125</v>
      </c>
      <c r="M108" s="282">
        <f>CONCATENATE(IF('[3]KPCO New Additions'!F24&gt;0,'[3]KPCO New Additions'!FI24&amp;" -"&amp;'[3]KPCO New Additions'!$F$5&amp;" MW CT's"&amp;",",""),IF('[3]KPCO New Additions'!G24&gt;0,'[3]KPCO New Additions'!G24&amp;"- "&amp;'[3]KPCO New Additions'!$G$5&amp;" MW CC"&amp;",",""),IF('[3]KPCO New Additions'!K24&gt;0,'[3]KPCO New Additions'!K24&amp;" -"&amp;'[3]KPCO New Additions'!K$6&amp;" MW NGCC"&amp;",",""),)</f>
      </c>
      <c r="N108" s="832">
        <f>'[3]KPCO New Additions'!P21</f>
        <v>407</v>
      </c>
      <c r="O108" s="832">
        <f>'[3]KPCO New Additions'!O21</f>
        <v>1709.6553955078125</v>
      </c>
      <c r="P108" s="271">
        <f t="shared" si="11"/>
        <v>0.31008076284123565</v>
      </c>
      <c r="Q108" s="776"/>
      <c r="V108" s="776"/>
    </row>
    <row r="109" spans="1:22" ht="12.75">
      <c r="A109" s="747">
        <f t="shared" si="12"/>
        <v>2028</v>
      </c>
      <c r="B109" s="828">
        <f>'[3]East Change4'!CL19</f>
        <v>7998.669921875</v>
      </c>
      <c r="C109" s="829">
        <f>'[3]East Change4'!CO19</f>
        <v>288.8314514160156</v>
      </c>
      <c r="D109" s="829">
        <f>'[3]East Change4'!CP19</f>
        <v>33.800296783447266</v>
      </c>
      <c r="E109" s="784">
        <f t="shared" si="9"/>
        <v>-255.03115463256836</v>
      </c>
      <c r="F109" s="784">
        <f>'[3]East Change4'!CN19</f>
        <v>378.4646911621094</v>
      </c>
      <c r="G109" s="829">
        <f>'[3]East Change4'!CM19</f>
        <v>1398.43994140625</v>
      </c>
      <c r="H109" s="784">
        <f t="shared" si="13"/>
        <v>1019.9752502441406</v>
      </c>
      <c r="I109" s="879">
        <f t="shared" si="14"/>
        <v>7382.772337890626</v>
      </c>
      <c r="J109" s="747">
        <f t="shared" si="15"/>
        <v>2028</v>
      </c>
      <c r="K109" s="831">
        <f>'[3]Change3'!BI19</f>
        <v>1315</v>
      </c>
      <c r="L109" s="832">
        <f t="shared" si="10"/>
        <v>1302.6553955078125</v>
      </c>
      <c r="M109" s="282">
        <f>CONCATENATE(IF('[3]KPCO New Additions'!F25&gt;0,'[3]KPCO New Additions'!FI25&amp;" -"&amp;'[3]KPCO New Additions'!$F$5&amp;" MW CT's"&amp;",",""),IF('[3]KPCO New Additions'!G25&gt;0,'[3]KPCO New Additions'!G25&amp;"- "&amp;'[3]KPCO New Additions'!$G$5&amp;" MW CC"&amp;",",""),IF('[3]KPCO New Additions'!K25&gt;0,'[3]KPCO New Additions'!K25&amp;" -"&amp;'[3]KPCO New Additions'!K$6&amp;" MW NGCC"&amp;",",""),)</f>
      </c>
      <c r="N109" s="832">
        <f>'[3]KPCO New Additions'!P22</f>
        <v>407</v>
      </c>
      <c r="O109" s="832">
        <f>'[3]KPCO New Additions'!O22</f>
        <v>1709.6553955078125</v>
      </c>
      <c r="P109" s="271">
        <f t="shared" si="11"/>
        <v>0.3001181714888308</v>
      </c>
      <c r="Q109" s="776"/>
      <c r="V109" s="776"/>
    </row>
    <row r="110" spans="1:22" ht="12.75">
      <c r="A110" s="747">
        <f t="shared" si="12"/>
        <v>2029</v>
      </c>
      <c r="B110" s="828">
        <f>'[3]East Change4'!CL20</f>
        <v>8044.17578125</v>
      </c>
      <c r="C110" s="829">
        <f>'[3]East Change4'!CO20</f>
        <v>287.8343200683594</v>
      </c>
      <c r="D110" s="829">
        <f>'[3]East Change4'!CP20</f>
        <v>33.736427307128906</v>
      </c>
      <c r="E110" s="784">
        <f t="shared" si="9"/>
        <v>-254.09789276123047</v>
      </c>
      <c r="F110" s="784">
        <f>'[3]East Change4'!CN20</f>
        <v>406.6163635253906</v>
      </c>
      <c r="G110" s="829">
        <f>'[3]East Change4'!CM20</f>
        <v>1285.7274169921875</v>
      </c>
      <c r="H110" s="784">
        <f t="shared" si="13"/>
        <v>879.1110534667969</v>
      </c>
      <c r="I110" s="879">
        <f t="shared" si="14"/>
        <v>7424.774246093751</v>
      </c>
      <c r="J110" s="747">
        <f t="shared" si="15"/>
        <v>2029</v>
      </c>
      <c r="K110" s="831">
        <f>'[3]Change3'!BI20</f>
        <v>1324</v>
      </c>
      <c r="L110" s="832">
        <f t="shared" si="10"/>
        <v>1302.6553955078125</v>
      </c>
      <c r="M110" s="282">
        <f>CONCATENATE(IF('[3]KPCO New Additions'!F26&gt;0,'[3]KPCO New Additions'!FI26&amp;" -"&amp;'[3]KPCO New Additions'!$F$5&amp;" MW CT's"&amp;",",""),IF('[3]KPCO New Additions'!G26&gt;0,'[3]KPCO New Additions'!G26&amp;"- "&amp;'[3]KPCO New Additions'!$G$5&amp;" MW CC"&amp;",",""),IF('[3]KPCO New Additions'!K26&gt;0,'[3]KPCO New Additions'!K26&amp;" -"&amp;'[3]KPCO New Additions'!K$6&amp;" MW NGCC"&amp;",",""),)</f>
      </c>
      <c r="N110" s="832">
        <f>'[3]KPCO New Additions'!P23</f>
        <v>407</v>
      </c>
      <c r="O110" s="832">
        <f>'[3]KPCO New Additions'!O23</f>
        <v>1709.6553955078125</v>
      </c>
      <c r="P110" s="271">
        <f t="shared" si="11"/>
        <v>0.2912805102022753</v>
      </c>
      <c r="Q110" s="776"/>
      <c r="V110" s="776"/>
    </row>
    <row r="111" spans="1:22" ht="12.75">
      <c r="A111" s="747">
        <f t="shared" si="12"/>
        <v>2030</v>
      </c>
      <c r="B111" s="828">
        <f>'[3]East Change4'!CL21</f>
        <v>8092.83642578125</v>
      </c>
      <c r="C111" s="829">
        <f>'[3]East Change4'!CO21</f>
        <v>287.8343200683594</v>
      </c>
      <c r="D111" s="829">
        <f>'[3]East Change4'!CP21</f>
        <v>33.736427307128906</v>
      </c>
      <c r="E111" s="784">
        <f t="shared" si="9"/>
        <v>-254.09789276123047</v>
      </c>
      <c r="F111" s="784">
        <f>'[3]East Change4'!CN21</f>
        <v>402.40887451171875</v>
      </c>
      <c r="G111" s="829">
        <f>'[3]East Change4'!CM21</f>
        <v>1400.9525146484375</v>
      </c>
      <c r="H111" s="784">
        <f t="shared" si="13"/>
        <v>998.5436401367188</v>
      </c>
      <c r="I111" s="879">
        <f t="shared" si="14"/>
        <v>7469.688020996094</v>
      </c>
      <c r="J111" s="747">
        <f t="shared" si="15"/>
        <v>2030</v>
      </c>
      <c r="K111" s="831">
        <f>'[3]Change3'!BI21</f>
        <v>1335</v>
      </c>
      <c r="L111" s="832">
        <f t="shared" si="10"/>
        <v>1302.6553955078125</v>
      </c>
      <c r="M111" s="282">
        <f>CONCATENATE(IF('[3]KPCO New Additions'!F27&gt;0,'[3]KPCO New Additions'!FI27&amp;" -"&amp;'[3]KPCO New Additions'!$F$5&amp;" MW CT's"&amp;",",""),IF('[3]KPCO New Additions'!G27&gt;0,'[3]KPCO New Additions'!G27&amp;"- "&amp;'[3]KPCO New Additions'!$G$5&amp;" MW CC"&amp;",",""),IF('[3]KPCO New Additions'!K27&gt;0,'[3]KPCO New Additions'!K27&amp;" -"&amp;'[3]KPCO New Additions'!K$6&amp;" MW NGCC"&amp;",",""),)</f>
      </c>
      <c r="N111" s="832">
        <f>'[3]KPCO New Additions'!P24</f>
        <v>407</v>
      </c>
      <c r="O111" s="832">
        <f>'[3]KPCO New Additions'!O24</f>
        <v>1709.6553955078125</v>
      </c>
      <c r="P111" s="271">
        <f t="shared" si="11"/>
        <v>0.28064074569873587</v>
      </c>
      <c r="Q111" s="776"/>
      <c r="V111" s="776"/>
    </row>
    <row r="112" spans="1:22" ht="12.75">
      <c r="A112" s="747">
        <f t="shared" si="12"/>
        <v>2031</v>
      </c>
      <c r="B112" s="828">
        <f>'[3]East Change4'!CL22</f>
        <v>8142.908203125</v>
      </c>
      <c r="C112" s="829">
        <f>'[3]East Change4'!CO22</f>
        <v>287.8343200683594</v>
      </c>
      <c r="D112" s="829">
        <f>'[3]East Change4'!CP22</f>
        <v>33.736427307128906</v>
      </c>
      <c r="E112" s="784">
        <f t="shared" si="9"/>
        <v>-254.09789276123047</v>
      </c>
      <c r="F112" s="784">
        <f>'[3]East Change4'!CN22</f>
        <v>447.16162109375</v>
      </c>
      <c r="G112" s="829">
        <f>'[3]East Change4'!CM22</f>
        <v>1319.428466796875</v>
      </c>
      <c r="H112" s="784">
        <f t="shared" si="13"/>
        <v>872.266845703125</v>
      </c>
      <c r="I112" s="879">
        <f t="shared" si="14"/>
        <v>7515.904271484375</v>
      </c>
      <c r="J112" s="747">
        <f t="shared" si="15"/>
        <v>2031</v>
      </c>
      <c r="K112" s="831">
        <f>'[3]Change3'!BI22</f>
        <v>1348</v>
      </c>
      <c r="L112" s="832">
        <f t="shared" si="10"/>
        <v>1302.6553955078125</v>
      </c>
      <c r="M112" s="282">
        <f>CONCATENATE(IF('[3]KPCO New Additions'!F28&gt;0,'[3]KPCO New Additions'!FI28&amp;" -"&amp;'[3]KPCO New Additions'!$F$5&amp;" MW CT's"&amp;",",""),IF('[3]KPCO New Additions'!G28&gt;0,'[3]KPCO New Additions'!G28&amp;"- "&amp;'[3]KPCO New Additions'!$G$5&amp;" MW CC"&amp;",",""),IF('[3]KPCO New Additions'!K28&gt;0,'[3]KPCO New Additions'!K28&amp;" -"&amp;'[3]KPCO New Additions'!K$6&amp;" MW NGCC"&amp;",",""),)</f>
      </c>
      <c r="N112" s="832">
        <f>'[3]KPCO New Additions'!P25</f>
        <v>407</v>
      </c>
      <c r="O112" s="832">
        <f>'[3]KPCO New Additions'!O25</f>
        <v>1709.6553955078125</v>
      </c>
      <c r="P112" s="271">
        <f t="shared" si="11"/>
        <v>0.26829035275060265</v>
      </c>
      <c r="Q112" s="776"/>
      <c r="V112" s="776"/>
    </row>
    <row r="113" spans="1:22" ht="12.75">
      <c r="A113" s="747">
        <f t="shared" si="12"/>
        <v>2032</v>
      </c>
      <c r="B113" s="828">
        <f>'[3]East Change4'!CL23</f>
        <v>8194.7734375</v>
      </c>
      <c r="C113" s="829">
        <f>'[3]East Change4'!CO23</f>
        <v>288.8314514160156</v>
      </c>
      <c r="D113" s="829">
        <f>'[3]East Change4'!CP23</f>
        <v>33.800296783447266</v>
      </c>
      <c r="E113" s="784">
        <f t="shared" si="9"/>
        <v>-255.03115463256836</v>
      </c>
      <c r="F113" s="784">
        <f>'[3]East Change4'!CN23</f>
        <v>413.55718994140625</v>
      </c>
      <c r="G113" s="829">
        <f>'[3]East Change4'!CM23</f>
        <v>1460.0621337890625</v>
      </c>
      <c r="H113" s="784">
        <f t="shared" si="13"/>
        <v>1046.5049438476562</v>
      </c>
      <c r="I113" s="879">
        <f t="shared" si="14"/>
        <v>7563.775882812501</v>
      </c>
      <c r="J113" s="747">
        <f t="shared" si="15"/>
        <v>2032</v>
      </c>
      <c r="K113" s="831">
        <f>'[3]Change3'!BI23</f>
        <v>1357</v>
      </c>
      <c r="L113" s="832">
        <f t="shared" si="10"/>
        <v>1302.6553955078125</v>
      </c>
      <c r="M113" s="282">
        <f>CONCATENATE(IF('[3]KPCO New Additions'!F29&gt;0,'[3]KPCO New Additions'!FI29&amp;" -"&amp;'[3]KPCO New Additions'!$F$5&amp;" MW CT's"&amp;",",""),IF('[3]KPCO New Additions'!G29&gt;0,'[3]KPCO New Additions'!G29&amp;"- "&amp;'[3]KPCO New Additions'!$G$5&amp;" MW CC"&amp;",",""),IF('[3]KPCO New Additions'!K29&gt;0,'[3]KPCO New Additions'!K29&amp;" -"&amp;'[3]KPCO New Additions'!K$6&amp;" MW NGCC"&amp;",",""),)</f>
      </c>
      <c r="N113" s="832">
        <f>'[3]KPCO New Additions'!P26</f>
        <v>407</v>
      </c>
      <c r="O113" s="832">
        <f>'[3]KPCO New Additions'!O26</f>
        <v>1709.6553955078125</v>
      </c>
      <c r="P113" s="271">
        <f t="shared" si="11"/>
        <v>0.2598786997109894</v>
      </c>
      <c r="Q113" s="776"/>
      <c r="V113" s="776"/>
    </row>
    <row r="114" spans="1:22" ht="12.75">
      <c r="A114" s="747">
        <f t="shared" si="12"/>
        <v>2033</v>
      </c>
      <c r="B114" s="828">
        <f>'[3]East Change4'!CL24</f>
        <v>8240.892578125</v>
      </c>
      <c r="C114" s="829">
        <f>'[3]East Change4'!CO24</f>
        <v>287.8343200683594</v>
      </c>
      <c r="D114" s="829">
        <f>'[3]East Change4'!CP24</f>
        <v>33.736427307128906</v>
      </c>
      <c r="E114" s="784">
        <f t="shared" si="9"/>
        <v>-254.09789276123047</v>
      </c>
      <c r="F114" s="784">
        <f>'[3]East Change4'!CN24</f>
        <v>420.1560974121094</v>
      </c>
      <c r="G114" s="829">
        <f>'[3]East Change4'!CM24</f>
        <v>1359.3504638671875</v>
      </c>
      <c r="H114" s="784">
        <f t="shared" si="13"/>
        <v>939.1943664550781</v>
      </c>
      <c r="I114" s="879">
        <f t="shared" si="14"/>
        <v>7606.343849609375</v>
      </c>
      <c r="J114" s="747">
        <f t="shared" si="15"/>
        <v>2033</v>
      </c>
      <c r="K114" s="831">
        <f>'[3]Change3'!BI24</f>
        <v>1372</v>
      </c>
      <c r="L114" s="832">
        <f t="shared" si="10"/>
        <v>1294.6553955078125</v>
      </c>
      <c r="M114" s="282">
        <f>CONCATENATE(IF('[3]KPCO New Additions'!F30&gt;0,'[3]KPCO New Additions'!FI30&amp;" -"&amp;'[3]KPCO New Additions'!$F$5&amp;" MW CT's"&amp;",",""),IF('[3]KPCO New Additions'!G30&gt;0,'[3]KPCO New Additions'!G30&amp;"- "&amp;'[3]KPCO New Additions'!$G$5&amp;" MW CC"&amp;",",""),IF('[3]KPCO New Additions'!K30&gt;0,'[3]KPCO New Additions'!K30&amp;" -"&amp;'[3]KPCO New Additions'!K$6&amp;" MW NGCC"&amp;",",""),)</f>
      </c>
      <c r="N114" s="832">
        <f>'[3]KPCO New Additions'!P27</f>
        <v>407</v>
      </c>
      <c r="O114" s="832">
        <f>'[3]KPCO New Additions'!O27</f>
        <v>1701.6553955078125</v>
      </c>
      <c r="P114" s="271">
        <f t="shared" si="11"/>
        <v>0.2402736118861608</v>
      </c>
      <c r="Q114" s="776"/>
      <c r="V114" s="776"/>
    </row>
    <row r="115" spans="1:22" ht="12.75">
      <c r="A115" s="747">
        <f t="shared" si="12"/>
        <v>2034</v>
      </c>
      <c r="B115" s="828">
        <f>'[3]East Change4'!CL25</f>
        <v>8288.927734375</v>
      </c>
      <c r="C115" s="829">
        <f>'[3]East Change4'!CO25</f>
        <v>287.8343200683594</v>
      </c>
      <c r="D115" s="829">
        <f>'[3]East Change4'!CP25</f>
        <v>33.736427307128906</v>
      </c>
      <c r="E115" s="784">
        <f t="shared" si="9"/>
        <v>-254.09789276123047</v>
      </c>
      <c r="F115" s="784">
        <f>'[3]East Change4'!CN25</f>
        <v>344.9235534667969</v>
      </c>
      <c r="G115" s="829">
        <f>'[3]East Change4'!CM25</f>
        <v>1333.6123046875</v>
      </c>
      <c r="H115" s="784">
        <f t="shared" si="13"/>
        <v>988.6887512207031</v>
      </c>
      <c r="I115" s="879">
        <f t="shared" si="14"/>
        <v>7650.680298828125</v>
      </c>
      <c r="J115" s="747">
        <f t="shared" si="15"/>
        <v>2034</v>
      </c>
      <c r="K115" s="831">
        <f>'[3]Change3'!BI25</f>
        <v>1378</v>
      </c>
      <c r="L115" s="832">
        <f t="shared" si="10"/>
        <v>1294.6553955078125</v>
      </c>
      <c r="M115" s="282">
        <f>CONCATENATE(IF('[3]KPCO New Additions'!F31&gt;0,'[3]KPCO New Additions'!FI31&amp;" -"&amp;'[3]KPCO New Additions'!$F$5&amp;" MW CT's"&amp;",",""),IF('[3]KPCO New Additions'!G31&gt;0,'[3]KPCO New Additions'!G31&amp;"- "&amp;'[3]KPCO New Additions'!$G$5&amp;" MW CC"&amp;",",""),IF('[3]KPCO New Additions'!K31&gt;0,'[3]KPCO New Additions'!K31&amp;" -"&amp;'[3]KPCO New Additions'!K$6&amp;" MW NGCC"&amp;",",""),)</f>
      </c>
      <c r="N115" s="832">
        <f>'[3]KPCO New Additions'!P28</f>
        <v>407</v>
      </c>
      <c r="O115" s="832">
        <f>'[3]KPCO New Additions'!O28</f>
        <v>1701.6553955078125</v>
      </c>
      <c r="P115" s="271">
        <f t="shared" si="11"/>
        <v>0.2348732913699656</v>
      </c>
      <c r="Q115" s="776"/>
      <c r="V115" s="776"/>
    </row>
    <row r="116" spans="1:22" ht="12.75">
      <c r="A116" s="747">
        <f t="shared" si="12"/>
        <v>2035</v>
      </c>
      <c r="B116" s="828">
        <f>'[3]East Change4'!CL26</f>
        <v>8338.626953125</v>
      </c>
      <c r="C116" s="829">
        <f>'[3]East Change4'!CO26</f>
        <v>287.8343200683594</v>
      </c>
      <c r="D116" s="829">
        <f>'[3]East Change4'!CP26</f>
        <v>33.736427307128906</v>
      </c>
      <c r="E116" s="784">
        <f t="shared" si="9"/>
        <v>-254.09789276123047</v>
      </c>
      <c r="F116" s="784">
        <f>'[3]East Change4'!CN26</f>
        <v>483.51031494140625</v>
      </c>
      <c r="G116" s="829">
        <f>'[3]East Change4'!CM26</f>
        <v>1098.980712890625</v>
      </c>
      <c r="H116" s="784">
        <f t="shared" si="13"/>
        <v>615.4703979492188</v>
      </c>
      <c r="I116" s="879">
        <f t="shared" si="14"/>
        <v>7696.552677734376</v>
      </c>
      <c r="J116" s="747">
        <f t="shared" si="15"/>
        <v>2035</v>
      </c>
      <c r="K116" s="831">
        <f>'[3]Change3'!BI26</f>
        <v>1389</v>
      </c>
      <c r="L116" s="832">
        <f t="shared" si="10"/>
        <v>1298.6553955078125</v>
      </c>
      <c r="M116" s="282">
        <f>CONCATENATE(IF('[3]KPCO New Additions'!F32&gt;0,'[3]KPCO New Additions'!FI32&amp;" -"&amp;'[3]KPCO New Additions'!$F$5&amp;" MW CT's"&amp;",",""),IF('[3]KPCO New Additions'!G32&gt;0,'[3]KPCO New Additions'!G32&amp;"- "&amp;'[3]KPCO New Additions'!$G$5&amp;" MW CC"&amp;",",""),IF('[3]KPCO New Additions'!K32&gt;0,'[3]KPCO New Additions'!K32&amp;" -"&amp;'[3]KPCO New Additions'!K$6&amp;" MW NGCC"&amp;",",""),)</f>
      </c>
      <c r="N116" s="832">
        <f>'[3]KPCO New Additions'!P29</f>
        <v>407</v>
      </c>
      <c r="O116" s="832">
        <f>'[3]KPCO New Additions'!O29</f>
        <v>1705.6553955078125</v>
      </c>
      <c r="P116" s="271">
        <f t="shared" si="11"/>
        <v>0.2279736468738751</v>
      </c>
      <c r="Q116" s="776"/>
      <c r="V116" s="776"/>
    </row>
    <row r="117" spans="1:22" ht="12.75">
      <c r="A117" s="747">
        <f t="shared" si="12"/>
        <v>2036</v>
      </c>
      <c r="B117" s="828">
        <f>'[3]East Change4'!CL27</f>
        <v>8389.048828125</v>
      </c>
      <c r="C117" s="829">
        <f>'[3]East Change4'!CO27</f>
        <v>288.8314514160156</v>
      </c>
      <c r="D117" s="829">
        <f>'[3]East Change4'!CP27</f>
        <v>33.800296783447266</v>
      </c>
      <c r="E117" s="784">
        <f t="shared" si="9"/>
        <v>-255.03115463256836</v>
      </c>
      <c r="F117" s="784">
        <f>'[3]East Change4'!CN27</f>
        <v>466.0095520019531</v>
      </c>
      <c r="G117" s="829">
        <f>'[3]East Change4'!CM27</f>
        <v>1071.936279296875</v>
      </c>
      <c r="H117" s="784">
        <f t="shared" si="13"/>
        <v>605.9267272949219</v>
      </c>
      <c r="I117" s="879">
        <f t="shared" si="14"/>
        <v>7743.092068359375</v>
      </c>
      <c r="J117" s="747">
        <f t="shared" si="15"/>
        <v>2036</v>
      </c>
      <c r="K117" s="831">
        <f>'[3]Change3'!BI27</f>
        <v>1399</v>
      </c>
      <c r="L117" s="832">
        <f t="shared" si="10"/>
        <v>1298.6553955078125</v>
      </c>
      <c r="M117" s="282">
        <f>CONCATENATE(IF('[3]KPCO New Additions'!F33&gt;0,'[3]KPCO New Additions'!FI33&amp;" -"&amp;'[3]KPCO New Additions'!$F$5&amp;" MW CT's"&amp;",",""),IF('[3]KPCO New Additions'!G33&gt;0,'[3]KPCO New Additions'!G33&amp;"- "&amp;'[3]KPCO New Additions'!$G$5&amp;" MW CC"&amp;",",""),IF('[3]KPCO New Additions'!K33&gt;0,'[3]KPCO New Additions'!K33&amp;" -"&amp;'[3]KPCO New Additions'!K$6&amp;" MW NGCC"&amp;",",""),)</f>
      </c>
      <c r="N117" s="832">
        <f>'[3]KPCO New Additions'!P30</f>
        <v>407</v>
      </c>
      <c r="O117" s="832">
        <f>'[3]KPCO New Additions'!O30</f>
        <v>1705.6553955078125</v>
      </c>
      <c r="P117" s="271">
        <f t="shared" si="11"/>
        <v>0.21919613688907247</v>
      </c>
      <c r="Q117" s="776"/>
      <c r="V117" s="776"/>
    </row>
    <row r="118" spans="1:22" ht="12.75">
      <c r="A118" s="747">
        <f t="shared" si="12"/>
        <v>2037</v>
      </c>
      <c r="B118" s="828">
        <f>'[3]East Change4'!CL28</f>
        <v>8438.71875</v>
      </c>
      <c r="C118" s="829">
        <f>'[3]East Change4'!CO28</f>
        <v>287.8343200683594</v>
      </c>
      <c r="D118" s="829">
        <f>'[3]East Change4'!CP28</f>
        <v>33.736427307128906</v>
      </c>
      <c r="E118" s="784">
        <f t="shared" si="9"/>
        <v>-254.09789276123047</v>
      </c>
      <c r="F118" s="784">
        <f>'[3]East Change4'!CN28</f>
        <v>400.6448059082031</v>
      </c>
      <c r="G118" s="829">
        <f>'[3]East Change4'!CM28</f>
        <v>1077.80419921875</v>
      </c>
      <c r="H118" s="784">
        <f t="shared" si="13"/>
        <v>677.1593933105469</v>
      </c>
      <c r="I118" s="879">
        <f t="shared" si="14"/>
        <v>7788.93740625</v>
      </c>
      <c r="J118" s="747">
        <f t="shared" si="15"/>
        <v>2037</v>
      </c>
      <c r="K118" s="831">
        <f>'[3]Change3'!BI28</f>
        <v>1415</v>
      </c>
      <c r="L118" s="832">
        <f t="shared" si="10"/>
        <v>1298.6553955078125</v>
      </c>
      <c r="M118" s="282">
        <f>CONCATENATE(IF('[3]KPCO New Additions'!F34&gt;0,'[3]KPCO New Additions'!FI34&amp;" -"&amp;'[3]KPCO New Additions'!$F$5&amp;" MW CT's"&amp;",",""),IF('[3]KPCO New Additions'!G34&gt;0,'[3]KPCO New Additions'!G34&amp;"- "&amp;'[3]KPCO New Additions'!$G$5&amp;" MW CC"&amp;",",""),IF('[3]KPCO New Additions'!K34&gt;0,'[3]KPCO New Additions'!K34&amp;" -"&amp;'[3]KPCO New Additions'!K$6&amp;" MW NGCC"&amp;",",""),)</f>
      </c>
      <c r="N118" s="832">
        <f>'[3]KPCO New Additions'!P31</f>
        <v>407</v>
      </c>
      <c r="O118" s="832">
        <f>'[3]KPCO New Additions'!O31</f>
        <v>1705.6553955078125</v>
      </c>
      <c r="P118" s="271">
        <f t="shared" si="11"/>
        <v>0.20541017350375435</v>
      </c>
      <c r="Q118" s="776"/>
      <c r="V118" s="776"/>
    </row>
    <row r="119" spans="1:22" ht="12.75">
      <c r="A119" s="747">
        <f t="shared" si="12"/>
        <v>2038</v>
      </c>
      <c r="B119" s="828">
        <f>'[3]East Change4'!CL29</f>
        <v>8488.3994140625</v>
      </c>
      <c r="C119" s="829">
        <f>'[3]East Change4'!CO29</f>
        <v>287.8343200683594</v>
      </c>
      <c r="D119" s="829">
        <f>'[3]East Change4'!CP29</f>
        <v>33.736427307128906</v>
      </c>
      <c r="E119" s="784">
        <f t="shared" si="9"/>
        <v>-254.09789276123047</v>
      </c>
      <c r="F119" s="784">
        <f>'[3]East Change4'!CN29</f>
        <v>499.9865417480469</v>
      </c>
      <c r="G119" s="829">
        <f>'[3]East Change4'!CM29</f>
        <v>914.77392578125</v>
      </c>
      <c r="H119" s="784">
        <f t="shared" si="13"/>
        <v>414.7873840332031</v>
      </c>
      <c r="I119" s="879">
        <f t="shared" si="14"/>
        <v>7834.792659179688</v>
      </c>
      <c r="J119" s="747">
        <f t="shared" si="15"/>
        <v>2038</v>
      </c>
      <c r="K119" s="831">
        <f>'[3]Change3'!BI29</f>
        <v>1427</v>
      </c>
      <c r="L119" s="832">
        <f t="shared" si="10"/>
        <v>1298.6553955078125</v>
      </c>
      <c r="M119" s="282">
        <f>CONCATENATE(IF('[3]KPCO New Additions'!F35&gt;0,'[3]KPCO New Additions'!FI35&amp;" -"&amp;'[3]KPCO New Additions'!$F$5&amp;" MW CT's"&amp;",",""),IF('[3]KPCO New Additions'!G35&gt;0,'[3]KPCO New Additions'!G35&amp;"- "&amp;'[3]KPCO New Additions'!$G$5&amp;" MW CC"&amp;",",""),IF('[3]KPCO New Additions'!K35&gt;0,'[3]KPCO New Additions'!K35&amp;" -"&amp;'[3]KPCO New Additions'!K$6&amp;" MW NGCC"&amp;",",""),)</f>
      </c>
      <c r="N119" s="832">
        <f>'[3]KPCO New Additions'!P32</f>
        <v>407</v>
      </c>
      <c r="O119" s="832">
        <f>'[3]KPCO New Additions'!O32</f>
        <v>1705.6553955078125</v>
      </c>
      <c r="P119" s="271">
        <f t="shared" si="11"/>
        <v>0.19527357779103882</v>
      </c>
      <c r="Q119" s="776"/>
      <c r="V119" s="776"/>
    </row>
    <row r="120" spans="1:22" ht="12.75">
      <c r="A120" s="747">
        <f t="shared" si="12"/>
        <v>2039</v>
      </c>
      <c r="B120" s="828">
        <f>'[3]East Change4'!CL30</f>
        <v>8538.3408203125</v>
      </c>
      <c r="C120" s="829">
        <f>'[3]East Change4'!CO30</f>
        <v>287.8343200683594</v>
      </c>
      <c r="D120" s="829">
        <f>'[3]East Change4'!CP30</f>
        <v>33.736427307128906</v>
      </c>
      <c r="E120" s="784">
        <f t="shared" si="9"/>
        <v>-254.09789276123047</v>
      </c>
      <c r="F120" s="784">
        <f>'[3]East Change4'!CN30</f>
        <v>456.5433044433594</v>
      </c>
      <c r="G120" s="829">
        <f>'[3]East Change4'!CM30</f>
        <v>920.4090576171875</v>
      </c>
      <c r="H120" s="784">
        <f t="shared" si="13"/>
        <v>463.8657531738281</v>
      </c>
      <c r="I120" s="879">
        <f t="shared" si="14"/>
        <v>7880.888577148437</v>
      </c>
      <c r="J120" s="747">
        <f t="shared" si="15"/>
        <v>2039</v>
      </c>
      <c r="K120" s="831">
        <f>'[3]Change3'!BI30</f>
        <v>1438</v>
      </c>
      <c r="L120" s="832">
        <f t="shared" si="10"/>
        <v>1298.6553955078125</v>
      </c>
      <c r="M120" s="282">
        <f>CONCATENATE(IF('[3]KPCO New Additions'!F36&gt;0,'[3]KPCO New Additions'!FI36&amp;" -"&amp;'[3]KPCO New Additions'!$F$5&amp;" MW CT's"&amp;",",""),IF('[3]KPCO New Additions'!G36&gt;0,'[3]KPCO New Additions'!G36&amp;"- "&amp;'[3]KPCO New Additions'!$G$5&amp;" MW CC"&amp;",",""),IF('[3]KPCO New Additions'!K36&gt;0,'[3]KPCO New Additions'!K36&amp;" -"&amp;'[3]KPCO New Additions'!K$6&amp;" MW NGCC"&amp;",",""),)</f>
      </c>
      <c r="N120" s="832">
        <f>'[3]KPCO New Additions'!P33</f>
        <v>407</v>
      </c>
      <c r="O120" s="832">
        <f>'[3]KPCO New Additions'!O33</f>
        <v>1705.6553955078125</v>
      </c>
      <c r="P120" s="271">
        <f t="shared" si="11"/>
        <v>0.18613031676482095</v>
      </c>
      <c r="Q120" s="776"/>
      <c r="V120" s="776"/>
    </row>
    <row r="121" spans="1:22" ht="12.75">
      <c r="A121" s="747">
        <f t="shared" si="12"/>
        <v>2040</v>
      </c>
      <c r="B121" s="833">
        <f>'[3]East Change4'!CL31</f>
        <v>8588.583984375</v>
      </c>
      <c r="C121" s="834">
        <f>'[3]East Change4'!CO31</f>
        <v>288.8314514160156</v>
      </c>
      <c r="D121" s="834">
        <f>'[3]East Change4'!CP31</f>
        <v>33.800296783447266</v>
      </c>
      <c r="E121" s="790">
        <f t="shared" si="9"/>
        <v>-255.03115463256836</v>
      </c>
      <c r="F121" s="790">
        <f>'[3]East Change4'!CN31</f>
        <v>567.5901489257812</v>
      </c>
      <c r="G121" s="834">
        <f>'[3]East Change4'!CM31</f>
        <v>785.0597534179688</v>
      </c>
      <c r="H121" s="835">
        <f t="shared" si="13"/>
        <v>217.4696044921875</v>
      </c>
      <c r="I121" s="880">
        <f t="shared" si="14"/>
        <v>7927.263017578125</v>
      </c>
      <c r="J121" s="747">
        <f t="shared" si="15"/>
        <v>2040</v>
      </c>
      <c r="K121" s="836">
        <f>'[3]Change3'!BI31</f>
        <v>1436</v>
      </c>
      <c r="L121" s="837">
        <f t="shared" si="10"/>
        <v>1298.6553955078125</v>
      </c>
      <c r="M121" s="281">
        <f>CONCATENATE(IF('[3]KPCO New Additions'!F37&gt;0,'[3]KPCO New Additions'!FI37&amp;" -"&amp;'[3]KPCO New Additions'!$F$5&amp;" MW CT's"&amp;",",""),IF('[3]KPCO New Additions'!G37&gt;0,'[3]KPCO New Additions'!G37&amp;"- "&amp;'[3]KPCO New Additions'!$G$5&amp;" MW CC"&amp;",",""),IF('[3]KPCO New Additions'!K37&gt;0,'[3]KPCO New Additions'!K37&amp;" -"&amp;'[3]KPCO New Additions'!K$6&amp;" MW NGCC"&amp;",",""),)</f>
      </c>
      <c r="N121" s="837">
        <f>'[3]KPCO New Additions'!P34</f>
        <v>407</v>
      </c>
      <c r="O121" s="837">
        <f>'[3]KPCO New Additions'!O34</f>
        <v>1705.6553955078125</v>
      </c>
      <c r="P121" s="272">
        <f t="shared" si="11"/>
        <v>0.18778230884945168</v>
      </c>
      <c r="Q121" s="776"/>
      <c r="V121" s="776"/>
    </row>
    <row r="122" spans="1:22" ht="12.75">
      <c r="A122" s="747"/>
      <c r="B122" s="838"/>
      <c r="C122" s="838"/>
      <c r="D122" s="838"/>
      <c r="E122" s="761"/>
      <c r="F122" s="761"/>
      <c r="G122" s="838"/>
      <c r="H122" s="761"/>
      <c r="I122" s="839"/>
      <c r="J122"/>
      <c r="K122"/>
      <c r="L122"/>
      <c r="M122"/>
      <c r="N122" s="752"/>
      <c r="O122" s="747"/>
      <c r="P122" s="830"/>
      <c r="Q122" s="840"/>
      <c r="R122" s="830"/>
      <c r="S122" s="830"/>
      <c r="T122" s="776"/>
      <c r="U122" s="250"/>
      <c r="V122" s="776"/>
    </row>
    <row r="123" spans="2:21" ht="14.25">
      <c r="B123" s="841" t="s">
        <v>96</v>
      </c>
      <c r="P123" s="776"/>
      <c r="Q123" s="776"/>
      <c r="R123" s="776"/>
      <c r="S123" s="776"/>
      <c r="T123" s="776"/>
      <c r="U123" s="776"/>
    </row>
    <row r="124" spans="2:21" ht="14.25">
      <c r="B124" s="841" t="s">
        <v>97</v>
      </c>
      <c r="U124" s="842" t="s">
        <v>98</v>
      </c>
    </row>
  </sheetData>
  <sheetProtection/>
  <mergeCells count="1">
    <mergeCell ref="K87:P87"/>
  </mergeCells>
  <printOptions horizontalCentered="1"/>
  <pageMargins left="0.17" right="0.17" top="0.52" bottom="0.32" header="0.17" footer="0.19"/>
  <pageSetup fitToHeight="2" horizontalDpi="600" verticalDpi="600" orientation="landscape" scale="47" r:id="rId3"/>
  <headerFooter alignWithMargins="0">
    <oddHeader>&amp;C&amp;"Arial,Bold"&amp;14DRAFT</oddHeader>
    <oddFooter xml:space="preserve">&amp;L &amp;R 
 </oddFooter>
  </headerFooter>
  <rowBreaks count="1" manualBreakCount="1">
    <brk id="47" max="19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124"/>
  <sheetViews>
    <sheetView zoomScale="70" zoomScaleNormal="70" zoomScalePageLayoutView="0" workbookViewId="0" topLeftCell="A1">
      <selection activeCell="C4" sqref="C4"/>
    </sheetView>
  </sheetViews>
  <sheetFormatPr defaultColWidth="9.140625" defaultRowHeight="12.75"/>
  <cols>
    <col min="4" max="4" width="10.28125" style="0" bestFit="1" customWidth="1"/>
    <col min="5" max="6" width="15.28125" style="0" bestFit="1" customWidth="1"/>
    <col min="7" max="7" width="14.421875" style="0" bestFit="1" customWidth="1"/>
    <col min="8" max="8" width="12.57421875" style="0" bestFit="1" customWidth="1"/>
    <col min="9" max="9" width="12.140625" style="0" bestFit="1" customWidth="1"/>
    <col min="10" max="10" width="14.28125" style="0" bestFit="1" customWidth="1"/>
    <col min="11" max="11" width="15.8515625" style="0" bestFit="1" customWidth="1"/>
    <col min="12" max="12" width="12.421875" style="0" bestFit="1" customWidth="1"/>
    <col min="13" max="13" width="13.00390625" style="0" bestFit="1" customWidth="1"/>
    <col min="14" max="14" width="8.28125" style="0" bestFit="1" customWidth="1"/>
    <col min="15" max="16" width="10.00390625" style="0" bestFit="1" customWidth="1"/>
    <col min="17" max="17" width="16.7109375" style="0" bestFit="1" customWidth="1"/>
    <col min="18" max="18" width="8.8515625" style="0" bestFit="1" customWidth="1"/>
    <col min="19" max="19" width="8.7109375" style="0" bestFit="1" customWidth="1"/>
    <col min="20" max="20" width="10.140625" style="0" bestFit="1" customWidth="1"/>
  </cols>
  <sheetData>
    <row r="1" spans="2:28" ht="15.75">
      <c r="B1" s="493"/>
      <c r="C1" s="464" t="s">
        <v>0</v>
      </c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3"/>
      <c r="V1" s="463"/>
      <c r="W1" s="463"/>
      <c r="X1" s="463"/>
      <c r="Y1" s="463"/>
      <c r="Z1" s="463"/>
      <c r="AA1" s="463"/>
      <c r="AB1" s="463"/>
    </row>
    <row r="2" spans="2:28" ht="15.75">
      <c r="B2" s="512"/>
      <c r="C2" s="571" t="s">
        <v>1</v>
      </c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12"/>
      <c r="V2" s="463"/>
      <c r="W2" s="463"/>
      <c r="X2" s="463"/>
      <c r="Y2" s="463"/>
      <c r="Z2" s="463"/>
      <c r="AA2" s="463"/>
      <c r="AB2" s="463"/>
    </row>
    <row r="3" spans="2:28" ht="15.75">
      <c r="B3" s="511"/>
      <c r="C3" s="464" t="s">
        <v>137</v>
      </c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511"/>
      <c r="V3" s="463"/>
      <c r="W3" s="463"/>
      <c r="X3" s="463"/>
      <c r="Y3" s="463"/>
      <c r="Z3" s="463"/>
      <c r="AA3" s="463"/>
      <c r="AB3" s="463"/>
    </row>
    <row r="4" spans="2:28" ht="15.75">
      <c r="B4" s="493"/>
      <c r="C4" s="464" t="s">
        <v>140</v>
      </c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511"/>
      <c r="V4" s="463"/>
      <c r="W4" s="463"/>
      <c r="X4" s="463"/>
      <c r="Y4" s="463"/>
      <c r="Z4" s="463"/>
      <c r="AA4" s="463"/>
      <c r="AB4" s="463"/>
    </row>
    <row r="5" spans="2:28" ht="12.75"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63"/>
      <c r="V5" s="463"/>
      <c r="W5" s="463"/>
      <c r="X5" s="463"/>
      <c r="Y5" s="463"/>
      <c r="Z5" s="463"/>
      <c r="AA5" s="463"/>
      <c r="AB5" s="463"/>
    </row>
    <row r="6" spans="2:28" ht="12.75">
      <c r="B6" s="493"/>
      <c r="C6" s="493"/>
      <c r="D6" s="466" t="s">
        <v>4</v>
      </c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5"/>
      <c r="P6" s="463"/>
      <c r="Q6" s="463"/>
      <c r="R6" s="468"/>
      <c r="S6" s="463"/>
      <c r="T6" s="463"/>
      <c r="U6" s="463"/>
      <c r="V6" s="463"/>
      <c r="W6" s="463"/>
      <c r="X6" s="463"/>
      <c r="Y6" s="463"/>
      <c r="Z6" s="463"/>
      <c r="AA6" s="463"/>
      <c r="AB6" s="463"/>
    </row>
    <row r="7" spans="2:28" ht="12.75">
      <c r="B7" s="493"/>
      <c r="C7" s="465"/>
      <c r="D7" s="465"/>
      <c r="E7" s="465"/>
      <c r="F7" s="465"/>
      <c r="G7" s="493"/>
      <c r="H7" s="481"/>
      <c r="I7" s="481"/>
      <c r="J7" s="481"/>
      <c r="K7" s="481"/>
      <c r="L7" s="465" t="s">
        <v>5</v>
      </c>
      <c r="M7" s="493"/>
      <c r="N7" s="465"/>
      <c r="O7" s="463"/>
      <c r="P7" s="463"/>
      <c r="Q7" s="49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</row>
    <row r="8" spans="2:28" ht="12.75">
      <c r="B8" s="493"/>
      <c r="C8" s="465"/>
      <c r="D8" s="465"/>
      <c r="E8" s="465"/>
      <c r="F8" s="465"/>
      <c r="G8" s="468"/>
      <c r="H8" s="467" t="s">
        <v>6</v>
      </c>
      <c r="I8" s="467"/>
      <c r="J8" s="467"/>
      <c r="K8" s="469"/>
      <c r="L8" s="470" t="s">
        <v>7</v>
      </c>
      <c r="M8" s="493"/>
      <c r="N8" s="500"/>
      <c r="O8" s="463"/>
      <c r="P8" s="463"/>
      <c r="Q8" s="49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</row>
    <row r="9" spans="2:28" ht="12.75">
      <c r="B9" s="493"/>
      <c r="C9" s="465"/>
      <c r="D9" s="465" t="s">
        <v>8</v>
      </c>
      <c r="E9" s="465" t="s">
        <v>9</v>
      </c>
      <c r="F9" s="465" t="s">
        <v>5</v>
      </c>
      <c r="G9" s="465" t="s">
        <v>10</v>
      </c>
      <c r="H9" s="465" t="s">
        <v>11</v>
      </c>
      <c r="I9" s="465" t="s">
        <v>12</v>
      </c>
      <c r="J9" s="465"/>
      <c r="K9" s="465" t="s">
        <v>13</v>
      </c>
      <c r="L9" s="465" t="s">
        <v>14</v>
      </c>
      <c r="M9" s="490" t="s">
        <v>15</v>
      </c>
      <c r="N9" s="465" t="s">
        <v>7</v>
      </c>
      <c r="O9" s="465" t="s">
        <v>15</v>
      </c>
      <c r="P9" s="463"/>
      <c r="Q9" s="465" t="s">
        <v>16</v>
      </c>
      <c r="R9" s="463"/>
      <c r="S9" s="463"/>
      <c r="T9" s="463" t="s">
        <v>17</v>
      </c>
      <c r="U9" s="463"/>
      <c r="V9" s="463"/>
      <c r="W9" s="463"/>
      <c r="X9" s="463"/>
      <c r="Y9" s="463"/>
      <c r="Z9" s="463"/>
      <c r="AA9" s="463"/>
      <c r="AB9" s="463"/>
    </row>
    <row r="10" spans="2:28" ht="12.75">
      <c r="B10" s="493"/>
      <c r="C10" s="465"/>
      <c r="D10" s="472" t="s">
        <v>18</v>
      </c>
      <c r="E10" s="472" t="s">
        <v>19</v>
      </c>
      <c r="F10" s="472" t="s">
        <v>20</v>
      </c>
      <c r="G10" s="471" t="s">
        <v>21</v>
      </c>
      <c r="H10" s="472" t="s">
        <v>22</v>
      </c>
      <c r="I10" s="472" t="s">
        <v>23</v>
      </c>
      <c r="J10" s="472" t="s">
        <v>13</v>
      </c>
      <c r="K10" s="472" t="s">
        <v>18</v>
      </c>
      <c r="L10" s="472" t="s">
        <v>24</v>
      </c>
      <c r="M10" s="487" t="s">
        <v>13</v>
      </c>
      <c r="N10" s="472" t="s">
        <v>17</v>
      </c>
      <c r="O10" s="472" t="s">
        <v>13</v>
      </c>
      <c r="P10" s="472" t="s">
        <v>25</v>
      </c>
      <c r="Q10" s="472" t="s">
        <v>26</v>
      </c>
      <c r="R10" s="463"/>
      <c r="S10" s="465" t="s">
        <v>27</v>
      </c>
      <c r="T10" s="465" t="s">
        <v>28</v>
      </c>
      <c r="U10" s="463"/>
      <c r="V10" s="463"/>
      <c r="W10" s="463"/>
      <c r="X10" s="463"/>
      <c r="Y10" s="463"/>
      <c r="Z10" s="463"/>
      <c r="AA10" s="463"/>
      <c r="AB10" s="463"/>
    </row>
    <row r="11" spans="2:28" ht="12.75">
      <c r="B11" s="473"/>
      <c r="C11" s="473" t="s">
        <v>29</v>
      </c>
      <c r="D11" s="482" t="s">
        <v>30</v>
      </c>
      <c r="E11" s="482" t="s">
        <v>31</v>
      </c>
      <c r="F11" s="488" t="s">
        <v>32</v>
      </c>
      <c r="G11" s="465" t="s">
        <v>33</v>
      </c>
      <c r="H11" s="465" t="s">
        <v>34</v>
      </c>
      <c r="I11" s="488" t="s">
        <v>35</v>
      </c>
      <c r="J11" s="465" t="s">
        <v>36</v>
      </c>
      <c r="K11" s="465" t="s">
        <v>37</v>
      </c>
      <c r="L11" s="465" t="s">
        <v>38</v>
      </c>
      <c r="M11" s="465" t="s">
        <v>39</v>
      </c>
      <c r="N11" s="465" t="s">
        <v>40</v>
      </c>
      <c r="O11" s="465" t="s">
        <v>41</v>
      </c>
      <c r="P11" s="465" t="s">
        <v>42</v>
      </c>
      <c r="Q11" s="465" t="s">
        <v>43</v>
      </c>
      <c r="R11" s="463"/>
      <c r="S11" s="465" t="s">
        <v>44</v>
      </c>
      <c r="T11" s="465" t="s">
        <v>45</v>
      </c>
      <c r="U11" s="463"/>
      <c r="V11" s="463"/>
      <c r="W11" s="463"/>
      <c r="X11" s="463"/>
      <c r="Y11" s="463"/>
      <c r="Z11" s="463"/>
      <c r="AA11" s="463"/>
      <c r="AB11" s="463"/>
    </row>
    <row r="12" spans="2:28" ht="12.75">
      <c r="B12" s="475"/>
      <c r="C12" s="465">
        <v>2011</v>
      </c>
      <c r="D12" s="475">
        <f>'FTCA CSAPR Repower'!D12-'FTCA CSAPR Retrofit'!D12</f>
        <v>0</v>
      </c>
      <c r="E12" s="475">
        <f>'FTCA CSAPR Repower'!E12-'FTCA CSAPR Retrofit'!E12</f>
        <v>0.00048828125</v>
      </c>
      <c r="F12" s="475">
        <f>'FTCA CSAPR Repower'!F12-'FTCA CSAPR Retrofit'!F12</f>
        <v>0.0224609375</v>
      </c>
      <c r="G12" s="475">
        <f>'FTCA CSAPR Repower'!G12-'FTCA CSAPR Retrofit'!G12</f>
        <v>-0.02294921875</v>
      </c>
      <c r="H12" s="475">
        <f>'FTCA CSAPR Repower'!H12-'FTCA CSAPR Retrofit'!H12</f>
        <v>0</v>
      </c>
      <c r="I12" s="475">
        <f>'FTCA CSAPR Repower'!I12-'FTCA CSAPR Retrofit'!I12</f>
        <v>-0.0009765625</v>
      </c>
      <c r="J12" s="475">
        <f>'FTCA CSAPR Repower'!J12-'FTCA CSAPR Retrofit'!J12</f>
        <v>-0.0009765625</v>
      </c>
      <c r="K12" s="475">
        <f>'FTCA CSAPR Repower'!K12-'FTCA CSAPR Retrofit'!K12</f>
        <v>-0.02392578125</v>
      </c>
      <c r="L12" s="475">
        <f>'FTCA CSAPR Repower'!L12-'FTCA CSAPR Retrofit'!L12</f>
        <v>-0.00048828125</v>
      </c>
      <c r="M12" s="475">
        <f>'FTCA CSAPR Repower'!M12-'FTCA CSAPR Retrofit'!M12</f>
        <v>-0.0244140625</v>
      </c>
      <c r="N12" s="475">
        <f>'FTCA CSAPR Repower'!N12-'FTCA CSAPR Retrofit'!N12</f>
        <v>0</v>
      </c>
      <c r="O12" s="475">
        <f>'FTCA CSAPR Repower'!O12-'FTCA CSAPR Retrofit'!O12</f>
        <v>-0.0244140625</v>
      </c>
      <c r="P12" s="475">
        <f>'FTCA CSAPR Repower'!P12-'FTCA CSAPR Retrofit'!P12</f>
        <v>-0.0244140625</v>
      </c>
      <c r="Q12" s="475">
        <f>'FTCA CSAPR Repower'!Q12-'FTCA CSAPR Retrofit'!Q12</f>
        <v>0</v>
      </c>
      <c r="R12" s="492">
        <v>2011</v>
      </c>
      <c r="S12" s="475">
        <f>'FTCA CSAPR Repower'!S12-'FTCA CSAPR Retrofit'!S12</f>
        <v>0</v>
      </c>
      <c r="T12" s="479">
        <v>958</v>
      </c>
      <c r="U12" s="463"/>
      <c r="V12" s="516"/>
      <c r="W12" s="476"/>
      <c r="X12" s="463"/>
      <c r="Y12" s="463"/>
      <c r="Z12" s="463"/>
      <c r="AA12" s="476"/>
      <c r="AB12" s="476"/>
    </row>
    <row r="13" spans="2:28" ht="12.75">
      <c r="B13" s="475"/>
      <c r="C13" s="465">
        <v>2012</v>
      </c>
      <c r="D13" s="475">
        <f>'FTCA CSAPR Repower'!D13-'FTCA CSAPR Retrofit'!D13</f>
        <v>0.03125</v>
      </c>
      <c r="E13" s="475">
        <f>'FTCA CSAPR Repower'!E13-'FTCA CSAPR Retrofit'!E13</f>
        <v>-0.00048828125</v>
      </c>
      <c r="F13" s="475">
        <f>'FTCA CSAPR Repower'!F13-'FTCA CSAPR Retrofit'!F13</f>
        <v>0.0078125</v>
      </c>
      <c r="G13" s="475">
        <f>'FTCA CSAPR Repower'!G13-'FTCA CSAPR Retrofit'!G13</f>
        <v>0.02392578125</v>
      </c>
      <c r="H13" s="475">
        <f>'FTCA CSAPR Repower'!H13-'FTCA CSAPR Retrofit'!H13</f>
        <v>0</v>
      </c>
      <c r="I13" s="475">
        <f>'FTCA CSAPR Repower'!I13-'FTCA CSAPR Retrofit'!I13</f>
        <v>0.0009765625</v>
      </c>
      <c r="J13" s="475">
        <f>'FTCA CSAPR Repower'!J13-'FTCA CSAPR Retrofit'!J13</f>
        <v>0.0009765625</v>
      </c>
      <c r="K13" s="475">
        <f>'FTCA CSAPR Repower'!K13-'FTCA CSAPR Retrofit'!K13</f>
        <v>0.02490234375</v>
      </c>
      <c r="L13" s="475">
        <f>'FTCA CSAPR Repower'!L13-'FTCA CSAPR Retrofit'!L13</f>
        <v>0</v>
      </c>
      <c r="M13" s="475">
        <f>'FTCA CSAPR Repower'!M13-'FTCA CSAPR Retrofit'!M13</f>
        <v>0.02490234375</v>
      </c>
      <c r="N13" s="475">
        <f>'FTCA CSAPR Repower'!N13-'FTCA CSAPR Retrofit'!N13</f>
        <v>0</v>
      </c>
      <c r="O13" s="475">
        <f>'FTCA CSAPR Repower'!O13-'FTCA CSAPR Retrofit'!O13</f>
        <v>0.02490234375</v>
      </c>
      <c r="P13" s="475">
        <f>'FTCA CSAPR Repower'!P13-'FTCA CSAPR Retrofit'!P13</f>
        <v>-0.0014921702677384019</v>
      </c>
      <c r="Q13" s="475">
        <f>'FTCA CSAPR Repower'!Q13-'FTCA CSAPR Retrofit'!Q13</f>
        <v>0</v>
      </c>
      <c r="R13" s="492">
        <v>2012</v>
      </c>
      <c r="S13" s="475">
        <f>'FTCA CSAPR Repower'!S13-'FTCA CSAPR Retrofit'!S13</f>
        <v>0</v>
      </c>
      <c r="T13" s="479">
        <v>388</v>
      </c>
      <c r="U13" s="463"/>
      <c r="V13" s="476"/>
      <c r="W13" s="476"/>
      <c r="X13" s="463"/>
      <c r="Y13" s="480"/>
      <c r="Z13" s="463"/>
      <c r="AA13" s="476"/>
      <c r="AB13" s="476"/>
    </row>
    <row r="14" spans="2:28" ht="12.75">
      <c r="B14" s="475"/>
      <c r="C14" s="465">
        <v>2013</v>
      </c>
      <c r="D14" s="475">
        <f>'FTCA CSAPR Repower'!D14-'FTCA CSAPR Retrofit'!D14</f>
        <v>-0.03125</v>
      </c>
      <c r="E14" s="475">
        <f>'FTCA CSAPR Repower'!E14-'FTCA CSAPR Retrofit'!E14</f>
        <v>0</v>
      </c>
      <c r="F14" s="475">
        <f>'FTCA CSAPR Repower'!F14-'FTCA CSAPR Retrofit'!F14</f>
        <v>-0.0234375</v>
      </c>
      <c r="G14" s="475">
        <f>'FTCA CSAPR Repower'!G14-'FTCA CSAPR Retrofit'!G14</f>
        <v>-0.0078125</v>
      </c>
      <c r="H14" s="475">
        <f>'FTCA CSAPR Repower'!H14-'FTCA CSAPR Retrofit'!H14</f>
        <v>0</v>
      </c>
      <c r="I14" s="475">
        <f>'FTCA CSAPR Repower'!I14-'FTCA CSAPR Retrofit'!I14</f>
        <v>-0.0009765625</v>
      </c>
      <c r="J14" s="475">
        <f>'FTCA CSAPR Repower'!J14-'FTCA CSAPR Retrofit'!J14</f>
        <v>-0.0009765625</v>
      </c>
      <c r="K14" s="475">
        <f>'FTCA CSAPR Repower'!K14-'FTCA CSAPR Retrofit'!K14</f>
        <v>-0.0087890625</v>
      </c>
      <c r="L14" s="475">
        <f>'FTCA CSAPR Repower'!L14-'FTCA CSAPR Retrofit'!L14</f>
        <v>0</v>
      </c>
      <c r="M14" s="475">
        <f>'FTCA CSAPR Repower'!M14-'FTCA CSAPR Retrofit'!M14</f>
        <v>-0.0087890625</v>
      </c>
      <c r="N14" s="475">
        <f>'FTCA CSAPR Repower'!N14-'FTCA CSAPR Retrofit'!N14</f>
        <v>0</v>
      </c>
      <c r="O14" s="475">
        <f>'FTCA CSAPR Repower'!O14-'FTCA CSAPR Retrofit'!O14</f>
        <v>-0.0087890625</v>
      </c>
      <c r="P14" s="475">
        <f>'FTCA CSAPR Repower'!P14-'FTCA CSAPR Retrofit'!P14</f>
        <v>-0.00893885619007051</v>
      </c>
      <c r="Q14" s="475">
        <f>'FTCA CSAPR Repower'!Q14-'FTCA CSAPR Retrofit'!Q14</f>
        <v>0</v>
      </c>
      <c r="R14" s="492">
        <v>2013</v>
      </c>
      <c r="S14" s="475">
        <f>'FTCA CSAPR Repower'!S14-'FTCA CSAPR Retrofit'!S14</f>
        <v>0</v>
      </c>
      <c r="T14" s="479">
        <v>161</v>
      </c>
      <c r="U14" s="463"/>
      <c r="V14" s="476"/>
      <c r="W14" s="476"/>
      <c r="X14" s="463"/>
      <c r="Y14" s="480"/>
      <c r="Z14" s="463"/>
      <c r="AA14" s="476"/>
      <c r="AB14" s="476"/>
    </row>
    <row r="15" spans="2:28" ht="12.75">
      <c r="B15" s="475"/>
      <c r="C15" s="465">
        <v>2014</v>
      </c>
      <c r="D15" s="475">
        <f>'FTCA CSAPR Repower'!D15-'FTCA CSAPR Retrofit'!D15</f>
        <v>0</v>
      </c>
      <c r="E15" s="475">
        <f>'FTCA CSAPR Repower'!E15-'FTCA CSAPR Retrofit'!E15</f>
        <v>0</v>
      </c>
      <c r="F15" s="475">
        <f>'FTCA CSAPR Repower'!F15-'FTCA CSAPR Retrofit'!F15</f>
        <v>-0.0078125</v>
      </c>
      <c r="G15" s="475">
        <f>'FTCA CSAPR Repower'!G15-'FTCA CSAPR Retrofit'!G15</f>
        <v>0.0078125</v>
      </c>
      <c r="H15" s="475">
        <f>'FTCA CSAPR Repower'!H15-'FTCA CSAPR Retrofit'!H15</f>
        <v>0</v>
      </c>
      <c r="I15" s="475">
        <f>'FTCA CSAPR Repower'!I15-'FTCA CSAPR Retrofit'!I15</f>
        <v>-0.001953125</v>
      </c>
      <c r="J15" s="475">
        <f>'FTCA CSAPR Repower'!J15-'FTCA CSAPR Retrofit'!J15</f>
        <v>-0.001953125</v>
      </c>
      <c r="K15" s="475">
        <f>'FTCA CSAPR Repower'!K15-'FTCA CSAPR Retrofit'!K15</f>
        <v>0.005859375</v>
      </c>
      <c r="L15" s="475">
        <f>'FTCA CSAPR Repower'!L15-'FTCA CSAPR Retrofit'!L15</f>
        <v>-0.0078125</v>
      </c>
      <c r="M15" s="475">
        <f>'FTCA CSAPR Repower'!M15-'FTCA CSAPR Retrofit'!M15</f>
        <v>-0.001953125</v>
      </c>
      <c r="N15" s="475">
        <f>'FTCA CSAPR Repower'!N15-'FTCA CSAPR Retrofit'!N15</f>
        <v>0</v>
      </c>
      <c r="O15" s="475">
        <f>'FTCA CSAPR Repower'!O15-'FTCA CSAPR Retrofit'!O15</f>
        <v>-0.001953125</v>
      </c>
      <c r="P15" s="475">
        <f>'FTCA CSAPR Repower'!P15-'FTCA CSAPR Retrofit'!P15</f>
        <v>-0.01046206965111196</v>
      </c>
      <c r="Q15" s="475">
        <f>'FTCA CSAPR Repower'!Q15-'FTCA CSAPR Retrofit'!Q15</f>
        <v>0</v>
      </c>
      <c r="R15" s="492">
        <v>2014</v>
      </c>
      <c r="S15" s="475">
        <f>'FTCA CSAPR Repower'!S15-'FTCA CSAPR Retrofit'!S15</f>
        <v>0</v>
      </c>
      <c r="T15" s="479">
        <v>595</v>
      </c>
      <c r="U15" s="463"/>
      <c r="V15" s="476"/>
      <c r="W15" s="476"/>
      <c r="X15" s="463"/>
      <c r="Y15" s="480"/>
      <c r="Z15" s="463"/>
      <c r="AA15" s="476"/>
      <c r="AB15" s="476"/>
    </row>
    <row r="16" spans="2:28" ht="12.75">
      <c r="B16" s="475"/>
      <c r="C16" s="465">
        <v>2015</v>
      </c>
      <c r="D16" s="475">
        <f>'FTCA CSAPR Repower'!D16-'FTCA CSAPR Retrofit'!D16</f>
        <v>30860.46875</v>
      </c>
      <c r="E16" s="475">
        <f>'FTCA CSAPR Repower'!E16-'FTCA CSAPR Retrofit'!E16</f>
        <v>5567.8076171875</v>
      </c>
      <c r="F16" s="475">
        <f>'FTCA CSAPR Repower'!F16-'FTCA CSAPR Retrofit'!F16</f>
        <v>48529.95751953125</v>
      </c>
      <c r="G16" s="475">
        <f>'FTCA CSAPR Repower'!G16-'FTCA CSAPR Retrofit'!G16</f>
        <v>-23237.29638671875</v>
      </c>
      <c r="H16" s="475">
        <f>'FTCA CSAPR Repower'!H16-'FTCA CSAPR Retrofit'!H16</f>
        <v>0</v>
      </c>
      <c r="I16" s="475">
        <f>'FTCA CSAPR Repower'!I16-'FTCA CSAPR Retrofit'!I16</f>
        <v>45522.61328125</v>
      </c>
      <c r="J16" s="475">
        <f>'FTCA CSAPR Repower'!J16-'FTCA CSAPR Retrofit'!J16</f>
        <v>45522.61328125</v>
      </c>
      <c r="K16" s="475">
        <f>'FTCA CSAPR Repower'!K16-'FTCA CSAPR Retrofit'!K16</f>
        <v>22285.31689453125</v>
      </c>
      <c r="L16" s="475">
        <f>'FTCA CSAPR Repower'!L16-'FTCA CSAPR Retrofit'!L16</f>
        <v>5355.732421875</v>
      </c>
      <c r="M16" s="475">
        <f>'FTCA CSAPR Repower'!M16-'FTCA CSAPR Retrofit'!M16</f>
        <v>27641.04931640625</v>
      </c>
      <c r="N16" s="475">
        <f>'FTCA CSAPR Repower'!N16-'FTCA CSAPR Retrofit'!N16</f>
        <v>20117.071490673825</v>
      </c>
      <c r="O16" s="475">
        <f>'FTCA CSAPR Repower'!O16-'FTCA CSAPR Retrofit'!O16</f>
        <v>7523.977825732436</v>
      </c>
      <c r="P16" s="475">
        <f>'FTCA CSAPR Repower'!P16-'FTCA CSAPR Retrofit'!P16</f>
        <v>5401.167403330794</v>
      </c>
      <c r="Q16" s="475">
        <f>'FTCA CSAPR Repower'!Q16-'FTCA CSAPR Retrofit'!Q16</f>
        <v>0</v>
      </c>
      <c r="R16" s="492">
        <v>2015</v>
      </c>
      <c r="S16" s="475">
        <f>'FTCA CSAPR Repower'!S16-'FTCA CSAPR Retrofit'!S16</f>
        <v>256.7607421875</v>
      </c>
      <c r="T16" s="479">
        <v>1507</v>
      </c>
      <c r="U16" s="463"/>
      <c r="V16" s="476"/>
      <c r="W16" s="476"/>
      <c r="X16" s="463"/>
      <c r="Y16" s="480"/>
      <c r="Z16" s="463"/>
      <c r="AA16" s="476"/>
      <c r="AB16" s="476"/>
    </row>
    <row r="17" spans="2:28" ht="12.75">
      <c r="B17" s="475"/>
      <c r="C17" s="465">
        <v>2016</v>
      </c>
      <c r="D17" s="475">
        <f>'FTCA CSAPR Repower'!D17-'FTCA CSAPR Retrofit'!D17</f>
        <v>96942.375</v>
      </c>
      <c r="E17" s="475">
        <f>'FTCA CSAPR Repower'!E17-'FTCA CSAPR Retrofit'!E17</f>
        <v>247.419921875</v>
      </c>
      <c r="F17" s="475">
        <f>'FTCA CSAPR Repower'!F17-'FTCA CSAPR Retrofit'!F17</f>
        <v>74801.71875</v>
      </c>
      <c r="G17" s="475">
        <f>'FTCA CSAPR Repower'!G17-'FTCA CSAPR Retrofit'!G17</f>
        <v>21893.236328125</v>
      </c>
      <c r="H17" s="475">
        <f>'FTCA CSAPR Repower'!H17-'FTCA CSAPR Retrofit'!H17</f>
        <v>69029</v>
      </c>
      <c r="I17" s="475">
        <f>'FTCA CSAPR Repower'!I17-'FTCA CSAPR Retrofit'!I17</f>
        <v>-43231.79296875</v>
      </c>
      <c r="J17" s="475">
        <f>'FTCA CSAPR Repower'!J17-'FTCA CSAPR Retrofit'!J17</f>
        <v>25797.20703125</v>
      </c>
      <c r="K17" s="475">
        <f>'FTCA CSAPR Repower'!K17-'FTCA CSAPR Retrofit'!K17</f>
        <v>47690.443359375</v>
      </c>
      <c r="L17" s="475">
        <f>'FTCA CSAPR Repower'!L17-'FTCA CSAPR Retrofit'!L17</f>
        <v>-574.9749755859375</v>
      </c>
      <c r="M17" s="475">
        <f>'FTCA CSAPR Repower'!M17-'FTCA CSAPR Retrofit'!M17</f>
        <v>47115.46838378906</v>
      </c>
      <c r="N17" s="475">
        <f>'FTCA CSAPR Repower'!N17-'FTCA CSAPR Retrofit'!N17</f>
        <v>80041.78000000001</v>
      </c>
      <c r="O17" s="475">
        <f>'FTCA CSAPR Repower'!O17-'FTCA CSAPR Retrofit'!O17</f>
        <v>-32926.311616210965</v>
      </c>
      <c r="P17" s="475">
        <f>'FTCA CSAPR Repower'!P17-'FTCA CSAPR Retrofit'!P17</f>
        <v>-16355.596520828083</v>
      </c>
      <c r="Q17" s="475">
        <f>'FTCA CSAPR Repower'!Q17-'FTCA CSAPR Retrofit'!Q17</f>
        <v>69029</v>
      </c>
      <c r="R17" s="492">
        <v>2016</v>
      </c>
      <c r="S17" s="475">
        <f>'FTCA CSAPR Repower'!S17-'FTCA CSAPR Retrofit'!S17</f>
        <v>780</v>
      </c>
      <c r="T17" s="479">
        <v>1973</v>
      </c>
      <c r="U17" s="463"/>
      <c r="V17" s="476"/>
      <c r="W17" s="476"/>
      <c r="X17" s="463"/>
      <c r="Y17" s="480"/>
      <c r="Z17" s="463"/>
      <c r="AA17" s="476"/>
      <c r="AB17" s="476"/>
    </row>
    <row r="18" spans="2:28" ht="12.75">
      <c r="B18" s="475"/>
      <c r="C18" s="465">
        <v>2017</v>
      </c>
      <c r="D18" s="475">
        <f>'FTCA CSAPR Repower'!D18-'FTCA CSAPR Retrofit'!D18</f>
        <v>24754.296875</v>
      </c>
      <c r="E18" s="475">
        <f>'FTCA CSAPR Repower'!E18-'FTCA CSAPR Retrofit'!E18</f>
        <v>7812.91357421875</v>
      </c>
      <c r="F18" s="475">
        <f>'FTCA CSAPR Repower'!F18-'FTCA CSAPR Retrofit'!F18</f>
        <v>-53135.9697265625</v>
      </c>
      <c r="G18" s="475">
        <f>'FTCA CSAPR Repower'!G18-'FTCA CSAPR Retrofit'!G18</f>
        <v>70077.35302734375</v>
      </c>
      <c r="H18" s="475">
        <f>'FTCA CSAPR Repower'!H18-'FTCA CSAPR Retrofit'!H18</f>
        <v>69029</v>
      </c>
      <c r="I18" s="475">
        <f>'FTCA CSAPR Repower'!I18-'FTCA CSAPR Retrofit'!I18</f>
        <v>-95154.703125</v>
      </c>
      <c r="J18" s="475">
        <f>'FTCA CSAPR Repower'!J18-'FTCA CSAPR Retrofit'!J18</f>
        <v>-26125.703125</v>
      </c>
      <c r="K18" s="475">
        <f>'FTCA CSAPR Repower'!K18-'FTCA CSAPR Retrofit'!K18</f>
        <v>43951.64990234375</v>
      </c>
      <c r="L18" s="475">
        <f>'FTCA CSAPR Repower'!L18-'FTCA CSAPR Retrofit'!L18</f>
        <v>-529.8389282226562</v>
      </c>
      <c r="M18" s="475">
        <f>'FTCA CSAPR Repower'!M18-'FTCA CSAPR Retrofit'!M18</f>
        <v>43421.810974121094</v>
      </c>
      <c r="N18" s="475">
        <f>'FTCA CSAPR Repower'!N18-'FTCA CSAPR Retrofit'!N18</f>
        <v>3035.5625258378677</v>
      </c>
      <c r="O18" s="475">
        <f>'FTCA CSAPR Repower'!O18-'FTCA CSAPR Retrofit'!O18</f>
        <v>40386.24844828318</v>
      </c>
      <c r="P18" s="475">
        <f>'FTCA CSAPR Repower'!P18-'FTCA CSAPR Retrofit'!P18</f>
        <v>8208.170581096783</v>
      </c>
      <c r="Q18" s="475">
        <f>'FTCA CSAPR Repower'!Q18-'FTCA CSAPR Retrofit'!Q18</f>
        <v>69029</v>
      </c>
      <c r="R18" s="492">
        <v>2017</v>
      </c>
      <c r="S18" s="475">
        <f>'FTCA CSAPR Repower'!S18-'FTCA CSAPR Retrofit'!S18</f>
        <v>35.340087890625</v>
      </c>
      <c r="T18" s="479">
        <v>1652</v>
      </c>
      <c r="U18" s="463"/>
      <c r="V18" s="476"/>
      <c r="W18" s="476"/>
      <c r="X18" s="463"/>
      <c r="Y18" s="480"/>
      <c r="Z18" s="463"/>
      <c r="AA18" s="476"/>
      <c r="AB18" s="476"/>
    </row>
    <row r="19" spans="2:28" ht="12.75">
      <c r="B19" s="475"/>
      <c r="C19" s="465">
        <v>2018</v>
      </c>
      <c r="D19" s="475">
        <f>'FTCA CSAPR Repower'!D19-'FTCA CSAPR Retrofit'!D19</f>
        <v>18497.859375</v>
      </c>
      <c r="E19" s="475">
        <f>'FTCA CSAPR Repower'!E19-'FTCA CSAPR Retrofit'!E19</f>
        <v>8686.3798828125</v>
      </c>
      <c r="F19" s="475">
        <f>'FTCA CSAPR Repower'!F19-'FTCA CSAPR Retrofit'!F19</f>
        <v>-66786.8974609375</v>
      </c>
      <c r="G19" s="475">
        <f>'FTCA CSAPR Repower'!G19-'FTCA CSAPR Retrofit'!G19</f>
        <v>76598.376953125</v>
      </c>
      <c r="H19" s="475">
        <f>'FTCA CSAPR Repower'!H19-'FTCA CSAPR Retrofit'!H19</f>
        <v>69029</v>
      </c>
      <c r="I19" s="475">
        <f>'FTCA CSAPR Repower'!I19-'FTCA CSAPR Retrofit'!I19</f>
        <v>-105961.5703125</v>
      </c>
      <c r="J19" s="475">
        <f>'FTCA CSAPR Repower'!J19-'FTCA CSAPR Retrofit'!J19</f>
        <v>-36932.5703125</v>
      </c>
      <c r="K19" s="475">
        <f>'FTCA CSAPR Repower'!K19-'FTCA CSAPR Retrofit'!K19</f>
        <v>39665.806640625</v>
      </c>
      <c r="L19" s="475">
        <f>'FTCA CSAPR Repower'!L19-'FTCA CSAPR Retrofit'!L19</f>
        <v>-228.78265380859375</v>
      </c>
      <c r="M19" s="475">
        <f>'FTCA CSAPR Repower'!M19-'FTCA CSAPR Retrofit'!M19</f>
        <v>39437.023986816406</v>
      </c>
      <c r="N19" s="475">
        <f>'FTCA CSAPR Repower'!N19-'FTCA CSAPR Retrofit'!N19</f>
        <v>2865.1815846138325</v>
      </c>
      <c r="O19" s="475">
        <f>'FTCA CSAPR Repower'!O19-'FTCA CSAPR Retrofit'!O19</f>
        <v>36571.84240220266</v>
      </c>
      <c r="P19" s="475">
        <f>'FTCA CSAPR Repower'!P19-'FTCA CSAPR Retrofit'!P19</f>
        <v>28682.91744102817</v>
      </c>
      <c r="Q19" s="475">
        <f>'FTCA CSAPR Repower'!Q19-'FTCA CSAPR Retrofit'!Q19</f>
        <v>69029</v>
      </c>
      <c r="R19" s="492">
        <v>2018</v>
      </c>
      <c r="S19" s="475">
        <f>'FTCA CSAPR Repower'!S19-'FTCA CSAPR Retrofit'!S19</f>
        <v>39.280029296875</v>
      </c>
      <c r="T19" s="479">
        <v>1403</v>
      </c>
      <c r="U19" s="463"/>
      <c r="V19" s="476"/>
      <c r="W19" s="476"/>
      <c r="X19" s="463"/>
      <c r="Y19" s="480"/>
      <c r="Z19" s="463"/>
      <c r="AA19" s="476"/>
      <c r="AB19" s="476"/>
    </row>
    <row r="20" spans="2:28" ht="12.75">
      <c r="B20" s="475"/>
      <c r="C20" s="465">
        <v>2019</v>
      </c>
      <c r="D20" s="475">
        <f>'FTCA CSAPR Repower'!D20-'FTCA CSAPR Retrofit'!D20</f>
        <v>29729.90625</v>
      </c>
      <c r="E20" s="475">
        <f>'FTCA CSAPR Repower'!E20-'FTCA CSAPR Retrofit'!E20</f>
        <v>11076.96875</v>
      </c>
      <c r="F20" s="475">
        <f>'FTCA CSAPR Repower'!F20-'FTCA CSAPR Retrofit'!F20</f>
        <v>-53108.443359375</v>
      </c>
      <c r="G20" s="475">
        <f>'FTCA CSAPR Repower'!G20-'FTCA CSAPR Retrofit'!G20</f>
        <v>71761.380859375</v>
      </c>
      <c r="H20" s="475">
        <f>'FTCA CSAPR Repower'!H20-'FTCA CSAPR Retrofit'!H20</f>
        <v>69029</v>
      </c>
      <c r="I20" s="475">
        <f>'FTCA CSAPR Repower'!I20-'FTCA CSAPR Retrofit'!I20</f>
        <v>-95346.59765625</v>
      </c>
      <c r="J20" s="475">
        <f>'FTCA CSAPR Repower'!J20-'FTCA CSAPR Retrofit'!J20</f>
        <v>-26317.59765625</v>
      </c>
      <c r="K20" s="475">
        <f>'FTCA CSAPR Repower'!K20-'FTCA CSAPR Retrofit'!K20</f>
        <v>45443.783203125</v>
      </c>
      <c r="L20" s="475">
        <f>'FTCA CSAPR Repower'!L20-'FTCA CSAPR Retrofit'!L20</f>
        <v>-216.26116943359375</v>
      </c>
      <c r="M20" s="475">
        <f>'FTCA CSAPR Repower'!M20-'FTCA CSAPR Retrofit'!M20</f>
        <v>45227.522033691406</v>
      </c>
      <c r="N20" s="475">
        <f>'FTCA CSAPR Repower'!N20-'FTCA CSAPR Retrofit'!N20</f>
        <v>3532.90270095897</v>
      </c>
      <c r="O20" s="475">
        <f>'FTCA CSAPR Repower'!O20-'FTCA CSAPR Retrofit'!O20</f>
        <v>41694.6193327324</v>
      </c>
      <c r="P20" s="475">
        <f>'FTCA CSAPR Repower'!P20-'FTCA CSAPR Retrofit'!P20</f>
        <v>50169.2333921534</v>
      </c>
      <c r="Q20" s="475">
        <f>'FTCA CSAPR Repower'!Q20-'FTCA CSAPR Retrofit'!Q20</f>
        <v>69029</v>
      </c>
      <c r="R20" s="492">
        <v>2019</v>
      </c>
      <c r="S20" s="475">
        <f>'FTCA CSAPR Repower'!S20-'FTCA CSAPR Retrofit'!S20</f>
        <v>43.219970703125</v>
      </c>
      <c r="T20" s="479">
        <v>1572</v>
      </c>
      <c r="U20" s="463"/>
      <c r="V20" s="476"/>
      <c r="W20" s="476"/>
      <c r="X20" s="463"/>
      <c r="Y20" s="480"/>
      <c r="Z20" s="463"/>
      <c r="AA20" s="476"/>
      <c r="AB20" s="476"/>
    </row>
    <row r="21" spans="2:28" ht="12.75">
      <c r="B21" s="475"/>
      <c r="C21" s="465">
        <v>2020</v>
      </c>
      <c r="D21" s="475">
        <f>'FTCA CSAPR Repower'!D21-'FTCA CSAPR Retrofit'!D21</f>
        <v>20313.390625</v>
      </c>
      <c r="E21" s="475">
        <f>'FTCA CSAPR Repower'!E21-'FTCA CSAPR Retrofit'!E21</f>
        <v>11879.1845703125</v>
      </c>
      <c r="F21" s="475">
        <f>'FTCA CSAPR Repower'!F21-'FTCA CSAPR Retrofit'!F21</f>
        <v>-65310.3408203125</v>
      </c>
      <c r="G21" s="475">
        <f>'FTCA CSAPR Repower'!G21-'FTCA CSAPR Retrofit'!G21</f>
        <v>73744.546875</v>
      </c>
      <c r="H21" s="475">
        <f>'FTCA CSAPR Repower'!H21-'FTCA CSAPR Retrofit'!H21</f>
        <v>69029</v>
      </c>
      <c r="I21" s="475">
        <f>'FTCA CSAPR Repower'!I21-'FTCA CSAPR Retrofit'!I21</f>
        <v>-94940.69921875</v>
      </c>
      <c r="J21" s="475">
        <f>'FTCA CSAPR Repower'!J21-'FTCA CSAPR Retrofit'!J21</f>
        <v>-25911.69921875</v>
      </c>
      <c r="K21" s="475">
        <f>'FTCA CSAPR Repower'!K21-'FTCA CSAPR Retrofit'!K21</f>
        <v>47832.84765625</v>
      </c>
      <c r="L21" s="475">
        <f>'FTCA CSAPR Repower'!L21-'FTCA CSAPR Retrofit'!L21</f>
        <v>0</v>
      </c>
      <c r="M21" s="475">
        <f>'FTCA CSAPR Repower'!M21-'FTCA CSAPR Retrofit'!M21</f>
        <v>47832.84765625</v>
      </c>
      <c r="N21" s="475">
        <f>'FTCA CSAPR Repower'!N21-'FTCA CSAPR Retrofit'!N21</f>
        <v>4351.117665393489</v>
      </c>
      <c r="O21" s="475">
        <f>'FTCA CSAPR Repower'!O21-'FTCA CSAPR Retrofit'!O21</f>
        <v>43481.72999085649</v>
      </c>
      <c r="P21" s="475">
        <f>'FTCA CSAPR Repower'!P21-'FTCA CSAPR Retrofit'!P21</f>
        <v>70794.47299495898</v>
      </c>
      <c r="Q21" s="475">
        <f>'FTCA CSAPR Repower'!Q21-'FTCA CSAPR Retrofit'!Q21</f>
        <v>69029</v>
      </c>
      <c r="R21" s="492">
        <v>2020</v>
      </c>
      <c r="S21" s="475">
        <f>'FTCA CSAPR Repower'!S21-'FTCA CSAPR Retrofit'!S21</f>
        <v>47.159912109375</v>
      </c>
      <c r="T21" s="479">
        <v>1774</v>
      </c>
      <c r="U21" s="463"/>
      <c r="V21" s="476"/>
      <c r="W21" s="476"/>
      <c r="X21" s="463"/>
      <c r="Y21" s="480"/>
      <c r="Z21" s="463"/>
      <c r="AA21" s="476"/>
      <c r="AB21" s="476"/>
    </row>
    <row r="22" spans="2:28" ht="12.75">
      <c r="B22" s="475"/>
      <c r="C22" s="465">
        <v>2021</v>
      </c>
      <c r="D22" s="475">
        <f>'FTCA CSAPR Repower'!D22-'FTCA CSAPR Retrofit'!D22</f>
        <v>22866.46875</v>
      </c>
      <c r="E22" s="475">
        <f>'FTCA CSAPR Repower'!E22-'FTCA CSAPR Retrofit'!E22</f>
        <v>11332.9130859375</v>
      </c>
      <c r="F22" s="475">
        <f>'FTCA CSAPR Repower'!F22-'FTCA CSAPR Retrofit'!F22</f>
        <v>-67974.0947265625</v>
      </c>
      <c r="G22" s="475">
        <f>'FTCA CSAPR Repower'!G22-'FTCA CSAPR Retrofit'!G22</f>
        <v>79507.650390625</v>
      </c>
      <c r="H22" s="475">
        <f>'FTCA CSAPR Repower'!H22-'FTCA CSAPR Retrofit'!H22</f>
        <v>69029</v>
      </c>
      <c r="I22" s="475">
        <f>'FTCA CSAPR Repower'!I22-'FTCA CSAPR Retrofit'!I22</f>
        <v>-97648.7109375</v>
      </c>
      <c r="J22" s="475">
        <f>'FTCA CSAPR Repower'!J22-'FTCA CSAPR Retrofit'!J22</f>
        <v>-28619.7109375</v>
      </c>
      <c r="K22" s="475">
        <f>'FTCA CSAPR Repower'!K22-'FTCA CSAPR Retrofit'!K22</f>
        <v>50887.939453125</v>
      </c>
      <c r="L22" s="475">
        <f>'FTCA CSAPR Repower'!L22-'FTCA CSAPR Retrofit'!L22</f>
        <v>0</v>
      </c>
      <c r="M22" s="475">
        <f>'FTCA CSAPR Repower'!M22-'FTCA CSAPR Retrofit'!M22</f>
        <v>50887.939453125</v>
      </c>
      <c r="N22" s="475">
        <f>'FTCA CSAPR Repower'!N22-'FTCA CSAPR Retrofit'!N22</f>
        <v>4807.360974248884</v>
      </c>
      <c r="O22" s="475">
        <f>'FTCA CSAPR Repower'!O22-'FTCA CSAPR Retrofit'!O22</f>
        <v>46080.578478876036</v>
      </c>
      <c r="P22" s="475">
        <f>'FTCA CSAPR Repower'!P22-'FTCA CSAPR Retrofit'!P22</f>
        <v>90914.11982464464</v>
      </c>
      <c r="Q22" s="475">
        <f>'FTCA CSAPR Repower'!Q22-'FTCA CSAPR Retrofit'!Q22</f>
        <v>69029</v>
      </c>
      <c r="R22" s="492">
        <v>2021</v>
      </c>
      <c r="S22" s="475">
        <f>'FTCA CSAPR Repower'!S22-'FTCA CSAPR Retrofit'!S22</f>
        <v>47.159912109375</v>
      </c>
      <c r="T22" s="479">
        <v>1960</v>
      </c>
      <c r="U22" s="463"/>
      <c r="V22" s="476"/>
      <c r="W22" s="476"/>
      <c r="X22" s="463"/>
      <c r="Y22" s="480"/>
      <c r="Z22" s="463"/>
      <c r="AA22" s="476"/>
      <c r="AB22" s="476"/>
    </row>
    <row r="23" spans="2:28" ht="12.75">
      <c r="B23" s="475"/>
      <c r="C23" s="465">
        <v>2022</v>
      </c>
      <c r="D23" s="475">
        <f>'FTCA CSAPR Repower'!D23-'FTCA CSAPR Retrofit'!D23</f>
        <v>45245.890625</v>
      </c>
      <c r="E23" s="475">
        <f>'FTCA CSAPR Repower'!E23-'FTCA CSAPR Retrofit'!E23</f>
        <v>10927.0830078125</v>
      </c>
      <c r="F23" s="475">
        <f>'FTCA CSAPR Repower'!F23-'FTCA CSAPR Retrofit'!F23</f>
        <v>-55983.01953125</v>
      </c>
      <c r="G23" s="475">
        <f>'FTCA CSAPR Repower'!G23-'FTCA CSAPR Retrofit'!G23</f>
        <v>90301.8271484375</v>
      </c>
      <c r="H23" s="475">
        <f>'FTCA CSAPR Repower'!H23-'FTCA CSAPR Retrofit'!H23</f>
        <v>69029</v>
      </c>
      <c r="I23" s="475">
        <f>'FTCA CSAPR Repower'!I23-'FTCA CSAPR Retrofit'!I23</f>
        <v>-96381.9921875</v>
      </c>
      <c r="J23" s="475">
        <f>'FTCA CSAPR Repower'!J23-'FTCA CSAPR Retrofit'!J23</f>
        <v>-27352.9921875</v>
      </c>
      <c r="K23" s="475">
        <f>'FTCA CSAPR Repower'!K23-'FTCA CSAPR Retrofit'!K23</f>
        <v>62948.8349609375</v>
      </c>
      <c r="L23" s="475">
        <f>'FTCA CSAPR Repower'!L23-'FTCA CSAPR Retrofit'!L23</f>
        <v>-42810.90625</v>
      </c>
      <c r="M23" s="475">
        <f>'FTCA CSAPR Repower'!M23-'FTCA CSAPR Retrofit'!M23</f>
        <v>20137.9287109375</v>
      </c>
      <c r="N23" s="475">
        <f>'FTCA CSAPR Repower'!N23-'FTCA CSAPR Retrofit'!N23</f>
        <v>5221.574850969835</v>
      </c>
      <c r="O23" s="475">
        <f>'FTCA CSAPR Repower'!O23-'FTCA CSAPR Retrofit'!O23</f>
        <v>14916.353859967669</v>
      </c>
      <c r="P23" s="475">
        <f>'FTCA CSAPR Repower'!P23-'FTCA CSAPR Retrofit'!P23</f>
        <v>96908.92883314192</v>
      </c>
      <c r="Q23" s="475">
        <f>'FTCA CSAPR Repower'!Q23-'FTCA CSAPR Retrofit'!Q23</f>
        <v>69029</v>
      </c>
      <c r="R23" s="492">
        <v>2022</v>
      </c>
      <c r="S23" s="475">
        <f>'FTCA CSAPR Repower'!S23-'FTCA CSAPR Retrofit'!S23</f>
        <v>47.159912109375</v>
      </c>
      <c r="T23" s="479">
        <v>2129</v>
      </c>
      <c r="U23" s="463"/>
      <c r="V23" s="476"/>
      <c r="W23" s="476"/>
      <c r="X23" s="463"/>
      <c r="Y23" s="480"/>
      <c r="Z23" s="463"/>
      <c r="AA23" s="476"/>
      <c r="AB23" s="476"/>
    </row>
    <row r="24" spans="2:28" ht="12.75">
      <c r="B24" s="475"/>
      <c r="C24" s="465">
        <v>2023</v>
      </c>
      <c r="D24" s="475">
        <f>'FTCA CSAPR Repower'!D24-'FTCA CSAPR Retrofit'!D24</f>
        <v>70208.96875</v>
      </c>
      <c r="E24" s="475">
        <f>'FTCA CSAPR Repower'!E24-'FTCA CSAPR Retrofit'!E24</f>
        <v>9895.9169921875</v>
      </c>
      <c r="F24" s="475">
        <f>'FTCA CSAPR Repower'!F24-'FTCA CSAPR Retrofit'!F24</f>
        <v>-12646.380859375</v>
      </c>
      <c r="G24" s="475">
        <f>'FTCA CSAPR Repower'!G24-'FTCA CSAPR Retrofit'!G24</f>
        <v>72959.4326171875</v>
      </c>
      <c r="H24" s="475">
        <f>'FTCA CSAPR Repower'!H24-'FTCA CSAPR Retrofit'!H24</f>
        <v>69029</v>
      </c>
      <c r="I24" s="475">
        <f>'FTCA CSAPR Repower'!I24-'FTCA CSAPR Retrofit'!I24</f>
        <v>-91708.310546875</v>
      </c>
      <c r="J24" s="475">
        <f>'FTCA CSAPR Repower'!J24-'FTCA CSAPR Retrofit'!J24</f>
        <v>-22679.310546875</v>
      </c>
      <c r="K24" s="475">
        <f>'FTCA CSAPR Repower'!K24-'FTCA CSAPR Retrofit'!K24</f>
        <v>50280.1220703125</v>
      </c>
      <c r="L24" s="475">
        <f>'FTCA CSAPR Repower'!L24-'FTCA CSAPR Retrofit'!L24</f>
        <v>-34747.125</v>
      </c>
      <c r="M24" s="475">
        <f>'FTCA CSAPR Repower'!M24-'FTCA CSAPR Retrofit'!M24</f>
        <v>15532.9970703125</v>
      </c>
      <c r="N24" s="475">
        <f>'FTCA CSAPR Repower'!N24-'FTCA CSAPR Retrofit'!N24</f>
        <v>5591.574691898961</v>
      </c>
      <c r="O24" s="475">
        <f>'FTCA CSAPR Repower'!O24-'FTCA CSAPR Retrofit'!O24</f>
        <v>9941.422378413496</v>
      </c>
      <c r="P24" s="475">
        <f>'FTCA CSAPR Repower'!P24-'FTCA CSAPR Retrofit'!P24</f>
        <v>100586.58770269807</v>
      </c>
      <c r="Q24" s="475">
        <f>'FTCA CSAPR Repower'!Q24-'FTCA CSAPR Retrofit'!Q24</f>
        <v>69029</v>
      </c>
      <c r="R24" s="492">
        <v>2023</v>
      </c>
      <c r="S24" s="475">
        <f>'FTCA CSAPR Repower'!S24-'FTCA CSAPR Retrofit'!S24</f>
        <v>47.159912109375</v>
      </c>
      <c r="T24" s="479">
        <v>2280</v>
      </c>
      <c r="U24" s="463"/>
      <c r="V24" s="476"/>
      <c r="W24" s="476"/>
      <c r="X24" s="463"/>
      <c r="Y24" s="480"/>
      <c r="Z24" s="463"/>
      <c r="AA24" s="476"/>
      <c r="AB24" s="476"/>
    </row>
    <row r="25" spans="2:28" ht="12.75">
      <c r="B25" s="475"/>
      <c r="C25" s="465">
        <v>2024</v>
      </c>
      <c r="D25" s="475">
        <f>'FTCA CSAPR Repower'!D25-'FTCA CSAPR Retrofit'!D25</f>
        <v>52732.21875</v>
      </c>
      <c r="E25" s="475">
        <f>'FTCA CSAPR Repower'!E25-'FTCA CSAPR Retrofit'!E25</f>
        <v>13873.7490234375</v>
      </c>
      <c r="F25" s="475">
        <f>'FTCA CSAPR Repower'!F25-'FTCA CSAPR Retrofit'!F25</f>
        <v>-58069.056640625</v>
      </c>
      <c r="G25" s="475">
        <f>'FTCA CSAPR Repower'!G25-'FTCA CSAPR Retrofit'!G25</f>
        <v>96927.5263671875</v>
      </c>
      <c r="H25" s="475">
        <f>'FTCA CSAPR Repower'!H25-'FTCA CSAPR Retrofit'!H25</f>
        <v>69029</v>
      </c>
      <c r="I25" s="475">
        <f>'FTCA CSAPR Repower'!I25-'FTCA CSAPR Retrofit'!I25</f>
        <v>-100481.7265625</v>
      </c>
      <c r="J25" s="475">
        <f>'FTCA CSAPR Repower'!J25-'FTCA CSAPR Retrofit'!J25</f>
        <v>-31452.7265625</v>
      </c>
      <c r="K25" s="475">
        <f>'FTCA CSAPR Repower'!K25-'FTCA CSAPR Retrofit'!K25</f>
        <v>65474.7998046875</v>
      </c>
      <c r="L25" s="475">
        <f>'FTCA CSAPR Repower'!L25-'FTCA CSAPR Retrofit'!L25</f>
        <v>-43703.796875</v>
      </c>
      <c r="M25" s="475">
        <f>'FTCA CSAPR Repower'!M25-'FTCA CSAPR Retrofit'!M25</f>
        <v>21771.0029296875</v>
      </c>
      <c r="N25" s="475">
        <f>'FTCA CSAPR Repower'!N25-'FTCA CSAPR Retrofit'!N25</f>
        <v>5915.107495902128</v>
      </c>
      <c r="O25" s="475">
        <f>'FTCA CSAPR Repower'!O25-'FTCA CSAPR Retrofit'!O25</f>
        <v>15855.895433785394</v>
      </c>
      <c r="P25" s="475">
        <f>'FTCA CSAPR Repower'!P25-'FTCA CSAPR Retrofit'!P25</f>
        <v>105985.71954734158</v>
      </c>
      <c r="Q25" s="475">
        <f>'FTCA CSAPR Repower'!Q25-'FTCA CSAPR Retrofit'!Q25</f>
        <v>69029</v>
      </c>
      <c r="R25" s="492">
        <v>2024</v>
      </c>
      <c r="S25" s="475">
        <f>'FTCA CSAPR Repower'!S25-'FTCA CSAPR Retrofit'!S25</f>
        <v>47.159912109375</v>
      </c>
      <c r="T25" s="479">
        <v>2412</v>
      </c>
      <c r="U25" s="463"/>
      <c r="V25" s="476"/>
      <c r="W25" s="476"/>
      <c r="X25" s="463"/>
      <c r="Y25" s="480"/>
      <c r="Z25" s="463"/>
      <c r="AA25" s="476"/>
      <c r="AB25" s="476"/>
    </row>
    <row r="26" spans="2:28" ht="12.75">
      <c r="B26" s="475"/>
      <c r="C26" s="465">
        <v>2025</v>
      </c>
      <c r="D26" s="475">
        <f>'FTCA CSAPR Repower'!D26-'FTCA CSAPR Retrofit'!D26</f>
        <v>57630.375</v>
      </c>
      <c r="E26" s="475">
        <f>'FTCA CSAPR Repower'!E26-'FTCA CSAPR Retrofit'!E26</f>
        <v>2558.40869140625</v>
      </c>
      <c r="F26" s="475">
        <f>'FTCA CSAPR Repower'!F26-'FTCA CSAPR Retrofit'!F26</f>
        <v>-36484.21484375</v>
      </c>
      <c r="G26" s="475">
        <f>'FTCA CSAPR Repower'!G26-'FTCA CSAPR Retrofit'!G26</f>
        <v>91556.18115234375</v>
      </c>
      <c r="H26" s="475">
        <f>'FTCA CSAPR Repower'!H26-'FTCA CSAPR Retrofit'!H26</f>
        <v>69029</v>
      </c>
      <c r="I26" s="475">
        <f>'FTCA CSAPR Repower'!I26-'FTCA CSAPR Retrofit'!I26</f>
        <v>-99544.26171875</v>
      </c>
      <c r="J26" s="475">
        <f>'FTCA CSAPR Repower'!J26-'FTCA CSAPR Retrofit'!J26</f>
        <v>-30515.26171875</v>
      </c>
      <c r="K26" s="475">
        <f>'FTCA CSAPR Repower'!K26-'FTCA CSAPR Retrofit'!K26</f>
        <v>61040.91943359375</v>
      </c>
      <c r="L26" s="475">
        <f>'FTCA CSAPR Repower'!L26-'FTCA CSAPR Retrofit'!L26</f>
        <v>-41174.5625</v>
      </c>
      <c r="M26" s="475">
        <f>'FTCA CSAPR Repower'!M26-'FTCA CSAPR Retrofit'!M26</f>
        <v>19866.35693359375</v>
      </c>
      <c r="N26" s="475">
        <f>'FTCA CSAPR Repower'!N26-'FTCA CSAPR Retrofit'!N26</f>
        <v>6189.85011924016</v>
      </c>
      <c r="O26" s="475">
        <f>'FTCA CSAPR Repower'!O26-'FTCA CSAPR Retrofit'!O26</f>
        <v>13676.506814353634</v>
      </c>
      <c r="P26" s="475">
        <f>'FTCA CSAPR Repower'!P26-'FTCA CSAPR Retrofit'!P26</f>
        <v>110272.37511200923</v>
      </c>
      <c r="Q26" s="475">
        <f>'FTCA CSAPR Repower'!Q26-'FTCA CSAPR Retrofit'!Q26</f>
        <v>69029</v>
      </c>
      <c r="R26" s="492">
        <v>2025</v>
      </c>
      <c r="S26" s="475">
        <f>'FTCA CSAPR Repower'!S26-'FTCA CSAPR Retrofit'!S26</f>
        <v>47.159912109375</v>
      </c>
      <c r="T26" s="479">
        <v>2524</v>
      </c>
      <c r="U26" s="463"/>
      <c r="V26" s="476"/>
      <c r="W26" s="476"/>
      <c r="X26" s="463"/>
      <c r="Y26" s="480"/>
      <c r="Z26" s="463"/>
      <c r="AA26" s="476"/>
      <c r="AB26" s="476"/>
    </row>
    <row r="27" spans="2:28" ht="12.75">
      <c r="B27" s="475"/>
      <c r="C27" s="465">
        <v>2026</v>
      </c>
      <c r="D27" s="475">
        <f>'FTCA CSAPR Repower'!D27-'FTCA CSAPR Retrofit'!D27</f>
        <v>55417.65625</v>
      </c>
      <c r="E27" s="475">
        <f>'FTCA CSAPR Repower'!E27-'FTCA CSAPR Retrofit'!E27</f>
        <v>2425.37158203125</v>
      </c>
      <c r="F27" s="475">
        <f>'FTCA CSAPR Repower'!F27-'FTCA CSAPR Retrofit'!F27</f>
        <v>-56439.0556640625</v>
      </c>
      <c r="G27" s="475">
        <f>'FTCA CSAPR Repower'!G27-'FTCA CSAPR Retrofit'!G27</f>
        <v>109431.34033203125</v>
      </c>
      <c r="H27" s="475">
        <f>'FTCA CSAPR Repower'!H27-'FTCA CSAPR Retrofit'!H27</f>
        <v>69029</v>
      </c>
      <c r="I27" s="475">
        <f>'FTCA CSAPR Repower'!I27-'FTCA CSAPR Retrofit'!I27</f>
        <v>-106364.140625</v>
      </c>
      <c r="J27" s="475">
        <f>'FTCA CSAPR Repower'!J27-'FTCA CSAPR Retrofit'!J27</f>
        <v>-37335.140625</v>
      </c>
      <c r="K27" s="475">
        <f>'FTCA CSAPR Repower'!K27-'FTCA CSAPR Retrofit'!K27</f>
        <v>72096.19970703125</v>
      </c>
      <c r="L27" s="475">
        <f>'FTCA CSAPR Repower'!L27-'FTCA CSAPR Retrofit'!L27</f>
        <v>-47257.125</v>
      </c>
      <c r="M27" s="475">
        <f>'FTCA CSAPR Repower'!M27-'FTCA CSAPR Retrofit'!M27</f>
        <v>24839.07470703125</v>
      </c>
      <c r="N27" s="475">
        <f>'FTCA CSAPR Repower'!N27-'FTCA CSAPR Retrofit'!N27</f>
        <v>6413.407490704998</v>
      </c>
      <c r="O27" s="475">
        <f>'FTCA CSAPR Repower'!O27-'FTCA CSAPR Retrofit'!O27</f>
        <v>18425.667216326226</v>
      </c>
      <c r="P27" s="475">
        <f>'FTCA CSAPR Repower'!P27-'FTCA CSAPR Retrofit'!P27</f>
        <v>115588.27592588682</v>
      </c>
      <c r="Q27" s="475">
        <f>'FTCA CSAPR Repower'!Q27-'FTCA CSAPR Retrofit'!Q27</f>
        <v>69029</v>
      </c>
      <c r="R27" s="492">
        <v>2026</v>
      </c>
      <c r="S27" s="475">
        <f>'FTCA CSAPR Repower'!S27-'FTCA CSAPR Retrofit'!S27</f>
        <v>47.159912109375</v>
      </c>
      <c r="T27" s="479">
        <v>2615</v>
      </c>
      <c r="U27" s="463"/>
      <c r="V27" s="476"/>
      <c r="W27" s="476"/>
      <c r="X27" s="463"/>
      <c r="Y27" s="480"/>
      <c r="Z27" s="463"/>
      <c r="AA27" s="476"/>
      <c r="AB27" s="476"/>
    </row>
    <row r="28" spans="2:28" ht="12.75">
      <c r="B28" s="475"/>
      <c r="C28" s="465">
        <v>2027</v>
      </c>
      <c r="D28" s="475">
        <f>'FTCA CSAPR Repower'!D28-'FTCA CSAPR Retrofit'!D28</f>
        <v>66860.3125</v>
      </c>
      <c r="E28" s="475">
        <f>'FTCA CSAPR Repower'!E28-'FTCA CSAPR Retrofit'!E28</f>
        <v>2856.67822265625</v>
      </c>
      <c r="F28" s="475">
        <f>'FTCA CSAPR Repower'!F28-'FTCA CSAPR Retrofit'!F28</f>
        <v>-30480.34375</v>
      </c>
      <c r="G28" s="475">
        <f>'FTCA CSAPR Repower'!G28-'FTCA CSAPR Retrofit'!G28</f>
        <v>94483.97802734375</v>
      </c>
      <c r="H28" s="475">
        <f>'FTCA CSAPR Repower'!H28-'FTCA CSAPR Retrofit'!H28</f>
        <v>69029</v>
      </c>
      <c r="I28" s="475">
        <f>'FTCA CSAPR Repower'!I28-'FTCA CSAPR Retrofit'!I28</f>
        <v>-103570.18359375</v>
      </c>
      <c r="J28" s="475">
        <f>'FTCA CSAPR Repower'!J28-'FTCA CSAPR Retrofit'!J28</f>
        <v>-34541.18359375</v>
      </c>
      <c r="K28" s="475">
        <f>'FTCA CSAPR Repower'!K28-'FTCA CSAPR Retrofit'!K28</f>
        <v>59942.79443359375</v>
      </c>
      <c r="L28" s="475">
        <f>'FTCA CSAPR Repower'!L28-'FTCA CSAPR Retrofit'!L28</f>
        <v>-41513.75</v>
      </c>
      <c r="M28" s="475">
        <f>'FTCA CSAPR Repower'!M28-'FTCA CSAPR Retrofit'!M28</f>
        <v>18429.04443359375</v>
      </c>
      <c r="N28" s="475">
        <f>'FTCA CSAPR Repower'!N28-'FTCA CSAPR Retrofit'!N28</f>
        <v>6583.310786179398</v>
      </c>
      <c r="O28" s="475">
        <f>'FTCA CSAPR Repower'!O28-'FTCA CSAPR Retrofit'!O28</f>
        <v>11845.73364741425</v>
      </c>
      <c r="P28" s="475">
        <f>'FTCA CSAPR Repower'!P28-'FTCA CSAPR Retrofit'!P28</f>
        <v>118734.03785570711</v>
      </c>
      <c r="Q28" s="475">
        <f>'FTCA CSAPR Repower'!Q28-'FTCA CSAPR Retrofit'!Q28</f>
        <v>69029</v>
      </c>
      <c r="R28" s="492">
        <v>2027</v>
      </c>
      <c r="S28" s="475">
        <f>'FTCA CSAPR Repower'!S28-'FTCA CSAPR Retrofit'!S28</f>
        <v>47.159912109375</v>
      </c>
      <c r="T28" s="479">
        <v>2685</v>
      </c>
      <c r="U28" s="463"/>
      <c r="V28" s="476"/>
      <c r="W28" s="476"/>
      <c r="X28" s="463"/>
      <c r="Y28" s="480"/>
      <c r="Z28" s="463"/>
      <c r="AA28" s="476"/>
      <c r="AB28" s="476"/>
    </row>
    <row r="29" spans="2:28" ht="12.75">
      <c r="B29" s="475"/>
      <c r="C29" s="465">
        <v>2028</v>
      </c>
      <c r="D29" s="475">
        <f>'FTCA CSAPR Repower'!D29-'FTCA CSAPR Retrofit'!D29</f>
        <v>58887.40625</v>
      </c>
      <c r="E29" s="475">
        <f>'FTCA CSAPR Repower'!E29-'FTCA CSAPR Retrofit'!E29</f>
        <v>2630.939453125</v>
      </c>
      <c r="F29" s="475">
        <f>'FTCA CSAPR Repower'!F29-'FTCA CSAPR Retrofit'!F29</f>
        <v>-59045.779296875</v>
      </c>
      <c r="G29" s="475">
        <f>'FTCA CSAPR Repower'!G29-'FTCA CSAPR Retrofit'!G29</f>
        <v>115302.24609375</v>
      </c>
      <c r="H29" s="475">
        <f>'FTCA CSAPR Repower'!H29-'FTCA CSAPR Retrofit'!H29</f>
        <v>69029</v>
      </c>
      <c r="I29" s="475">
        <f>'FTCA CSAPR Repower'!I29-'FTCA CSAPR Retrofit'!I29</f>
        <v>-111300.57421875</v>
      </c>
      <c r="J29" s="475">
        <f>'FTCA CSAPR Repower'!J29-'FTCA CSAPR Retrofit'!J29</f>
        <v>-42271.57421875</v>
      </c>
      <c r="K29" s="475">
        <f>'FTCA CSAPR Repower'!K29-'FTCA CSAPR Retrofit'!K29</f>
        <v>73030.671875</v>
      </c>
      <c r="L29" s="475">
        <f>'FTCA CSAPR Repower'!L29-'FTCA CSAPR Retrofit'!L29</f>
        <v>-48644.9765625</v>
      </c>
      <c r="M29" s="475">
        <f>'FTCA CSAPR Repower'!M29-'FTCA CSAPR Retrofit'!M29</f>
        <v>24385.6953125</v>
      </c>
      <c r="N29" s="475">
        <f>'FTCA CSAPR Repower'!N29-'FTCA CSAPR Retrofit'!N29</f>
        <v>6697.015561762211</v>
      </c>
      <c r="O29" s="475">
        <f>'FTCA CSAPR Repower'!O29-'FTCA CSAPR Retrofit'!O29</f>
        <v>17688.679750737734</v>
      </c>
      <c r="P29" s="475">
        <f>'FTCA CSAPR Repower'!P29-'FTCA CSAPR Retrofit'!P29</f>
        <v>123057.87722257245</v>
      </c>
      <c r="Q29" s="475">
        <f>'FTCA CSAPR Repower'!Q29-'FTCA CSAPR Retrofit'!Q29</f>
        <v>69029</v>
      </c>
      <c r="R29" s="492">
        <v>2028</v>
      </c>
      <c r="S29" s="475">
        <f>'FTCA CSAPR Repower'!S29-'FTCA CSAPR Retrofit'!S29</f>
        <v>47.159912109375</v>
      </c>
      <c r="T29" s="479">
        <v>2731</v>
      </c>
      <c r="U29" s="463"/>
      <c r="V29" s="476"/>
      <c r="W29" s="476"/>
      <c r="X29" s="463"/>
      <c r="Y29" s="480"/>
      <c r="Z29" s="463"/>
      <c r="AA29" s="476"/>
      <c r="AB29" s="476"/>
    </row>
    <row r="30" spans="2:28" ht="12.75">
      <c r="B30" s="475"/>
      <c r="C30" s="465">
        <v>2029</v>
      </c>
      <c r="D30" s="475">
        <f>'FTCA CSAPR Repower'!D30-'FTCA CSAPR Retrofit'!D30</f>
        <v>65814.46875</v>
      </c>
      <c r="E30" s="475">
        <f>'FTCA CSAPR Repower'!E30-'FTCA CSAPR Retrofit'!E30</f>
        <v>2370.783203125</v>
      </c>
      <c r="F30" s="475">
        <f>'FTCA CSAPR Repower'!F30-'FTCA CSAPR Retrofit'!F30</f>
        <v>-54834.0673828125</v>
      </c>
      <c r="G30" s="475">
        <f>'FTCA CSAPR Repower'!G30-'FTCA CSAPR Retrofit'!G30</f>
        <v>118277.7529296875</v>
      </c>
      <c r="H30" s="475">
        <f>'FTCA CSAPR Repower'!H30-'FTCA CSAPR Retrofit'!H30</f>
        <v>69029</v>
      </c>
      <c r="I30" s="475">
        <f>'FTCA CSAPR Repower'!I30-'FTCA CSAPR Retrofit'!I30</f>
        <v>-112883.79296875</v>
      </c>
      <c r="J30" s="475">
        <f>'FTCA CSAPR Repower'!J30-'FTCA CSAPR Retrofit'!J30</f>
        <v>-43854.79296875</v>
      </c>
      <c r="K30" s="475">
        <f>'FTCA CSAPR Repower'!K30-'FTCA CSAPR Retrofit'!K30</f>
        <v>74422.9599609375</v>
      </c>
      <c r="L30" s="475">
        <f>'FTCA CSAPR Repower'!L30-'FTCA CSAPR Retrofit'!L30</f>
        <v>-48529.4375</v>
      </c>
      <c r="M30" s="475">
        <f>'FTCA CSAPR Repower'!M30-'FTCA CSAPR Retrofit'!M30</f>
        <v>25893.5224609375</v>
      </c>
      <c r="N30" s="475">
        <f>'FTCA CSAPR Repower'!N30-'FTCA CSAPR Retrofit'!N30</f>
        <v>6745.247726510659</v>
      </c>
      <c r="O30" s="475">
        <f>'FTCA CSAPR Repower'!O30-'FTCA CSAPR Retrofit'!O30</f>
        <v>19148.274734426755</v>
      </c>
      <c r="P30" s="475">
        <f>'FTCA CSAPR Repower'!P30-'FTCA CSAPR Retrofit'!P30</f>
        <v>127366.25746031106</v>
      </c>
      <c r="Q30" s="475">
        <f>'FTCA CSAPR Repower'!Q30-'FTCA CSAPR Retrofit'!Q30</f>
        <v>69029</v>
      </c>
      <c r="R30" s="492">
        <v>2029</v>
      </c>
      <c r="S30" s="475">
        <f>'FTCA CSAPR Repower'!S30-'FTCA CSAPR Retrofit'!S30</f>
        <v>47.159912109375</v>
      </c>
      <c r="T30" s="479">
        <v>2751</v>
      </c>
      <c r="U30" s="463"/>
      <c r="V30" s="476"/>
      <c r="W30" s="476"/>
      <c r="X30" s="463"/>
      <c r="Y30" s="480"/>
      <c r="Z30" s="463"/>
      <c r="AA30" s="476"/>
      <c r="AB30" s="476"/>
    </row>
    <row r="31" spans="2:28" ht="12.75">
      <c r="B31" s="475"/>
      <c r="C31" s="465">
        <v>2030</v>
      </c>
      <c r="D31" s="475">
        <f>'FTCA CSAPR Repower'!D31-'FTCA CSAPR Retrofit'!D31</f>
        <v>78617.03125</v>
      </c>
      <c r="E31" s="475">
        <f>'FTCA CSAPR Repower'!E31-'FTCA CSAPR Retrofit'!E31</f>
        <v>1499.4453125</v>
      </c>
      <c r="F31" s="475">
        <f>'FTCA CSAPR Repower'!F31-'FTCA CSAPR Retrofit'!F31</f>
        <v>-18331.259765625</v>
      </c>
      <c r="G31" s="475">
        <f>'FTCA CSAPR Repower'!G31-'FTCA CSAPR Retrofit'!G31</f>
        <v>95448.845703125</v>
      </c>
      <c r="H31" s="475">
        <f>'FTCA CSAPR Repower'!H31-'FTCA CSAPR Retrofit'!H31</f>
        <v>69029</v>
      </c>
      <c r="I31" s="475">
        <f>'FTCA CSAPR Repower'!I31-'FTCA CSAPR Retrofit'!I31</f>
        <v>-108014.04296875</v>
      </c>
      <c r="J31" s="475">
        <f>'FTCA CSAPR Repower'!J31-'FTCA CSAPR Retrofit'!J31</f>
        <v>-38985.04296875</v>
      </c>
      <c r="K31" s="475">
        <f>'FTCA CSAPR Repower'!K31-'FTCA CSAPR Retrofit'!K31</f>
        <v>56463.802734375</v>
      </c>
      <c r="L31" s="475">
        <f>'FTCA CSAPR Repower'!L31-'FTCA CSAPR Retrofit'!L31</f>
        <v>-40344.4609375</v>
      </c>
      <c r="M31" s="475">
        <f>'FTCA CSAPR Repower'!M31-'FTCA CSAPR Retrofit'!M31</f>
        <v>16119.341796875</v>
      </c>
      <c r="N31" s="475">
        <f>'FTCA CSAPR Repower'!N31-'FTCA CSAPR Retrofit'!N31</f>
        <v>6731.977570783576</v>
      </c>
      <c r="O31" s="475">
        <f>'FTCA CSAPR Repower'!O31-'FTCA CSAPR Retrofit'!O31</f>
        <v>9387.36422609142</v>
      </c>
      <c r="P31" s="475">
        <f>'FTCA CSAPR Repower'!P31-'FTCA CSAPR Retrofit'!P31</f>
        <v>129310.44558846205</v>
      </c>
      <c r="Q31" s="475">
        <f>'FTCA CSAPR Repower'!Q31-'FTCA CSAPR Retrofit'!Q31</f>
        <v>69029</v>
      </c>
      <c r="R31" s="492">
        <v>2030</v>
      </c>
      <c r="S31" s="475">
        <f>'FTCA CSAPR Repower'!S31-'FTCA CSAPR Retrofit'!S31</f>
        <v>47.159912109375</v>
      </c>
      <c r="T31" s="479">
        <v>2745</v>
      </c>
      <c r="U31" s="463"/>
      <c r="V31" s="476"/>
      <c r="W31" s="476"/>
      <c r="X31" s="463"/>
      <c r="Y31" s="480"/>
      <c r="Z31" s="463"/>
      <c r="AA31" s="476"/>
      <c r="AB31" s="476"/>
    </row>
    <row r="32" spans="2:28" ht="12.75">
      <c r="B32" s="475"/>
      <c r="C32" s="465">
        <v>2031</v>
      </c>
      <c r="D32" s="475">
        <f>'FTCA CSAPR Repower'!D32-'FTCA CSAPR Retrofit'!D32</f>
        <v>67416.34375</v>
      </c>
      <c r="E32" s="475">
        <f>'FTCA CSAPR Repower'!E32-'FTCA CSAPR Retrofit'!E32</f>
        <v>2536.15966796875</v>
      </c>
      <c r="F32" s="475">
        <f>'FTCA CSAPR Repower'!F32-'FTCA CSAPR Retrofit'!F32</f>
        <v>-54998.1669921875</v>
      </c>
      <c r="G32" s="475">
        <f>'FTCA CSAPR Repower'!G32-'FTCA CSAPR Retrofit'!G32</f>
        <v>119878.35107421875</v>
      </c>
      <c r="H32" s="475">
        <f>'FTCA CSAPR Repower'!H32-'FTCA CSAPR Retrofit'!H32</f>
        <v>180208</v>
      </c>
      <c r="I32" s="475">
        <f>'FTCA CSAPR Repower'!I32-'FTCA CSAPR Retrofit'!I32</f>
        <v>-69436.19140625</v>
      </c>
      <c r="J32" s="475">
        <f>'FTCA CSAPR Repower'!J32-'FTCA CSAPR Retrofit'!J32</f>
        <v>110771.80859375</v>
      </c>
      <c r="K32" s="475">
        <f>'FTCA CSAPR Repower'!K32-'FTCA CSAPR Retrofit'!K32</f>
        <v>230650.15966796875</v>
      </c>
      <c r="L32" s="475">
        <f>'FTCA CSAPR Repower'!L32-'FTCA CSAPR Retrofit'!L32</f>
        <v>-49632.3203125</v>
      </c>
      <c r="M32" s="475">
        <f>'FTCA CSAPR Repower'!M32-'FTCA CSAPR Retrofit'!M32</f>
        <v>181017.83935546875</v>
      </c>
      <c r="N32" s="475">
        <f>'FTCA CSAPR Repower'!N32-'FTCA CSAPR Retrofit'!N32</f>
        <v>6780.461533271409</v>
      </c>
      <c r="O32" s="475">
        <f>'FTCA CSAPR Repower'!O32-'FTCA CSAPR Retrofit'!O32</f>
        <v>174237.37782219728</v>
      </c>
      <c r="P32" s="475">
        <f>'FTCA CSAPR Repower'!P32-'FTCA CSAPR Retrofit'!P32</f>
        <v>162526.3580927262</v>
      </c>
      <c r="Q32" s="475">
        <f>'FTCA CSAPR Repower'!Q32-'FTCA CSAPR Retrofit'!Q32</f>
        <v>180208</v>
      </c>
      <c r="R32" s="492">
        <v>2031</v>
      </c>
      <c r="S32" s="475">
        <f>'FTCA CSAPR Repower'!S32-'FTCA CSAPR Retrofit'!S32</f>
        <v>47.159912109375</v>
      </c>
      <c r="T32" s="479">
        <v>2740</v>
      </c>
      <c r="U32" s="463"/>
      <c r="V32" s="476"/>
      <c r="W32" s="476"/>
      <c r="X32" s="463"/>
      <c r="Y32" s="480"/>
      <c r="Z32" s="463"/>
      <c r="AA32" s="476"/>
      <c r="AB32" s="476"/>
    </row>
    <row r="33" spans="2:30" ht="12.75">
      <c r="B33" s="475"/>
      <c r="C33" s="465">
        <v>2032</v>
      </c>
      <c r="D33" s="475">
        <f>'FTCA CSAPR Repower'!D33-'FTCA CSAPR Retrofit'!D33</f>
        <v>60549.84375</v>
      </c>
      <c r="E33" s="475">
        <f>'FTCA CSAPR Repower'!E33-'FTCA CSAPR Retrofit'!E33</f>
        <v>2396.78662109375</v>
      </c>
      <c r="F33" s="475">
        <f>'FTCA CSAPR Repower'!F33-'FTCA CSAPR Retrofit'!F33</f>
        <v>-62365.1865234375</v>
      </c>
      <c r="G33" s="475">
        <f>'FTCA CSAPR Repower'!G33-'FTCA CSAPR Retrofit'!G33</f>
        <v>120518.24365234375</v>
      </c>
      <c r="H33" s="475">
        <f>'FTCA CSAPR Repower'!H33-'FTCA CSAPR Retrofit'!H33</f>
        <v>180208</v>
      </c>
      <c r="I33" s="475">
        <f>'FTCA CSAPR Repower'!I33-'FTCA CSAPR Retrofit'!I33</f>
        <v>-69346.8125</v>
      </c>
      <c r="J33" s="475">
        <f>'FTCA CSAPR Repower'!J33-'FTCA CSAPR Retrofit'!J33</f>
        <v>110861.1875</v>
      </c>
      <c r="K33" s="475">
        <f>'FTCA CSAPR Repower'!K33-'FTCA CSAPR Retrofit'!K33</f>
        <v>231379.43115234375</v>
      </c>
      <c r="L33" s="475">
        <f>'FTCA CSAPR Repower'!L33-'FTCA CSAPR Retrofit'!L33</f>
        <v>-51167.046875</v>
      </c>
      <c r="M33" s="475">
        <f>'FTCA CSAPR Repower'!M33-'FTCA CSAPR Retrofit'!M33</f>
        <v>180212.38427734375</v>
      </c>
      <c r="N33" s="475">
        <f>'FTCA CSAPR Repower'!N33-'FTCA CSAPR Retrofit'!N33</f>
        <v>6829.294679129773</v>
      </c>
      <c r="O33" s="475">
        <f>'FTCA CSAPR Repower'!O33-'FTCA CSAPR Retrofit'!O33</f>
        <v>173383.08959821402</v>
      </c>
      <c r="P33" s="475">
        <f>'FTCA CSAPR Repower'!P33-'FTCA CSAPR Retrofit'!P33</f>
        <v>192950.74545949325</v>
      </c>
      <c r="Q33" s="475">
        <f>'FTCA CSAPR Repower'!Q33-'FTCA CSAPR Retrofit'!Q33</f>
        <v>180208</v>
      </c>
      <c r="R33" s="492">
        <v>2032</v>
      </c>
      <c r="S33" s="475">
        <f>'FTCA CSAPR Repower'!S33-'FTCA CSAPR Retrofit'!S33</f>
        <v>47.159912109375</v>
      </c>
      <c r="T33" s="479">
        <v>2734</v>
      </c>
      <c r="U33" s="463"/>
      <c r="V33" s="476"/>
      <c r="W33" s="476"/>
      <c r="X33" s="463"/>
      <c r="Y33" s="480"/>
      <c r="Z33" s="463"/>
      <c r="AA33" s="476"/>
      <c r="AB33" s="476"/>
      <c r="AC33" s="463"/>
      <c r="AD33" s="463"/>
    </row>
    <row r="34" spans="2:30" ht="12.75">
      <c r="B34" s="475"/>
      <c r="C34" s="465">
        <v>2033</v>
      </c>
      <c r="D34" s="475">
        <f>'FTCA CSAPR Repower'!D34-'FTCA CSAPR Retrofit'!D34</f>
        <v>62594.375</v>
      </c>
      <c r="E34" s="475">
        <f>'FTCA CSAPR Repower'!E34-'FTCA CSAPR Retrofit'!E34</f>
        <v>2391.81884765625</v>
      </c>
      <c r="F34" s="475">
        <f>'FTCA CSAPR Repower'!F34-'FTCA CSAPR Retrofit'!F34</f>
        <v>-60578.0234375</v>
      </c>
      <c r="G34" s="475">
        <f>'FTCA CSAPR Repower'!G34-'FTCA CSAPR Retrofit'!G34</f>
        <v>120780.57958984375</v>
      </c>
      <c r="H34" s="475">
        <f>'FTCA CSAPR Repower'!H34-'FTCA CSAPR Retrofit'!H34</f>
        <v>180208</v>
      </c>
      <c r="I34" s="475">
        <f>'FTCA CSAPR Repower'!I34-'FTCA CSAPR Retrofit'!I34</f>
        <v>-66835.31640625</v>
      </c>
      <c r="J34" s="475">
        <f>'FTCA CSAPR Repower'!J34-'FTCA CSAPR Retrofit'!J34</f>
        <v>113372.68359375</v>
      </c>
      <c r="K34" s="475">
        <f>'FTCA CSAPR Repower'!K34-'FTCA CSAPR Retrofit'!K34</f>
        <v>234153.26318359375</v>
      </c>
      <c r="L34" s="475">
        <f>'FTCA CSAPR Repower'!L34-'FTCA CSAPR Retrofit'!L34</f>
        <v>-51266.9375</v>
      </c>
      <c r="M34" s="475">
        <f>'FTCA CSAPR Repower'!M34-'FTCA CSAPR Retrofit'!M34</f>
        <v>182886.32568359375</v>
      </c>
      <c r="N34" s="475">
        <f>'FTCA CSAPR Repower'!N34-'FTCA CSAPR Retrofit'!N34</f>
        <v>6878.479523190796</v>
      </c>
      <c r="O34" s="475">
        <f>'FTCA CSAPR Repower'!O34-'FTCA CSAPR Retrofit'!O34</f>
        <v>176007.84616040287</v>
      </c>
      <c r="P34" s="475">
        <f>'FTCA CSAPR Repower'!P34-'FTCA CSAPR Retrofit'!P34</f>
        <v>221379.47002584673</v>
      </c>
      <c r="Q34" s="475">
        <f>'FTCA CSAPR Repower'!Q34-'FTCA CSAPR Retrofit'!Q34</f>
        <v>180208</v>
      </c>
      <c r="R34" s="492">
        <v>2033</v>
      </c>
      <c r="S34" s="475">
        <f>'FTCA CSAPR Repower'!S34-'FTCA CSAPR Retrofit'!S34</f>
        <v>47.159912109375</v>
      </c>
      <c r="T34" s="479">
        <v>2729</v>
      </c>
      <c r="U34" s="463"/>
      <c r="V34" s="476"/>
      <c r="W34" s="476"/>
      <c r="X34" s="463"/>
      <c r="Y34" s="480"/>
      <c r="Z34" s="463"/>
      <c r="AA34" s="476"/>
      <c r="AB34" s="476"/>
      <c r="AC34" s="463"/>
      <c r="AD34" s="463"/>
    </row>
    <row r="35" spans="2:30" ht="12.75">
      <c r="B35" s="475"/>
      <c r="C35" s="465">
        <v>2034</v>
      </c>
      <c r="D35" s="475">
        <f>'FTCA CSAPR Repower'!D35-'FTCA CSAPR Retrofit'!D35</f>
        <v>88866.75</v>
      </c>
      <c r="E35" s="475">
        <f>'FTCA CSAPR Repower'!E35-'FTCA CSAPR Retrofit'!E35</f>
        <v>1939.03564453125</v>
      </c>
      <c r="F35" s="475">
        <f>'FTCA CSAPR Repower'!F35-'FTCA CSAPR Retrofit'!F35</f>
        <v>-8392.052734375</v>
      </c>
      <c r="G35" s="475">
        <f>'FTCA CSAPR Repower'!G35-'FTCA CSAPR Retrofit'!G35</f>
        <v>95319.76708984375</v>
      </c>
      <c r="H35" s="475">
        <f>'FTCA CSAPR Repower'!H35-'FTCA CSAPR Retrofit'!H35</f>
        <v>180208</v>
      </c>
      <c r="I35" s="475">
        <f>'FTCA CSAPR Repower'!I35-'FTCA CSAPR Retrofit'!I35</f>
        <v>-59547.34765625</v>
      </c>
      <c r="J35" s="475">
        <f>'FTCA CSAPR Repower'!J35-'FTCA CSAPR Retrofit'!J35</f>
        <v>120660.65234375</v>
      </c>
      <c r="K35" s="475">
        <f>'FTCA CSAPR Repower'!K35-'FTCA CSAPR Retrofit'!K35</f>
        <v>215980.41943359375</v>
      </c>
      <c r="L35" s="475">
        <f>'FTCA CSAPR Repower'!L35-'FTCA CSAPR Retrofit'!L35</f>
        <v>-41024.828125</v>
      </c>
      <c r="M35" s="475">
        <f>'FTCA CSAPR Repower'!M35-'FTCA CSAPR Retrofit'!M35</f>
        <v>174955.59130859375</v>
      </c>
      <c r="N35" s="475">
        <f>'FTCA CSAPR Repower'!N35-'FTCA CSAPR Retrofit'!N35</f>
        <v>6928.018598398508</v>
      </c>
      <c r="O35" s="475">
        <f>'FTCA CSAPR Repower'!O35-'FTCA CSAPR Retrofit'!O35</f>
        <v>168027.5727101952</v>
      </c>
      <c r="P35" s="475">
        <f>'FTCA CSAPR Repower'!P35-'FTCA CSAPR Retrofit'!P35</f>
        <v>246360.83383621462</v>
      </c>
      <c r="Q35" s="475">
        <f>'FTCA CSAPR Repower'!Q35-'FTCA CSAPR Retrofit'!Q35</f>
        <v>180208</v>
      </c>
      <c r="R35" s="492">
        <v>2034</v>
      </c>
      <c r="S35" s="475">
        <f>'FTCA CSAPR Repower'!S35-'FTCA CSAPR Retrofit'!S35</f>
        <v>47.159912109375</v>
      </c>
      <c r="T35" s="479">
        <v>2724</v>
      </c>
      <c r="U35" s="463"/>
      <c r="V35" s="476"/>
      <c r="W35" s="476"/>
      <c r="X35" s="463"/>
      <c r="Y35" s="480"/>
      <c r="Z35" s="463"/>
      <c r="AA35" s="476"/>
      <c r="AB35" s="476"/>
      <c r="AC35" s="463"/>
      <c r="AD35" s="463"/>
    </row>
    <row r="36" spans="2:30" ht="12.75">
      <c r="B36" s="475"/>
      <c r="C36" s="465">
        <v>2035</v>
      </c>
      <c r="D36" s="475">
        <f>'FTCA CSAPR Repower'!D36-'FTCA CSAPR Retrofit'!D36</f>
        <v>75013.46875</v>
      </c>
      <c r="E36" s="475">
        <f>'FTCA CSAPR Repower'!E36-'FTCA CSAPR Retrofit'!E36</f>
        <v>3124.962890625</v>
      </c>
      <c r="F36" s="475">
        <f>'FTCA CSAPR Repower'!F36-'FTCA CSAPR Retrofit'!F36</f>
        <v>-48456.47265625</v>
      </c>
      <c r="G36" s="475">
        <f>'FTCA CSAPR Repower'!G36-'FTCA CSAPR Retrofit'!G36</f>
        <v>120344.978515625</v>
      </c>
      <c r="H36" s="475">
        <f>'FTCA CSAPR Repower'!H36-'FTCA CSAPR Retrofit'!H36</f>
        <v>180208</v>
      </c>
      <c r="I36" s="475">
        <f>'FTCA CSAPR Repower'!I36-'FTCA CSAPR Retrofit'!I36</f>
        <v>-68525.5546875</v>
      </c>
      <c r="J36" s="475">
        <f>'FTCA CSAPR Repower'!J36-'FTCA CSAPR Retrofit'!J36</f>
        <v>111682.4453125</v>
      </c>
      <c r="K36" s="475">
        <f>'FTCA CSAPR Repower'!K36-'FTCA CSAPR Retrofit'!K36</f>
        <v>232027.423828125</v>
      </c>
      <c r="L36" s="475">
        <f>'FTCA CSAPR Repower'!L36-'FTCA CSAPR Retrofit'!L36</f>
        <v>-50724.8671875</v>
      </c>
      <c r="M36" s="475">
        <f>'FTCA CSAPR Repower'!M36-'FTCA CSAPR Retrofit'!M36</f>
        <v>181302.556640625</v>
      </c>
      <c r="N36" s="475">
        <f>'FTCA CSAPR Repower'!N36-'FTCA CSAPR Retrofit'!N36</f>
        <v>6977.914455939321</v>
      </c>
      <c r="O36" s="475">
        <f>'FTCA CSAPR Repower'!O36-'FTCA CSAPR Retrofit'!O36</f>
        <v>174324.64218468568</v>
      </c>
      <c r="P36" s="475">
        <f>'FTCA CSAPR Repower'!P36-'FTCA CSAPR Retrofit'!P36</f>
        <v>270217.2177961739</v>
      </c>
      <c r="Q36" s="475">
        <f>'FTCA CSAPR Repower'!Q36-'FTCA CSAPR Retrofit'!Q36</f>
        <v>180208</v>
      </c>
      <c r="R36" s="492">
        <v>2035</v>
      </c>
      <c r="S36" s="475">
        <f>'FTCA CSAPR Repower'!S36-'FTCA CSAPR Retrofit'!S36</f>
        <v>47.159912109375</v>
      </c>
      <c r="T36" s="479">
        <v>2718</v>
      </c>
      <c r="U36" s="463"/>
      <c r="V36" s="476"/>
      <c r="W36" s="476"/>
      <c r="X36" s="463"/>
      <c r="Y36" s="480"/>
      <c r="Z36" s="463"/>
      <c r="AA36" s="476"/>
      <c r="AB36" s="476"/>
      <c r="AC36" s="463"/>
      <c r="AD36" s="463"/>
    </row>
    <row r="37" spans="2:30" ht="12.75">
      <c r="B37" s="475"/>
      <c r="C37" s="465">
        <v>2036</v>
      </c>
      <c r="D37" s="475">
        <f>'FTCA CSAPR Repower'!D37-'FTCA CSAPR Retrofit'!D37</f>
        <v>78286.0625</v>
      </c>
      <c r="E37" s="475">
        <f>'FTCA CSAPR Repower'!E37-'FTCA CSAPR Retrofit'!E37</f>
        <v>2827.228515625</v>
      </c>
      <c r="F37" s="475">
        <f>'FTCA CSAPR Repower'!F37-'FTCA CSAPR Retrofit'!F37</f>
        <v>-45082.86328125</v>
      </c>
      <c r="G37" s="475">
        <f>'FTCA CSAPR Repower'!G37-'FTCA CSAPR Retrofit'!G37</f>
        <v>120541.697265625</v>
      </c>
      <c r="H37" s="475">
        <f>'FTCA CSAPR Repower'!H37-'FTCA CSAPR Retrofit'!H37</f>
        <v>0</v>
      </c>
      <c r="I37" s="475">
        <f>'FTCA CSAPR Repower'!I37-'FTCA CSAPR Retrofit'!I37</f>
        <v>-68951.296875</v>
      </c>
      <c r="J37" s="475">
        <f>'FTCA CSAPR Repower'!J37-'FTCA CSAPR Retrofit'!J37</f>
        <v>-68951.296875</v>
      </c>
      <c r="K37" s="475">
        <f>'FTCA CSAPR Repower'!K37-'FTCA CSAPR Retrofit'!K37</f>
        <v>51590.400390625</v>
      </c>
      <c r="L37" s="475">
        <f>'FTCA CSAPR Repower'!L37-'FTCA CSAPR Retrofit'!L37</f>
        <v>-50983.140625</v>
      </c>
      <c r="M37" s="475">
        <f>'FTCA CSAPR Repower'!M37-'FTCA CSAPR Retrofit'!M37</f>
        <v>607.259765625</v>
      </c>
      <c r="N37" s="475">
        <f>'FTCA CSAPR Repower'!N37-'FTCA CSAPR Retrofit'!N37</f>
        <v>7028.169665373371</v>
      </c>
      <c r="O37" s="475">
        <f>'FTCA CSAPR Repower'!O37-'FTCA CSAPR Retrofit'!O37</f>
        <v>-6420.909899748396</v>
      </c>
      <c r="P37" s="475">
        <f>'FTCA CSAPR Repower'!P37-'FTCA CSAPR Retrofit'!P37</f>
        <v>269408.39636082016</v>
      </c>
      <c r="Q37" s="475">
        <f>'FTCA CSAPR Repower'!Q37-'FTCA CSAPR Retrofit'!Q37</f>
        <v>0</v>
      </c>
      <c r="R37" s="492">
        <v>2036</v>
      </c>
      <c r="S37" s="475">
        <f>'FTCA CSAPR Repower'!S37-'FTCA CSAPR Retrofit'!S37</f>
        <v>47.159912109375</v>
      </c>
      <c r="T37" s="479">
        <v>2713</v>
      </c>
      <c r="U37" s="463"/>
      <c r="V37" s="476"/>
      <c r="W37" s="476"/>
      <c r="X37" s="463"/>
      <c r="Y37" s="480"/>
      <c r="Z37" s="463"/>
      <c r="AA37" s="476"/>
      <c r="AB37" s="476"/>
      <c r="AC37" s="463"/>
      <c r="AD37" s="463"/>
    </row>
    <row r="38" spans="2:30" ht="12.75">
      <c r="B38" s="475"/>
      <c r="C38" s="465">
        <v>2037</v>
      </c>
      <c r="D38" s="475">
        <f>'FTCA CSAPR Repower'!D38-'FTCA CSAPR Retrofit'!D38</f>
        <v>74105.875</v>
      </c>
      <c r="E38" s="475">
        <f>'FTCA CSAPR Repower'!E38-'FTCA CSAPR Retrofit'!E38</f>
        <v>3366.212890625</v>
      </c>
      <c r="F38" s="475">
        <f>'FTCA CSAPR Repower'!F38-'FTCA CSAPR Retrofit'!F38</f>
        <v>-49416.99609375</v>
      </c>
      <c r="G38" s="475">
        <f>'FTCA CSAPR Repower'!G38-'FTCA CSAPR Retrofit'!G38</f>
        <v>120156.658203125</v>
      </c>
      <c r="H38" s="475">
        <f>'FTCA CSAPR Repower'!H38-'FTCA CSAPR Retrofit'!H38</f>
        <v>0</v>
      </c>
      <c r="I38" s="475">
        <f>'FTCA CSAPR Repower'!I38-'FTCA CSAPR Retrofit'!I38</f>
        <v>-69497.37890625</v>
      </c>
      <c r="J38" s="475">
        <f>'FTCA CSAPR Repower'!J38-'FTCA CSAPR Retrofit'!J38</f>
        <v>-69497.37890625</v>
      </c>
      <c r="K38" s="475">
        <f>'FTCA CSAPR Repower'!K38-'FTCA CSAPR Retrofit'!K38</f>
        <v>50659.279296875</v>
      </c>
      <c r="L38" s="475">
        <f>'FTCA CSAPR Repower'!L38-'FTCA CSAPR Retrofit'!L38</f>
        <v>-51519.703125</v>
      </c>
      <c r="M38" s="475">
        <f>'FTCA CSAPR Repower'!M38-'FTCA CSAPR Retrofit'!M38</f>
        <v>-860.423828125</v>
      </c>
      <c r="N38" s="475">
        <f>'FTCA CSAPR Repower'!N38-'FTCA CSAPR Retrofit'!N38</f>
        <v>7078.786814766877</v>
      </c>
      <c r="O38" s="475">
        <f>'FTCA CSAPR Repower'!O38-'FTCA CSAPR Retrofit'!O38</f>
        <v>-7939.21064289182</v>
      </c>
      <c r="P38" s="475">
        <f>'FTCA CSAPR Repower'!P38-'FTCA CSAPR Retrofit'!P38</f>
        <v>268487.85428380873</v>
      </c>
      <c r="Q38" s="475">
        <f>'FTCA CSAPR Repower'!Q38-'FTCA CSAPR Retrofit'!Q38</f>
        <v>0</v>
      </c>
      <c r="R38" s="492">
        <v>2037</v>
      </c>
      <c r="S38" s="475">
        <f>'FTCA CSAPR Repower'!S38-'FTCA CSAPR Retrofit'!S38</f>
        <v>47.159912109375</v>
      </c>
      <c r="T38" s="479">
        <v>2708</v>
      </c>
      <c r="U38" s="463"/>
      <c r="V38" s="476"/>
      <c r="W38" s="476"/>
      <c r="X38" s="463"/>
      <c r="Y38" s="480"/>
      <c r="Z38" s="463"/>
      <c r="AA38" s="476"/>
      <c r="AB38" s="476"/>
      <c r="AC38" s="463"/>
      <c r="AD38" s="463"/>
    </row>
    <row r="39" spans="2:30" ht="12.75">
      <c r="B39" s="475"/>
      <c r="C39" s="465">
        <v>2038</v>
      </c>
      <c r="D39" s="475">
        <f>'FTCA CSAPR Repower'!D39-'FTCA CSAPR Retrofit'!D39</f>
        <v>76779.8125</v>
      </c>
      <c r="E39" s="475">
        <f>'FTCA CSAPR Repower'!E39-'FTCA CSAPR Retrofit'!E39</f>
        <v>4333.9111328125</v>
      </c>
      <c r="F39" s="475">
        <f>'FTCA CSAPR Repower'!F39-'FTCA CSAPR Retrofit'!F39</f>
        <v>-45968.86328125</v>
      </c>
      <c r="G39" s="475">
        <f>'FTCA CSAPR Repower'!G39-'FTCA CSAPR Retrofit'!G39</f>
        <v>118414.7646484375</v>
      </c>
      <c r="H39" s="475">
        <f>'FTCA CSAPR Repower'!H39-'FTCA CSAPR Retrofit'!H39</f>
        <v>0</v>
      </c>
      <c r="I39" s="475">
        <f>'FTCA CSAPR Repower'!I39-'FTCA CSAPR Retrofit'!I39</f>
        <v>-69328.04296875</v>
      </c>
      <c r="J39" s="475">
        <f>'FTCA CSAPR Repower'!J39-'FTCA CSAPR Retrofit'!J39</f>
        <v>-69328.04296875</v>
      </c>
      <c r="K39" s="475">
        <f>'FTCA CSAPR Repower'!K39-'FTCA CSAPR Retrofit'!K39</f>
        <v>49086.7216796875</v>
      </c>
      <c r="L39" s="475">
        <f>'FTCA CSAPR Repower'!L39-'FTCA CSAPR Retrofit'!L39</f>
        <v>-51590.109375</v>
      </c>
      <c r="M39" s="475">
        <f>'FTCA CSAPR Repower'!M39-'FTCA CSAPR Retrofit'!M39</f>
        <v>-2503.3876953125</v>
      </c>
      <c r="N39" s="475">
        <f>'FTCA CSAPR Repower'!N39-'FTCA CSAPR Retrofit'!N39</f>
        <v>7129.7685108254045</v>
      </c>
      <c r="O39" s="475">
        <f>'FTCA CSAPR Repower'!O39-'FTCA CSAPR Retrofit'!O39</f>
        <v>-9633.156206137966</v>
      </c>
      <c r="P39" s="475">
        <f>'FTCA CSAPR Repower'!P39-'FTCA CSAPR Retrofit'!P39</f>
        <v>267459.73106945306</v>
      </c>
      <c r="Q39" s="475">
        <f>'FTCA CSAPR Repower'!Q39-'FTCA CSAPR Retrofit'!Q39</f>
        <v>0</v>
      </c>
      <c r="R39" s="492">
        <v>2038</v>
      </c>
      <c r="S39" s="475">
        <f>'FTCA CSAPR Repower'!S39-'FTCA CSAPR Retrofit'!S39</f>
        <v>47.159912109375</v>
      </c>
      <c r="T39" s="479">
        <v>2702</v>
      </c>
      <c r="U39" s="463"/>
      <c r="V39" s="476"/>
      <c r="W39" s="476"/>
      <c r="X39" s="463"/>
      <c r="Y39" s="480"/>
      <c r="Z39" s="463"/>
      <c r="AA39" s="476"/>
      <c r="AB39" s="476"/>
      <c r="AC39" s="463"/>
      <c r="AD39" s="463"/>
    </row>
    <row r="40" spans="2:30" ht="12.75">
      <c r="B40" s="475"/>
      <c r="C40" s="465">
        <v>2039</v>
      </c>
      <c r="D40" s="475">
        <f>'FTCA CSAPR Repower'!D40-'FTCA CSAPR Retrofit'!D40</f>
        <v>76135.625</v>
      </c>
      <c r="E40" s="475">
        <f>'FTCA CSAPR Repower'!E40-'FTCA CSAPR Retrofit'!E40</f>
        <v>3859.4755859375</v>
      </c>
      <c r="F40" s="475">
        <f>'FTCA CSAPR Repower'!F40-'FTCA CSAPR Retrofit'!F40</f>
        <v>-48400.099609375</v>
      </c>
      <c r="G40" s="475">
        <f>'FTCA CSAPR Repower'!G40-'FTCA CSAPR Retrofit'!G40</f>
        <v>120676.2490234375</v>
      </c>
      <c r="H40" s="475">
        <f>'FTCA CSAPR Repower'!H40-'FTCA CSAPR Retrofit'!H40</f>
        <v>0</v>
      </c>
      <c r="I40" s="475">
        <f>'FTCA CSAPR Repower'!I40-'FTCA CSAPR Retrofit'!I40</f>
        <v>-70398.48046875</v>
      </c>
      <c r="J40" s="475">
        <f>'FTCA CSAPR Repower'!J40-'FTCA CSAPR Retrofit'!J40</f>
        <v>-70398.48046875</v>
      </c>
      <c r="K40" s="475">
        <f>'FTCA CSAPR Repower'!K40-'FTCA CSAPR Retrofit'!K40</f>
        <v>50277.7685546875</v>
      </c>
      <c r="L40" s="475">
        <f>'FTCA CSAPR Repower'!L40-'FTCA CSAPR Retrofit'!L40</f>
        <v>-52141.046875</v>
      </c>
      <c r="M40" s="475">
        <f>'FTCA CSAPR Repower'!M40-'FTCA CSAPR Retrofit'!M40</f>
        <v>-1863.2783203125</v>
      </c>
      <c r="N40" s="475">
        <f>'FTCA CSAPR Repower'!N40-'FTCA CSAPR Retrofit'!N40</f>
        <v>7181.1173790281155</v>
      </c>
      <c r="O40" s="475">
        <f>'FTCA CSAPR Repower'!O40-'FTCA CSAPR Retrofit'!O40</f>
        <v>-9044.395699340617</v>
      </c>
      <c r="P40" s="475">
        <f>'FTCA CSAPR Repower'!P40-'FTCA CSAPR Retrofit'!P40</f>
        <v>266571.21280302666</v>
      </c>
      <c r="Q40" s="475">
        <f>'FTCA CSAPR Repower'!Q40-'FTCA CSAPR Retrofit'!Q40</f>
        <v>0</v>
      </c>
      <c r="R40" s="492">
        <v>2039</v>
      </c>
      <c r="S40" s="475">
        <f>'FTCA CSAPR Repower'!S40-'FTCA CSAPR Retrofit'!S40</f>
        <v>47.159912109375</v>
      </c>
      <c r="T40" s="479">
        <v>2697</v>
      </c>
      <c r="U40" s="463"/>
      <c r="V40" s="476"/>
      <c r="W40" s="476"/>
      <c r="X40" s="463"/>
      <c r="Y40" s="480"/>
      <c r="Z40" s="463"/>
      <c r="AA40" s="476"/>
      <c r="AB40" s="476"/>
      <c r="AC40" s="463"/>
      <c r="AD40" s="463"/>
    </row>
    <row r="41" spans="2:30" ht="12.75">
      <c r="B41" s="475"/>
      <c r="C41" s="465">
        <v>2040</v>
      </c>
      <c r="D41" s="475">
        <f>'FTCA CSAPR Repower'!D41-'FTCA CSAPR Retrofit'!D41</f>
        <v>80020.6875</v>
      </c>
      <c r="E41" s="475">
        <f>'FTCA CSAPR Repower'!E41-'FTCA CSAPR Retrofit'!E41</f>
        <v>4166.484375</v>
      </c>
      <c r="F41" s="475">
        <f>'FTCA CSAPR Repower'!F41-'FTCA CSAPR Retrofit'!F41</f>
        <v>-43180.359375</v>
      </c>
      <c r="G41" s="475">
        <f>'FTCA CSAPR Repower'!G41-'FTCA CSAPR Retrofit'!G41</f>
        <v>119034.5625</v>
      </c>
      <c r="H41" s="475">
        <f>'FTCA CSAPR Repower'!H41-'FTCA CSAPR Retrofit'!H41</f>
        <v>0</v>
      </c>
      <c r="I41" s="475">
        <f>'FTCA CSAPR Repower'!I41-'FTCA CSAPR Retrofit'!I41</f>
        <v>-217462.609375</v>
      </c>
      <c r="J41" s="475">
        <f>'FTCA CSAPR Repower'!J41-'FTCA CSAPR Retrofit'!J41</f>
        <v>-217462.609375</v>
      </c>
      <c r="K41" s="475">
        <f>'FTCA CSAPR Repower'!K41-'FTCA CSAPR Retrofit'!K41</f>
        <v>-98428.046875</v>
      </c>
      <c r="L41" s="475">
        <f>'FTCA CSAPR Repower'!L41-'FTCA CSAPR Retrofit'!L41</f>
        <v>-52124.3359375</v>
      </c>
      <c r="M41" s="475">
        <f>'FTCA CSAPR Repower'!M41-'FTCA CSAPR Retrofit'!M41</f>
        <v>-150552.3828125</v>
      </c>
      <c r="N41" s="475">
        <f>'FTCA CSAPR Repower'!N41-'FTCA CSAPR Retrofit'!N41</f>
        <v>7232.836063762977</v>
      </c>
      <c r="O41" s="475">
        <f>'FTCA CSAPR Repower'!O41-'FTCA CSAPR Retrofit'!O41</f>
        <v>-157785.2188762629</v>
      </c>
      <c r="P41" s="475">
        <f>'FTCA CSAPR Repower'!P41-'FTCA CSAPR Retrofit'!P41</f>
        <v>252303.20410388708</v>
      </c>
      <c r="Q41" s="475">
        <f>'FTCA CSAPR Repower'!Q41-'FTCA CSAPR Retrofit'!Q41</f>
        <v>0</v>
      </c>
      <c r="R41" s="492">
        <v>2040</v>
      </c>
      <c r="S41" s="475">
        <f>'FTCA CSAPR Repower'!S41-'FTCA CSAPR Retrofit'!S41</f>
        <v>47.159912109375</v>
      </c>
      <c r="T41" s="479">
        <v>2692</v>
      </c>
      <c r="U41" s="463"/>
      <c r="V41" s="476"/>
      <c r="W41" s="476"/>
      <c r="X41" s="463"/>
      <c r="Y41" s="480"/>
      <c r="Z41" s="463"/>
      <c r="AA41" s="476"/>
      <c r="AB41" s="476"/>
      <c r="AC41" s="463"/>
      <c r="AD41" s="463"/>
    </row>
    <row r="42" spans="2:30" ht="12.75">
      <c r="B42" s="475"/>
      <c r="C42" s="46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83"/>
      <c r="Q42" s="475"/>
      <c r="R42" s="475"/>
      <c r="S42" s="475"/>
      <c r="T42" s="492"/>
      <c r="U42" s="475"/>
      <c r="V42" s="479"/>
      <c r="W42" s="463"/>
      <c r="X42" s="476"/>
      <c r="Y42" s="476"/>
      <c r="Z42" s="463"/>
      <c r="AA42" s="480"/>
      <c r="AB42" s="463"/>
      <c r="AC42" s="476"/>
      <c r="AD42" s="476"/>
    </row>
    <row r="43" spans="2:30" ht="12.75">
      <c r="B43" s="489" t="s">
        <v>46</v>
      </c>
      <c r="C43" s="493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93"/>
      <c r="Q43" s="493"/>
      <c r="R43" s="493"/>
      <c r="S43" s="493"/>
      <c r="T43" s="49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</row>
    <row r="44" spans="2:30" ht="12.75">
      <c r="B44" s="493"/>
      <c r="C44" s="474" t="s">
        <v>47</v>
      </c>
      <c r="D44" s="475">
        <f>'FTCA CSAPR Repower'!D44-'FTCA CSAPR Retrofit'!D44</f>
        <v>404396.04376387084</v>
      </c>
      <c r="E44" s="475">
        <f>'FTCA CSAPR Repower'!E44-'FTCA CSAPR Retrofit'!E44</f>
        <v>50561.7763418291</v>
      </c>
      <c r="F44" s="475">
        <f>'FTCA CSAPR Repower'!F44-'FTCA CSAPR Retrofit'!F44</f>
        <v>-250867.8605507933</v>
      </c>
      <c r="G44" s="475">
        <f>'FTCA CSAPR Repower'!G44-'FTCA CSAPR Retrofit'!G44</f>
        <v>604702.1279728347</v>
      </c>
      <c r="H44" s="475">
        <f>'FTCA CSAPR Repower'!H44-'FTCA CSAPR Retrofit'!H44</f>
        <v>554603.173303609</v>
      </c>
      <c r="I44" s="475">
        <f>'FTCA CSAPR Repower'!I44-'FTCA CSAPR Retrofit'!I44</f>
        <v>-626288.0347180419</v>
      </c>
      <c r="J44" s="475">
        <f>'FTCA CSAPR Repower'!J44-'FTCA CSAPR Retrofit'!J44</f>
        <v>-71684.86141443299</v>
      </c>
      <c r="K44" s="475">
        <f>'FTCA CSAPR Repower'!K44-'FTCA CSAPR Retrofit'!K44</f>
        <v>533017.2665584013</v>
      </c>
      <c r="L44" s="475">
        <f>'FTCA CSAPR Repower'!L44-'FTCA CSAPR Retrofit'!L44</f>
        <v>-178267.30275381636</v>
      </c>
      <c r="M44" s="475">
        <f>'FTCA CSAPR Repower'!M44-'FTCA CSAPR Retrofit'!M44</f>
        <v>354749.9638045849</v>
      </c>
      <c r="N44" s="475">
        <f>'FTCA CSAPR Repower'!N44-'FTCA CSAPR Retrofit'!N44</f>
        <v>102446.75970069492</v>
      </c>
      <c r="O44" s="475">
        <f>'FTCA CSAPR Repower'!O44-'FTCA CSAPR Retrofit'!O44</f>
        <v>252303.2041038908</v>
      </c>
      <c r="P44" s="493"/>
      <c r="Q44" s="493"/>
      <c r="R44" s="493"/>
      <c r="S44" s="493"/>
      <c r="T44" s="49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</row>
    <row r="45" spans="2:30" ht="12.75">
      <c r="B45" s="483" t="s">
        <v>48</v>
      </c>
      <c r="C45" s="474"/>
      <c r="D45" s="475"/>
      <c r="E45" s="474"/>
      <c r="F45" s="474"/>
      <c r="G45" s="475"/>
      <c r="H45" s="475"/>
      <c r="I45" s="475"/>
      <c r="J45" s="478">
        <f>'FTCA CSAPR Repower'!J45-'FTCA CSAPR Retrofit'!J45</f>
        <v>0</v>
      </c>
      <c r="K45" s="478"/>
      <c r="L45" s="478"/>
      <c r="M45" s="478">
        <f>'FTCA CSAPR Repower'!M45-'FTCA CSAPR Retrofit'!M45</f>
        <v>0</v>
      </c>
      <c r="N45" s="478">
        <f>'FTCA CSAPR Repower'!N45-'FTCA CSAPR Retrofit'!N45</f>
        <v>0</v>
      </c>
      <c r="O45" s="478">
        <f>'FTCA CSAPR Repower'!O45-'FTCA CSAPR Retrofit'!O45</f>
        <v>0</v>
      </c>
      <c r="P45" s="493"/>
      <c r="Q45" s="493"/>
      <c r="R45" s="493"/>
      <c r="S45" s="493"/>
      <c r="T45" s="49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</row>
    <row r="46" spans="2:30" ht="12.75">
      <c r="B46" s="493" t="s">
        <v>49</v>
      </c>
      <c r="C46" s="474"/>
      <c r="D46" s="474"/>
      <c r="E46" s="474"/>
      <c r="F46" s="474"/>
      <c r="G46" s="475"/>
      <c r="H46" s="475"/>
      <c r="I46" s="475"/>
      <c r="J46" s="475">
        <f>'FTCA CSAPR Repower'!J46-'FTCA CSAPR Retrofit'!J46</f>
        <v>-71684.86141443346</v>
      </c>
      <c r="K46" s="475"/>
      <c r="L46" s="475"/>
      <c r="M46" s="475">
        <f>'FTCA CSAPR Repower'!M46-'FTCA CSAPR Retrofit'!M46</f>
        <v>354749.9638045849</v>
      </c>
      <c r="N46" s="475">
        <f>'FTCA CSAPR Repower'!N46-'FTCA CSAPR Retrofit'!N46</f>
        <v>102446.75970069492</v>
      </c>
      <c r="O46" s="475">
        <f>'FTCA CSAPR Repower'!O46-'FTCA CSAPR Retrofit'!O46</f>
        <v>252303.2041038908</v>
      </c>
      <c r="P46" s="493"/>
      <c r="Q46" s="493"/>
      <c r="R46" s="493"/>
      <c r="S46" s="493"/>
      <c r="T46" s="493"/>
      <c r="U46" s="463"/>
      <c r="V46" s="463"/>
      <c r="W46" s="463"/>
      <c r="X46" s="463"/>
      <c r="Y46" s="463"/>
      <c r="Z46" s="463"/>
      <c r="AA46" s="463"/>
      <c r="AB46" s="463"/>
      <c r="AC46" s="463"/>
      <c r="AD46" s="463"/>
    </row>
    <row r="47" spans="2:30" ht="12.75">
      <c r="B47" s="493"/>
      <c r="C47" s="473"/>
      <c r="D47" s="494"/>
      <c r="E47" s="494"/>
      <c r="F47" s="494"/>
      <c r="G47" s="494"/>
      <c r="H47" s="494"/>
      <c r="I47" s="494"/>
      <c r="J47" s="494"/>
      <c r="K47" s="494"/>
      <c r="L47" s="494"/>
      <c r="M47" s="517"/>
      <c r="N47" s="515"/>
      <c r="O47" s="493"/>
      <c r="P47" s="493"/>
      <c r="Q47" s="493"/>
      <c r="R47" s="493"/>
      <c r="S47" s="493"/>
      <c r="T47" s="463"/>
      <c r="U47" s="463"/>
      <c r="V47" s="463"/>
      <c r="W47" s="463"/>
      <c r="X47" s="463"/>
      <c r="Y47" s="463"/>
      <c r="Z47" s="463"/>
      <c r="AA47" s="463"/>
      <c r="AB47" s="463"/>
      <c r="AC47" s="463"/>
      <c r="AD47" s="463"/>
    </row>
    <row r="48" spans="2:30" ht="12.75">
      <c r="B48" s="463"/>
      <c r="C48" s="572" t="s">
        <v>1</v>
      </c>
      <c r="D48" s="572"/>
      <c r="E48" s="572"/>
      <c r="F48" s="572"/>
      <c r="G48" s="572"/>
      <c r="H48" s="572"/>
      <c r="I48" s="572"/>
      <c r="J48" s="572"/>
      <c r="K48" s="572"/>
      <c r="L48" s="572"/>
      <c r="M48" s="572"/>
      <c r="N48" s="572"/>
      <c r="O48" s="572"/>
      <c r="P48" s="572"/>
      <c r="Q48" s="572"/>
      <c r="R48" s="572"/>
      <c r="S48" s="572"/>
      <c r="T48" s="572"/>
      <c r="U48" s="513"/>
      <c r="V48" s="463"/>
      <c r="W48" s="463"/>
      <c r="X48" s="463"/>
      <c r="Y48" s="463"/>
      <c r="Z48" s="463"/>
      <c r="AA48" s="463"/>
      <c r="AB48" s="463"/>
      <c r="AC48" s="463"/>
      <c r="AD48" s="463"/>
    </row>
    <row r="49" spans="1:21" ht="12.75">
      <c r="A49" s="463"/>
      <c r="B49" s="463"/>
      <c r="C49" s="572" t="s">
        <v>2</v>
      </c>
      <c r="D49" s="572"/>
      <c r="E49" s="572"/>
      <c r="F49" s="572"/>
      <c r="G49" s="572"/>
      <c r="H49" s="572"/>
      <c r="I49" s="572"/>
      <c r="J49" s="572"/>
      <c r="K49" s="572"/>
      <c r="L49" s="572"/>
      <c r="M49" s="572"/>
      <c r="N49" s="572"/>
      <c r="O49" s="572"/>
      <c r="P49" s="572"/>
      <c r="Q49" s="572"/>
      <c r="R49" s="572"/>
      <c r="S49" s="572"/>
      <c r="T49" s="572"/>
      <c r="U49" s="513"/>
    </row>
    <row r="50" spans="1:21" ht="12.75">
      <c r="A50" s="463"/>
      <c r="B50" s="463"/>
      <c r="C50" s="572" t="s">
        <v>117</v>
      </c>
      <c r="D50" s="572"/>
      <c r="E50" s="572"/>
      <c r="F50" s="572"/>
      <c r="G50" s="572"/>
      <c r="H50" s="572"/>
      <c r="I50" s="572"/>
      <c r="J50" s="572"/>
      <c r="K50" s="572"/>
      <c r="L50" s="572"/>
      <c r="M50" s="572"/>
      <c r="N50" s="572"/>
      <c r="O50" s="572"/>
      <c r="P50" s="572"/>
      <c r="Q50" s="572"/>
      <c r="R50" s="572"/>
      <c r="S50" s="572"/>
      <c r="T50" s="572"/>
      <c r="U50" s="513"/>
    </row>
    <row r="51" spans="1:21" ht="12.75">
      <c r="A51" s="463"/>
      <c r="B51" s="569"/>
      <c r="C51" s="570"/>
      <c r="D51" s="570"/>
      <c r="E51" s="570"/>
      <c r="F51" s="564"/>
      <c r="G51" s="563"/>
      <c r="H51" s="547"/>
      <c r="I51" s="463"/>
      <c r="J51" s="463"/>
      <c r="K51" s="481"/>
      <c r="L51" s="481"/>
      <c r="M51" s="481"/>
      <c r="N51" s="463"/>
      <c r="O51" s="463"/>
      <c r="P51" s="463"/>
      <c r="Q51" s="463"/>
      <c r="R51" s="463"/>
      <c r="S51" s="463"/>
      <c r="T51" s="463"/>
      <c r="U51" s="463"/>
    </row>
    <row r="52" spans="1:21" ht="12.75">
      <c r="A52" s="463"/>
      <c r="B52" s="542" t="s">
        <v>50</v>
      </c>
      <c r="C52" s="568" t="s">
        <v>51</v>
      </c>
      <c r="D52" s="481"/>
      <c r="E52" s="481"/>
      <c r="F52" s="548" t="s">
        <v>52</v>
      </c>
      <c r="G52" s="542" t="s">
        <v>53</v>
      </c>
      <c r="H52" s="548" t="s">
        <v>54</v>
      </c>
      <c r="I52" s="463"/>
      <c r="J52" s="498"/>
      <c r="K52" s="499"/>
      <c r="L52" s="499"/>
      <c r="M52" s="499"/>
      <c r="N52" s="498"/>
      <c r="O52" s="463"/>
      <c r="P52" s="463"/>
      <c r="Q52" s="463"/>
      <c r="R52" s="463"/>
      <c r="S52" s="463"/>
      <c r="T52" s="463"/>
      <c r="U52" s="463"/>
    </row>
    <row r="53" spans="1:21" ht="12.75">
      <c r="A53" s="463"/>
      <c r="B53" s="508" t="s">
        <v>55</v>
      </c>
      <c r="C53" s="508" t="s">
        <v>56</v>
      </c>
      <c r="D53" s="470" t="s">
        <v>57</v>
      </c>
      <c r="E53" s="470" t="s">
        <v>57</v>
      </c>
      <c r="F53" s="565" t="s">
        <v>55</v>
      </c>
      <c r="G53" s="508"/>
      <c r="H53" s="548" t="s">
        <v>58</v>
      </c>
      <c r="I53" s="463"/>
      <c r="J53" s="498"/>
      <c r="K53" s="491"/>
      <c r="L53" s="491"/>
      <c r="M53" s="491"/>
      <c r="N53" s="498"/>
      <c r="O53" s="463"/>
      <c r="P53" s="463"/>
      <c r="Q53" s="463"/>
      <c r="R53" s="463"/>
      <c r="S53" s="463"/>
      <c r="T53" s="463"/>
      <c r="U53" s="463"/>
    </row>
    <row r="54" spans="1:21" ht="14.25">
      <c r="A54" s="463"/>
      <c r="B54" s="518" t="s">
        <v>59</v>
      </c>
      <c r="C54" s="518" t="s">
        <v>60</v>
      </c>
      <c r="D54" s="502" t="s">
        <v>61</v>
      </c>
      <c r="E54" s="532" t="s">
        <v>62</v>
      </c>
      <c r="F54" s="566" t="s">
        <v>59</v>
      </c>
      <c r="G54" s="501" t="s">
        <v>63</v>
      </c>
      <c r="H54" s="549" t="s">
        <v>64</v>
      </c>
      <c r="I54" s="463"/>
      <c r="J54" s="498"/>
      <c r="K54" s="498"/>
      <c r="L54" s="498"/>
      <c r="M54" s="498"/>
      <c r="N54" s="498"/>
      <c r="O54" s="463"/>
      <c r="P54" s="463"/>
      <c r="Q54" s="463"/>
      <c r="R54" s="463"/>
      <c r="S54" s="463"/>
      <c r="T54" s="463"/>
      <c r="U54" s="463"/>
    </row>
    <row r="55" spans="1:21" ht="12.75">
      <c r="A55" s="465">
        <v>2011</v>
      </c>
      <c r="B55" s="582">
        <f>'FTCA CSAPR Repower'!B55-'FTCA CSAPR Retrofit'!B55</f>
        <v>0</v>
      </c>
      <c r="C55" s="535" t="e">
        <f>'FTCA CSAPR Repower'!#REF!-'FTCA CSAPR Retrofit'!#REF!</f>
        <v>#REF!</v>
      </c>
      <c r="D55" s="535" t="e">
        <f>'FTCA CSAPR Repower'!#REF!-'FTCA CSAPR Retrofit'!#REF!</f>
        <v>#REF!</v>
      </c>
      <c r="E55" s="580" t="e">
        <f>'FTCA CSAPR Repower'!#REF!-'FTCA CSAPR Retrofit'!#REF!</f>
        <v>#REF!</v>
      </c>
      <c r="F55" s="582">
        <f>'FTCA CSAPR Repower'!C55-'FTCA CSAPR Retrofit'!C55</f>
        <v>0</v>
      </c>
      <c r="G55" s="582">
        <f>'FTCA CSAPR Repower'!D55-'FTCA CSAPR Retrofit'!D55</f>
        <v>0</v>
      </c>
      <c r="H55" s="580">
        <f>'FTCA CSAPR Repower'!E55-'FTCA CSAPR Retrofit'!E55</f>
        <v>2.9802322387695312E-08</v>
      </c>
      <c r="I55" s="463"/>
      <c r="J55" s="470"/>
      <c r="K55" s="550"/>
      <c r="L55" s="503"/>
      <c r="M55" s="470"/>
      <c r="N55" s="498"/>
      <c r="O55" s="463"/>
      <c r="P55" s="463"/>
      <c r="Q55" s="463"/>
      <c r="R55" s="463"/>
      <c r="S55" s="463"/>
      <c r="T55" s="463"/>
      <c r="U55" s="463"/>
    </row>
    <row r="56" spans="1:21" ht="12.75">
      <c r="A56" s="465">
        <v>2012</v>
      </c>
      <c r="B56" s="582">
        <f>'FTCA CSAPR Repower'!B56-'FTCA CSAPR Retrofit'!B56</f>
        <v>0</v>
      </c>
      <c r="C56" s="535" t="e">
        <f>'FTCA CSAPR Repower'!#REF!-'FTCA CSAPR Retrofit'!#REF!</f>
        <v>#REF!</v>
      </c>
      <c r="D56" s="535" t="e">
        <f>'FTCA CSAPR Repower'!#REF!-'FTCA CSAPR Retrofit'!#REF!</f>
        <v>#REF!</v>
      </c>
      <c r="E56" s="580" t="e">
        <f>'FTCA CSAPR Repower'!#REF!-'FTCA CSAPR Retrofit'!#REF!</f>
        <v>#REF!</v>
      </c>
      <c r="F56" s="582">
        <f>'FTCA CSAPR Repower'!C56-'FTCA CSAPR Retrofit'!C56</f>
        <v>0.0009765625</v>
      </c>
      <c r="G56" s="582">
        <f>'FTCA CSAPR Repower'!D56-'FTCA CSAPR Retrofit'!D56</f>
        <v>0.00048828125</v>
      </c>
      <c r="H56" s="580">
        <f>'FTCA CSAPR Repower'!E56-'FTCA CSAPR Retrofit'!E56</f>
        <v>5.960464477539063E-08</v>
      </c>
      <c r="I56" s="463"/>
      <c r="J56" s="470"/>
      <c r="K56" s="550"/>
      <c r="L56" s="503"/>
      <c r="M56" s="503"/>
      <c r="N56" s="498"/>
      <c r="O56" s="463"/>
      <c r="P56" s="463"/>
      <c r="Q56" s="463"/>
      <c r="R56" s="463"/>
      <c r="S56" s="463"/>
      <c r="T56" s="463"/>
      <c r="U56" s="463"/>
    </row>
    <row r="57" spans="1:21" ht="12.75">
      <c r="A57" s="465">
        <v>2013</v>
      </c>
      <c r="B57" s="582">
        <f>'FTCA CSAPR Repower'!B57-'FTCA CSAPR Retrofit'!B57</f>
        <v>-0.0009765625</v>
      </c>
      <c r="C57" s="535" t="e">
        <f>'FTCA CSAPR Repower'!#REF!-'FTCA CSAPR Retrofit'!#REF!</f>
        <v>#REF!</v>
      </c>
      <c r="D57" s="535" t="e">
        <f>'FTCA CSAPR Repower'!#REF!-'FTCA CSAPR Retrofit'!#REF!</f>
        <v>#REF!</v>
      </c>
      <c r="E57" s="580" t="e">
        <f>'FTCA CSAPR Repower'!#REF!-'FTCA CSAPR Retrofit'!#REF!</f>
        <v>#REF!</v>
      </c>
      <c r="F57" s="582">
        <f>'FTCA CSAPR Repower'!C57-'FTCA CSAPR Retrofit'!C57</f>
        <v>-0.00048828125</v>
      </c>
      <c r="G57" s="582">
        <f>'FTCA CSAPR Repower'!D57-'FTCA CSAPR Retrofit'!D57</f>
        <v>-0.001953125</v>
      </c>
      <c r="H57" s="580">
        <f>'FTCA CSAPR Repower'!E57-'FTCA CSAPR Retrofit'!E57</f>
        <v>0</v>
      </c>
      <c r="I57" s="463"/>
      <c r="J57" s="470"/>
      <c r="K57" s="550"/>
      <c r="L57" s="503"/>
      <c r="M57" s="503"/>
      <c r="N57" s="498"/>
      <c r="O57" s="463"/>
      <c r="P57" s="463"/>
      <c r="Q57" s="463"/>
      <c r="R57" s="463"/>
      <c r="S57" s="463"/>
      <c r="T57" s="463"/>
      <c r="U57" s="463"/>
    </row>
    <row r="58" spans="1:21" ht="12.75">
      <c r="A58" s="465">
        <v>2014</v>
      </c>
      <c r="B58" s="582">
        <f>'FTCA CSAPR Repower'!B58-'FTCA CSAPR Retrofit'!B58</f>
        <v>-0.00048828125</v>
      </c>
      <c r="C58" s="535" t="e">
        <f>'FTCA CSAPR Repower'!#REF!-'FTCA CSAPR Retrofit'!#REF!</f>
        <v>#REF!</v>
      </c>
      <c r="D58" s="535" t="e">
        <f>'FTCA CSAPR Repower'!#REF!-'FTCA CSAPR Retrofit'!#REF!</f>
        <v>#REF!</v>
      </c>
      <c r="E58" s="580" t="e">
        <f>'FTCA CSAPR Repower'!#REF!-'FTCA CSAPR Retrofit'!#REF!</f>
        <v>#REF!</v>
      </c>
      <c r="F58" s="582">
        <f>'FTCA CSAPR Repower'!C58-'FTCA CSAPR Retrofit'!C58</f>
        <v>-0.0009765625</v>
      </c>
      <c r="G58" s="582">
        <f>'FTCA CSAPR Repower'!D58-'FTCA CSAPR Retrofit'!D58</f>
        <v>-0.00048828125</v>
      </c>
      <c r="H58" s="580">
        <f>'FTCA CSAPR Repower'!E58-'FTCA CSAPR Retrofit'!E58</f>
        <v>-2.9802322387695312E-08</v>
      </c>
      <c r="I58" s="463"/>
      <c r="J58" s="470"/>
      <c r="K58" s="550"/>
      <c r="L58" s="503"/>
      <c r="M58" s="503"/>
      <c r="N58" s="498"/>
      <c r="O58" s="463"/>
      <c r="P58" s="463"/>
      <c r="Q58" s="463"/>
      <c r="R58" s="463"/>
      <c r="S58" s="463"/>
      <c r="T58" s="463"/>
      <c r="U58" s="463"/>
    </row>
    <row r="59" spans="1:21" ht="12.75">
      <c r="A59" s="465">
        <v>2015</v>
      </c>
      <c r="B59" s="582">
        <f>'FTCA CSAPR Repower'!B59-'FTCA CSAPR Retrofit'!B59</f>
        <v>0</v>
      </c>
      <c r="C59" s="535" t="e">
        <f>'FTCA CSAPR Repower'!#REF!-'FTCA CSAPR Retrofit'!#REF!</f>
        <v>#REF!</v>
      </c>
      <c r="D59" s="535" t="e">
        <f>'FTCA CSAPR Repower'!#REF!-'FTCA CSAPR Retrofit'!#REF!</f>
        <v>#REF!</v>
      </c>
      <c r="E59" s="580" t="e">
        <f>'FTCA CSAPR Repower'!#REF!-'FTCA CSAPR Retrofit'!#REF!</f>
        <v>#REF!</v>
      </c>
      <c r="F59" s="582">
        <f>'FTCA CSAPR Repower'!C59-'FTCA CSAPR Retrofit'!C59</f>
        <v>740.9892578125</v>
      </c>
      <c r="G59" s="582">
        <f>'FTCA CSAPR Repower'!D59-'FTCA CSAPR Retrofit'!D59</f>
        <v>2154.656494140625</v>
      </c>
      <c r="H59" s="580">
        <f>'FTCA CSAPR Repower'!E59-'FTCA CSAPR Retrofit'!E59</f>
        <v>0.039812713861465454</v>
      </c>
      <c r="I59" s="463"/>
      <c r="J59" s="470"/>
      <c r="K59" s="550"/>
      <c r="L59" s="503"/>
      <c r="M59" s="503"/>
      <c r="N59" s="498"/>
      <c r="O59" s="463"/>
      <c r="P59" s="463"/>
      <c r="Q59" s="463"/>
      <c r="R59" s="463"/>
      <c r="S59" s="463"/>
      <c r="T59" s="463"/>
      <c r="U59" s="463"/>
    </row>
    <row r="60" spans="1:21" ht="12.75">
      <c r="A60" s="465">
        <v>2016</v>
      </c>
      <c r="B60" s="582">
        <f>'FTCA CSAPR Repower'!B60-'FTCA CSAPR Retrofit'!B60</f>
        <v>0</v>
      </c>
      <c r="C60" s="535" t="e">
        <f>'FTCA CSAPR Repower'!#REF!-'FTCA CSAPR Retrofit'!#REF!</f>
        <v>#REF!</v>
      </c>
      <c r="D60" s="535" t="e">
        <f>'FTCA CSAPR Repower'!#REF!-'FTCA CSAPR Retrofit'!#REF!</f>
        <v>#REF!</v>
      </c>
      <c r="E60" s="580" t="e">
        <f>'FTCA CSAPR Repower'!#REF!-'FTCA CSAPR Retrofit'!#REF!</f>
        <v>#REF!</v>
      </c>
      <c r="F60" s="582">
        <f>'FTCA CSAPR Repower'!C60-'FTCA CSAPR Retrofit'!C60</f>
        <v>-967.7120361328125</v>
      </c>
      <c r="G60" s="582">
        <f>'FTCA CSAPR Repower'!D60-'FTCA CSAPR Retrofit'!D60</f>
        <v>-453.97119140625</v>
      </c>
      <c r="H60" s="580">
        <f>'FTCA CSAPR Repower'!E60-'FTCA CSAPR Retrofit'!E60</f>
        <v>-0.14369541499763727</v>
      </c>
      <c r="I60" s="463"/>
      <c r="J60" s="470"/>
      <c r="K60" s="550"/>
      <c r="L60" s="503"/>
      <c r="M60" s="503"/>
      <c r="N60" s="498"/>
      <c r="O60" s="463"/>
      <c r="P60" s="463"/>
      <c r="Q60" s="463"/>
      <c r="R60" s="463"/>
      <c r="S60" s="463"/>
      <c r="T60" s="463"/>
      <c r="U60" s="463"/>
    </row>
    <row r="61" spans="1:21" ht="12.75">
      <c r="A61" s="465">
        <v>2017</v>
      </c>
      <c r="B61" s="582">
        <f>'FTCA CSAPR Repower'!B61-'FTCA CSAPR Retrofit'!B61</f>
        <v>0</v>
      </c>
      <c r="C61" s="535" t="e">
        <f>'FTCA CSAPR Repower'!#REF!-'FTCA CSAPR Retrofit'!#REF!</f>
        <v>#REF!</v>
      </c>
      <c r="D61" s="535" t="e">
        <f>'FTCA CSAPR Repower'!#REF!-'FTCA CSAPR Retrofit'!#REF!</f>
        <v>#REF!</v>
      </c>
      <c r="E61" s="580" t="e">
        <f>'FTCA CSAPR Repower'!#REF!-'FTCA CSAPR Retrofit'!#REF!</f>
        <v>#REF!</v>
      </c>
      <c r="F61" s="582">
        <f>'FTCA CSAPR Repower'!C61-'FTCA CSAPR Retrofit'!C61</f>
        <v>-2970.4244384765625</v>
      </c>
      <c r="G61" s="582">
        <f>'FTCA CSAPR Repower'!D61-'FTCA CSAPR Retrofit'!D61</f>
        <v>-943.0152587890625</v>
      </c>
      <c r="H61" s="580">
        <f>'FTCA CSAPR Repower'!E61-'FTCA CSAPR Retrofit'!E61</f>
        <v>-0.2557812603190541</v>
      </c>
      <c r="I61" s="463"/>
      <c r="J61" s="470"/>
      <c r="K61" s="550"/>
      <c r="L61" s="503"/>
      <c r="M61" s="503"/>
      <c r="N61" s="498"/>
      <c r="O61" s="463"/>
      <c r="P61" s="463"/>
      <c r="Q61" s="463"/>
      <c r="R61" s="463"/>
      <c r="S61" s="463"/>
      <c r="T61" s="463"/>
      <c r="U61" s="463"/>
    </row>
    <row r="62" spans="1:21" ht="12.75">
      <c r="A62" s="465">
        <v>2018</v>
      </c>
      <c r="B62" s="582">
        <f>'FTCA CSAPR Repower'!B62-'FTCA CSAPR Retrofit'!B62</f>
        <v>0</v>
      </c>
      <c r="C62" s="535" t="e">
        <f>'FTCA CSAPR Repower'!#REF!-'FTCA CSAPR Retrofit'!#REF!</f>
        <v>#REF!</v>
      </c>
      <c r="D62" s="535" t="e">
        <f>'FTCA CSAPR Repower'!#REF!-'FTCA CSAPR Retrofit'!#REF!</f>
        <v>#REF!</v>
      </c>
      <c r="E62" s="580" t="e">
        <f>'FTCA CSAPR Repower'!#REF!-'FTCA CSAPR Retrofit'!#REF!</f>
        <v>#REF!</v>
      </c>
      <c r="F62" s="582">
        <f>'FTCA CSAPR Repower'!C62-'FTCA CSAPR Retrofit'!C62</f>
        <v>-3175.1697998046875</v>
      </c>
      <c r="G62" s="582">
        <f>'FTCA CSAPR Repower'!D62-'FTCA CSAPR Retrofit'!D62</f>
        <v>-991.9931640625</v>
      </c>
      <c r="H62" s="580">
        <f>'FTCA CSAPR Repower'!E62-'FTCA CSAPR Retrofit'!E62</f>
        <v>-0.2668410101905465</v>
      </c>
      <c r="I62" s="463"/>
      <c r="J62" s="470"/>
      <c r="K62" s="550"/>
      <c r="L62" s="503"/>
      <c r="M62" s="503"/>
      <c r="N62" s="498"/>
      <c r="O62" s="463"/>
      <c r="P62" s="463"/>
      <c r="Q62" s="463"/>
      <c r="R62" s="463"/>
      <c r="S62" s="463"/>
      <c r="T62" s="463"/>
      <c r="U62" s="463"/>
    </row>
    <row r="63" spans="1:21" ht="12.75">
      <c r="A63" s="465">
        <v>2019</v>
      </c>
      <c r="B63" s="582">
        <f>'FTCA CSAPR Repower'!B63-'FTCA CSAPR Retrofit'!B63</f>
        <v>0</v>
      </c>
      <c r="C63" s="535" t="e">
        <f>'FTCA CSAPR Repower'!#REF!-'FTCA CSAPR Retrofit'!#REF!</f>
        <v>#REF!</v>
      </c>
      <c r="D63" s="535" t="e">
        <f>'FTCA CSAPR Repower'!#REF!-'FTCA CSAPR Retrofit'!#REF!</f>
        <v>#REF!</v>
      </c>
      <c r="E63" s="580" t="e">
        <f>'FTCA CSAPR Repower'!#REF!-'FTCA CSAPR Retrofit'!#REF!</f>
        <v>#REF!</v>
      </c>
      <c r="F63" s="582">
        <f>'FTCA CSAPR Repower'!C63-'FTCA CSAPR Retrofit'!C63</f>
        <v>-2911.8717041015625</v>
      </c>
      <c r="G63" s="582">
        <f>'FTCA CSAPR Repower'!D63-'FTCA CSAPR Retrofit'!D63</f>
        <v>-928.35986328125</v>
      </c>
      <c r="H63" s="580">
        <f>'FTCA CSAPR Repower'!E63-'FTCA CSAPR Retrofit'!E63</f>
        <v>-0.25232907850295305</v>
      </c>
      <c r="I63" s="463"/>
      <c r="J63" s="470"/>
      <c r="K63" s="550"/>
      <c r="L63" s="503"/>
      <c r="M63" s="503"/>
      <c r="N63" s="498"/>
      <c r="O63" s="463"/>
      <c r="P63" s="463"/>
      <c r="Q63" s="463"/>
      <c r="R63" s="463"/>
      <c r="S63" s="463"/>
      <c r="T63" s="463"/>
      <c r="U63" s="463"/>
    </row>
    <row r="64" spans="1:21" ht="12.75">
      <c r="A64" s="465">
        <v>2020</v>
      </c>
      <c r="B64" s="582">
        <f>'FTCA CSAPR Repower'!B64-'FTCA CSAPR Retrofit'!B64</f>
        <v>0</v>
      </c>
      <c r="C64" s="535" t="e">
        <f>'FTCA CSAPR Repower'!#REF!-'FTCA CSAPR Retrofit'!#REF!</f>
        <v>#REF!</v>
      </c>
      <c r="D64" s="535" t="e">
        <f>'FTCA CSAPR Repower'!#REF!-'FTCA CSAPR Retrofit'!#REF!</f>
        <v>#REF!</v>
      </c>
      <c r="E64" s="580" t="e">
        <f>'FTCA CSAPR Repower'!#REF!-'FTCA CSAPR Retrofit'!#REF!</f>
        <v>#REF!</v>
      </c>
      <c r="F64" s="582">
        <f>'FTCA CSAPR Repower'!C64-'FTCA CSAPR Retrofit'!C64</f>
        <v>-3110.1453857421875</v>
      </c>
      <c r="G64" s="582">
        <f>'FTCA CSAPR Repower'!D64-'FTCA CSAPR Retrofit'!D64</f>
        <v>-976.9456787109375</v>
      </c>
      <c r="H64" s="580">
        <f>'FTCA CSAPR Repower'!E64-'FTCA CSAPR Retrofit'!E64</f>
        <v>-0.26347072795033455</v>
      </c>
      <c r="I64" s="463"/>
      <c r="J64" s="470"/>
      <c r="K64" s="550"/>
      <c r="L64" s="503"/>
      <c r="M64" s="503"/>
      <c r="N64" s="498"/>
      <c r="O64" s="463"/>
      <c r="P64" s="463"/>
      <c r="Q64" s="463"/>
      <c r="R64" s="463"/>
      <c r="S64" s="463"/>
      <c r="T64" s="463"/>
      <c r="U64" s="463"/>
    </row>
    <row r="65" spans="1:14" ht="12.75">
      <c r="A65" s="465">
        <v>2021</v>
      </c>
      <c r="B65" s="582">
        <f>'FTCA CSAPR Repower'!B65-'FTCA CSAPR Retrofit'!B65</f>
        <v>0</v>
      </c>
      <c r="C65" s="535" t="e">
        <f>'FTCA CSAPR Repower'!#REF!-'FTCA CSAPR Retrofit'!#REF!</f>
        <v>#REF!</v>
      </c>
      <c r="D65" s="535" t="e">
        <f>'FTCA CSAPR Repower'!#REF!-'FTCA CSAPR Retrofit'!#REF!</f>
        <v>#REF!</v>
      </c>
      <c r="E65" s="580" t="e">
        <f>'FTCA CSAPR Repower'!#REF!-'FTCA CSAPR Retrofit'!#REF!</f>
        <v>#REF!</v>
      </c>
      <c r="F65" s="582">
        <f>'FTCA CSAPR Repower'!C65-'FTCA CSAPR Retrofit'!C65</f>
        <v>-3124.2965087890625</v>
      </c>
      <c r="G65" s="582">
        <f>'FTCA CSAPR Repower'!D65-'FTCA CSAPR Retrofit'!D65</f>
        <v>-979.844482421875</v>
      </c>
      <c r="H65" s="580">
        <f>'FTCA CSAPR Repower'!E65-'FTCA CSAPR Retrofit'!E65</f>
        <v>-0.2641172460280359</v>
      </c>
      <c r="I65" s="463"/>
      <c r="J65" s="470"/>
      <c r="K65" s="550"/>
      <c r="L65" s="503"/>
      <c r="M65" s="503"/>
      <c r="N65" s="498"/>
    </row>
    <row r="66" spans="1:14" ht="12.75">
      <c r="A66" s="465">
        <v>2022</v>
      </c>
      <c r="B66" s="582">
        <f>'FTCA CSAPR Repower'!B66-'FTCA CSAPR Retrofit'!B66</f>
        <v>0</v>
      </c>
      <c r="C66" s="535" t="e">
        <f>'FTCA CSAPR Repower'!#REF!-'FTCA CSAPR Retrofit'!#REF!</f>
        <v>#REF!</v>
      </c>
      <c r="D66" s="535" t="e">
        <f>'FTCA CSAPR Repower'!#REF!-'FTCA CSAPR Retrofit'!#REF!</f>
        <v>#REF!</v>
      </c>
      <c r="E66" s="580" t="e">
        <f>'FTCA CSAPR Repower'!#REF!-'FTCA CSAPR Retrofit'!#REF!</f>
        <v>#REF!</v>
      </c>
      <c r="F66" s="582">
        <f>'FTCA CSAPR Repower'!C66-'FTCA CSAPR Retrofit'!C66</f>
        <v>-2839.1075439453125</v>
      </c>
      <c r="G66" s="582">
        <f>'FTCA CSAPR Repower'!D66-'FTCA CSAPR Retrofit'!D66</f>
        <v>-912.3355102539062</v>
      </c>
      <c r="H66" s="580">
        <f>'FTCA CSAPR Repower'!E66-'FTCA CSAPR Retrofit'!E66</f>
        <v>-0.24889097642153502</v>
      </c>
      <c r="I66" s="463"/>
      <c r="J66" s="470"/>
      <c r="K66" s="550"/>
      <c r="L66" s="503"/>
      <c r="M66" s="503"/>
      <c r="N66" s="498"/>
    </row>
    <row r="67" spans="1:14" ht="12.75">
      <c r="A67" s="465">
        <v>2023</v>
      </c>
      <c r="B67" s="582">
        <f>'FTCA CSAPR Repower'!B67-'FTCA CSAPR Retrofit'!B67</f>
        <v>0</v>
      </c>
      <c r="C67" s="535" t="e">
        <f>'FTCA CSAPR Repower'!#REF!-'FTCA CSAPR Retrofit'!#REF!</f>
        <v>#REF!</v>
      </c>
      <c r="D67" s="535" t="e">
        <f>'FTCA CSAPR Repower'!#REF!-'FTCA CSAPR Retrofit'!#REF!</f>
        <v>#REF!</v>
      </c>
      <c r="E67" s="580" t="e">
        <f>'FTCA CSAPR Repower'!#REF!-'FTCA CSAPR Retrofit'!#REF!</f>
        <v>#REF!</v>
      </c>
      <c r="F67" s="582">
        <f>'FTCA CSAPR Repower'!C67-'FTCA CSAPR Retrofit'!C67</f>
        <v>-2274.3233642578125</v>
      </c>
      <c r="G67" s="582">
        <f>'FTCA CSAPR Repower'!D67-'FTCA CSAPR Retrofit'!D67</f>
        <v>-773.7113037109375</v>
      </c>
      <c r="H67" s="580">
        <f>'FTCA CSAPR Repower'!E67-'FTCA CSAPR Retrofit'!E67</f>
        <v>-0.21686379867605865</v>
      </c>
      <c r="I67" s="463"/>
      <c r="J67" s="470"/>
      <c r="K67" s="550"/>
      <c r="L67" s="503"/>
      <c r="M67" s="503"/>
      <c r="N67" s="498"/>
    </row>
    <row r="68" spans="1:14" ht="12.75">
      <c r="A68" s="465">
        <v>2024</v>
      </c>
      <c r="B68" s="582">
        <f>'FTCA CSAPR Repower'!B68-'FTCA CSAPR Retrofit'!B68</f>
        <v>0</v>
      </c>
      <c r="C68" s="535" t="e">
        <f>'FTCA CSAPR Repower'!#REF!-'FTCA CSAPR Retrofit'!#REF!</f>
        <v>#REF!</v>
      </c>
      <c r="D68" s="535" t="e">
        <f>'FTCA CSAPR Repower'!#REF!-'FTCA CSAPR Retrofit'!#REF!</f>
        <v>#REF!</v>
      </c>
      <c r="E68" s="580" t="e">
        <f>'FTCA CSAPR Repower'!#REF!-'FTCA CSAPR Retrofit'!#REF!</f>
        <v>#REF!</v>
      </c>
      <c r="F68" s="582">
        <f>'FTCA CSAPR Repower'!C68-'FTCA CSAPR Retrofit'!C68</f>
        <v>-2823.971435546875</v>
      </c>
      <c r="G68" s="582">
        <f>'FTCA CSAPR Repower'!D68-'FTCA CSAPR Retrofit'!D68</f>
        <v>-909.9682006835938</v>
      </c>
      <c r="H68" s="580">
        <f>'FTCA CSAPR Repower'!E68-'FTCA CSAPR Retrofit'!E68</f>
        <v>-0.24856959795579314</v>
      </c>
      <c r="I68" s="463"/>
      <c r="J68" s="470"/>
      <c r="K68" s="550"/>
      <c r="L68" s="503"/>
      <c r="M68" s="503"/>
      <c r="N68" s="498"/>
    </row>
    <row r="69" spans="1:14" ht="12.75">
      <c r="A69" s="465">
        <v>2025</v>
      </c>
      <c r="B69" s="582">
        <f>'FTCA CSAPR Repower'!B69-'FTCA CSAPR Retrofit'!B69</f>
        <v>0</v>
      </c>
      <c r="C69" s="535" t="e">
        <f>'FTCA CSAPR Repower'!#REF!-'FTCA CSAPR Retrofit'!#REF!</f>
        <v>#REF!</v>
      </c>
      <c r="D69" s="535" t="e">
        <f>'FTCA CSAPR Repower'!#REF!-'FTCA CSAPR Retrofit'!#REF!</f>
        <v>#REF!</v>
      </c>
      <c r="E69" s="580" t="e">
        <f>'FTCA CSAPR Repower'!#REF!-'FTCA CSAPR Retrofit'!#REF!</f>
        <v>#REF!</v>
      </c>
      <c r="F69" s="582">
        <f>'FTCA CSAPR Repower'!C69-'FTCA CSAPR Retrofit'!C69</f>
        <v>-2626.7648315429688</v>
      </c>
      <c r="G69" s="582">
        <f>'FTCA CSAPR Repower'!D69-'FTCA CSAPR Retrofit'!D69</f>
        <v>-854.3575439453125</v>
      </c>
      <c r="H69" s="580">
        <f>'FTCA CSAPR Repower'!E69-'FTCA CSAPR Retrofit'!E69</f>
        <v>-0.2344786999747157</v>
      </c>
      <c r="I69" s="463"/>
      <c r="J69" s="470"/>
      <c r="K69" s="550"/>
      <c r="L69" s="503"/>
      <c r="M69" s="503"/>
      <c r="N69" s="498"/>
    </row>
    <row r="70" spans="1:14" ht="12.75">
      <c r="A70" s="465">
        <v>2026</v>
      </c>
      <c r="B70" s="582">
        <f>'FTCA CSAPR Repower'!B70-'FTCA CSAPR Retrofit'!B70</f>
        <v>0</v>
      </c>
      <c r="C70" s="535" t="e">
        <f>'FTCA CSAPR Repower'!#REF!-'FTCA CSAPR Retrofit'!#REF!</f>
        <v>#REF!</v>
      </c>
      <c r="D70" s="535" t="e">
        <f>'FTCA CSAPR Repower'!#REF!-'FTCA CSAPR Retrofit'!#REF!</f>
        <v>#REF!</v>
      </c>
      <c r="E70" s="580" t="e">
        <f>'FTCA CSAPR Repower'!#REF!-'FTCA CSAPR Retrofit'!#REF!</f>
        <v>#REF!</v>
      </c>
      <c r="F70" s="582">
        <f>'FTCA CSAPR Repower'!C70-'FTCA CSAPR Retrofit'!C70</f>
        <v>-2975.1414184570312</v>
      </c>
      <c r="G70" s="582">
        <f>'FTCA CSAPR Repower'!D70-'FTCA CSAPR Retrofit'!D70</f>
        <v>-956.6731567382812</v>
      </c>
      <c r="H70" s="580">
        <f>'FTCA CSAPR Repower'!E70-'FTCA CSAPR Retrofit'!E70</f>
        <v>-0.2610343177802861</v>
      </c>
      <c r="I70" s="463"/>
      <c r="J70" s="470"/>
      <c r="K70" s="550"/>
      <c r="L70" s="503"/>
      <c r="M70" s="503"/>
      <c r="N70" s="498"/>
    </row>
    <row r="71" spans="1:14" ht="12.75">
      <c r="A71" s="465">
        <v>2027</v>
      </c>
      <c r="B71" s="582">
        <f>'FTCA CSAPR Repower'!B71-'FTCA CSAPR Retrofit'!B71</f>
        <v>0</v>
      </c>
      <c r="C71" s="535" t="e">
        <f>'FTCA CSAPR Repower'!#REF!-'FTCA CSAPR Retrofit'!#REF!</f>
        <v>#REF!</v>
      </c>
      <c r="D71" s="535" t="e">
        <f>'FTCA CSAPR Repower'!#REF!-'FTCA CSAPR Retrofit'!#REF!</f>
        <v>#REF!</v>
      </c>
      <c r="E71" s="580" t="e">
        <f>'FTCA CSAPR Repower'!#REF!-'FTCA CSAPR Retrofit'!#REF!</f>
        <v>#REF!</v>
      </c>
      <c r="F71" s="582">
        <f>'FTCA CSAPR Repower'!C71-'FTCA CSAPR Retrofit'!C71</f>
        <v>-2581.218505859375</v>
      </c>
      <c r="G71" s="582">
        <f>'FTCA CSAPR Repower'!D71-'FTCA CSAPR Retrofit'!D71</f>
        <v>-850.0249633789062</v>
      </c>
      <c r="H71" s="580">
        <f>'FTCA CSAPR Repower'!E71-'FTCA CSAPR Retrofit'!E71</f>
        <v>-0.23475095629692078</v>
      </c>
      <c r="I71" s="463"/>
      <c r="J71" s="470"/>
      <c r="K71" s="550"/>
      <c r="L71" s="503"/>
      <c r="M71" s="503"/>
      <c r="N71" s="498"/>
    </row>
    <row r="72" spans="1:14" ht="12.75">
      <c r="A72" s="465">
        <v>2028</v>
      </c>
      <c r="B72" s="582">
        <f>'FTCA CSAPR Repower'!B72-'FTCA CSAPR Retrofit'!B72</f>
        <v>0</v>
      </c>
      <c r="C72" s="535" t="e">
        <f>'FTCA CSAPR Repower'!#REF!-'FTCA CSAPR Retrofit'!#REF!</f>
        <v>#REF!</v>
      </c>
      <c r="D72" s="535" t="e">
        <f>'FTCA CSAPR Repower'!#REF!-'FTCA CSAPR Retrofit'!#REF!</f>
        <v>#REF!</v>
      </c>
      <c r="E72" s="580" t="e">
        <f>'FTCA CSAPR Repower'!#REF!-'FTCA CSAPR Retrofit'!#REF!</f>
        <v>#REF!</v>
      </c>
      <c r="F72" s="582">
        <f>'FTCA CSAPR Repower'!C72-'FTCA CSAPR Retrofit'!C72</f>
        <v>-2985.8193359375</v>
      </c>
      <c r="G72" s="582">
        <f>'FTCA CSAPR Repower'!D72-'FTCA CSAPR Retrofit'!D72</f>
        <v>-960.2190551757812</v>
      </c>
      <c r="H72" s="580">
        <f>'FTCA CSAPR Repower'!E72-'FTCA CSAPR Retrofit'!E72</f>
        <v>-0.26201344304718077</v>
      </c>
      <c r="I72" s="463"/>
      <c r="J72" s="470"/>
      <c r="K72" s="550"/>
      <c r="L72" s="503"/>
      <c r="M72" s="503"/>
      <c r="N72" s="498"/>
    </row>
    <row r="73" spans="1:14" ht="12.75">
      <c r="A73" s="465">
        <v>2029</v>
      </c>
      <c r="B73" s="582">
        <f>'FTCA CSAPR Repower'!B73-'FTCA CSAPR Retrofit'!B73</f>
        <v>0</v>
      </c>
      <c r="C73" s="535" t="e">
        <f>'FTCA CSAPR Repower'!#REF!-'FTCA CSAPR Retrofit'!#REF!</f>
        <v>#REF!</v>
      </c>
      <c r="D73" s="535" t="e">
        <f>'FTCA CSAPR Repower'!#REF!-'FTCA CSAPR Retrofit'!#REF!</f>
        <v>#REF!</v>
      </c>
      <c r="E73" s="580" t="e">
        <f>'FTCA CSAPR Repower'!#REF!-'FTCA CSAPR Retrofit'!#REF!</f>
        <v>#REF!</v>
      </c>
      <c r="F73" s="582">
        <f>'FTCA CSAPR Repower'!C73-'FTCA CSAPR Retrofit'!C73</f>
        <v>-2940.9984741210938</v>
      </c>
      <c r="G73" s="582">
        <f>'FTCA CSAPR Repower'!D73-'FTCA CSAPR Retrofit'!D73</f>
        <v>-953.2772216796875</v>
      </c>
      <c r="H73" s="580">
        <f>'FTCA CSAPR Repower'!E73-'FTCA CSAPR Retrofit'!E73</f>
        <v>-0.26105086505413055</v>
      </c>
      <c r="I73" s="463"/>
      <c r="J73" s="470"/>
      <c r="K73" s="550"/>
      <c r="L73" s="503"/>
      <c r="M73" s="503"/>
      <c r="N73" s="498"/>
    </row>
    <row r="74" spans="1:14" ht="12.75">
      <c r="A74" s="465">
        <v>2030</v>
      </c>
      <c r="B74" s="582">
        <f>'FTCA CSAPR Repower'!B74-'FTCA CSAPR Retrofit'!B74</f>
        <v>0</v>
      </c>
      <c r="C74" s="535" t="e">
        <f>'FTCA CSAPR Repower'!#REF!-'FTCA CSAPR Retrofit'!#REF!</f>
        <v>#REF!</v>
      </c>
      <c r="D74" s="535" t="e">
        <f>'FTCA CSAPR Repower'!#REF!-'FTCA CSAPR Retrofit'!#REF!</f>
        <v>#REF!</v>
      </c>
      <c r="E74" s="580" t="e">
        <f>'FTCA CSAPR Repower'!#REF!-'FTCA CSAPR Retrofit'!#REF!</f>
        <v>#REF!</v>
      </c>
      <c r="F74" s="582">
        <f>'FTCA CSAPR Repower'!C74-'FTCA CSAPR Retrofit'!C74</f>
        <v>-2412.6563720703125</v>
      </c>
      <c r="G74" s="582">
        <f>'FTCA CSAPR Repower'!D74-'FTCA CSAPR Retrofit'!D74</f>
        <v>-809.5243530273438</v>
      </c>
      <c r="H74" s="580">
        <f>'FTCA CSAPR Repower'!E74-'FTCA CSAPR Retrofit'!E74</f>
        <v>-0.22573953261598945</v>
      </c>
      <c r="I74" s="463"/>
      <c r="J74" s="470"/>
      <c r="K74" s="550"/>
      <c r="L74" s="503"/>
      <c r="M74" s="503"/>
      <c r="N74" s="498"/>
    </row>
    <row r="75" spans="1:14" ht="12.75">
      <c r="A75" s="470">
        <v>2031</v>
      </c>
      <c r="B75" s="582">
        <f>'FTCA CSAPR Repower'!B75-'FTCA CSAPR Retrofit'!B75</f>
        <v>0</v>
      </c>
      <c r="C75" s="535" t="e">
        <f>'FTCA CSAPR Repower'!#REF!-'FTCA CSAPR Retrofit'!#REF!</f>
        <v>#REF!</v>
      </c>
      <c r="D75" s="535" t="e">
        <f>'FTCA CSAPR Repower'!#REF!-'FTCA CSAPR Retrofit'!#REF!</f>
        <v>#REF!</v>
      </c>
      <c r="E75" s="580" t="e">
        <f>'FTCA CSAPR Repower'!#REF!-'FTCA CSAPR Retrofit'!#REF!</f>
        <v>#REF!</v>
      </c>
      <c r="F75" s="582">
        <f>'FTCA CSAPR Repower'!C75-'FTCA CSAPR Retrofit'!C75</f>
        <v>-2929.886962890625</v>
      </c>
      <c r="G75" s="582">
        <f>'FTCA CSAPR Repower'!D75-'FTCA CSAPR Retrofit'!D75</f>
        <v>-953.2818603515625</v>
      </c>
      <c r="H75" s="580">
        <f>'FTCA CSAPR Repower'!E75-'FTCA CSAPR Retrofit'!E75</f>
        <v>-0.261614132206887</v>
      </c>
      <c r="I75" s="463"/>
      <c r="J75" s="470"/>
      <c r="K75" s="550"/>
      <c r="L75" s="503"/>
      <c r="M75" s="503"/>
      <c r="N75" s="498"/>
    </row>
    <row r="76" spans="1:14" ht="12.75">
      <c r="A76" s="470">
        <v>2032</v>
      </c>
      <c r="B76" s="582">
        <f>'FTCA CSAPR Repower'!B76-'FTCA CSAPR Retrofit'!B76</f>
        <v>0</v>
      </c>
      <c r="C76" s="535" t="e">
        <f>'FTCA CSAPR Repower'!#REF!-'FTCA CSAPR Retrofit'!#REF!</f>
        <v>#REF!</v>
      </c>
      <c r="D76" s="535" t="e">
        <f>'FTCA CSAPR Repower'!#REF!-'FTCA CSAPR Retrofit'!#REF!</f>
        <v>#REF!</v>
      </c>
      <c r="E76" s="580" t="e">
        <f>'FTCA CSAPR Repower'!#REF!-'FTCA CSAPR Retrofit'!#REF!</f>
        <v>#REF!</v>
      </c>
      <c r="F76" s="582">
        <f>'FTCA CSAPR Repower'!C76-'FTCA CSAPR Retrofit'!C76</f>
        <v>-2981.935821533203</v>
      </c>
      <c r="G76" s="582">
        <f>'FTCA CSAPR Repower'!D76-'FTCA CSAPR Retrofit'!D76</f>
        <v>-961.5294799804688</v>
      </c>
      <c r="H76" s="580">
        <f>'FTCA CSAPR Repower'!E76-'FTCA CSAPR Retrofit'!E76</f>
        <v>-0.26272279024124146</v>
      </c>
      <c r="I76" s="463"/>
      <c r="J76" s="470"/>
      <c r="K76" s="550"/>
      <c r="L76" s="503"/>
      <c r="M76" s="503"/>
      <c r="N76" s="498"/>
    </row>
    <row r="77" spans="1:14" ht="12.75">
      <c r="A77" s="470">
        <v>2033</v>
      </c>
      <c r="B77" s="582">
        <f>'FTCA CSAPR Repower'!B77-'FTCA CSAPR Retrofit'!B77</f>
        <v>0</v>
      </c>
      <c r="C77" s="535" t="e">
        <f>'FTCA CSAPR Repower'!#REF!-'FTCA CSAPR Retrofit'!#REF!</f>
        <v>#REF!</v>
      </c>
      <c r="D77" s="535" t="e">
        <f>'FTCA CSAPR Repower'!#REF!-'FTCA CSAPR Retrofit'!#REF!</f>
        <v>#REF!</v>
      </c>
      <c r="E77" s="580" t="e">
        <f>'FTCA CSAPR Repower'!#REF!-'FTCA CSAPR Retrofit'!#REF!</f>
        <v>#REF!</v>
      </c>
      <c r="F77" s="582">
        <f>'FTCA CSAPR Repower'!C77-'FTCA CSAPR Retrofit'!C77</f>
        <v>-2949.257293701172</v>
      </c>
      <c r="G77" s="582">
        <f>'FTCA CSAPR Repower'!D77-'FTCA CSAPR Retrofit'!D77</f>
        <v>-954.0730590820312</v>
      </c>
      <c r="H77" s="580">
        <f>'FTCA CSAPR Repower'!E77-'FTCA CSAPR Retrofit'!E77</f>
        <v>-0.2612331616692245</v>
      </c>
      <c r="I77" s="463"/>
      <c r="J77" s="470"/>
      <c r="K77" s="550"/>
      <c r="L77" s="503"/>
      <c r="M77" s="503"/>
      <c r="N77" s="498"/>
    </row>
    <row r="78" spans="1:14" ht="12.75">
      <c r="A78" s="470">
        <v>2034</v>
      </c>
      <c r="B78" s="582">
        <f>'FTCA CSAPR Repower'!B78-'FTCA CSAPR Retrofit'!B78</f>
        <v>0</v>
      </c>
      <c r="C78" s="535" t="e">
        <f>'FTCA CSAPR Repower'!#REF!-'FTCA CSAPR Retrofit'!#REF!</f>
        <v>#REF!</v>
      </c>
      <c r="D78" s="535" t="e">
        <f>'FTCA CSAPR Repower'!#REF!-'FTCA CSAPR Retrofit'!#REF!</f>
        <v>#REF!</v>
      </c>
      <c r="E78" s="580" t="e">
        <f>'FTCA CSAPR Repower'!#REF!-'FTCA CSAPR Retrofit'!#REF!</f>
        <v>#REF!</v>
      </c>
      <c r="F78" s="582">
        <f>'FTCA CSAPR Repower'!C78-'FTCA CSAPR Retrofit'!C78</f>
        <v>-2329.762451171875</v>
      </c>
      <c r="G78" s="582">
        <f>'FTCA CSAPR Repower'!D78-'FTCA CSAPR Retrofit'!D78</f>
        <v>-796.402587890625</v>
      </c>
      <c r="H78" s="580">
        <f>'FTCA CSAPR Repower'!E78-'FTCA CSAPR Retrofit'!E78</f>
        <v>-0.2241968112066388</v>
      </c>
      <c r="I78" s="463"/>
      <c r="J78" s="470"/>
      <c r="K78" s="550"/>
      <c r="L78" s="503"/>
      <c r="M78" s="503"/>
      <c r="N78" s="498"/>
    </row>
    <row r="79" spans="1:14" ht="12.75">
      <c r="A79" s="470">
        <v>2035</v>
      </c>
      <c r="B79" s="582">
        <f>'FTCA CSAPR Repower'!B79-'FTCA CSAPR Retrofit'!B79</f>
        <v>0</v>
      </c>
      <c r="C79" s="535" t="e">
        <f>'FTCA CSAPR Repower'!#REF!-'FTCA CSAPR Retrofit'!#REF!</f>
        <v>#REF!</v>
      </c>
      <c r="D79" s="535" t="e">
        <f>'FTCA CSAPR Repower'!#REF!-'FTCA CSAPR Retrofit'!#REF!</f>
        <v>#REF!</v>
      </c>
      <c r="E79" s="580" t="e">
        <f>'FTCA CSAPR Repower'!#REF!-'FTCA CSAPR Retrofit'!#REF!</f>
        <v>#REF!</v>
      </c>
      <c r="F79" s="582">
        <f>'FTCA CSAPR Repower'!C79-'FTCA CSAPR Retrofit'!C79</f>
        <v>-2843.322265625</v>
      </c>
      <c r="G79" s="582">
        <f>'FTCA CSAPR Repower'!D79-'FTCA CSAPR Retrofit'!D79</f>
        <v>-936.8345336914062</v>
      </c>
      <c r="H79" s="580">
        <f>'FTCA CSAPR Repower'!E79-'FTCA CSAPR Retrofit'!E79</f>
        <v>-0.2586871925741434</v>
      </c>
      <c r="I79" s="463"/>
      <c r="J79" s="470"/>
      <c r="K79" s="550"/>
      <c r="L79" s="503"/>
      <c r="M79" s="503"/>
      <c r="N79" s="498"/>
    </row>
    <row r="80" spans="1:14" ht="12.75">
      <c r="A80" s="470">
        <v>2036</v>
      </c>
      <c r="B80" s="582">
        <f>'FTCA CSAPR Repower'!B80-'FTCA CSAPR Retrofit'!B80</f>
        <v>0</v>
      </c>
      <c r="C80" s="535" t="e">
        <f>'FTCA CSAPR Repower'!#REF!-'FTCA CSAPR Retrofit'!#REF!</f>
        <v>#REF!</v>
      </c>
      <c r="D80" s="535" t="e">
        <f>'FTCA CSAPR Repower'!#REF!-'FTCA CSAPR Retrofit'!#REF!</f>
        <v>#REF!</v>
      </c>
      <c r="E80" s="580" t="e">
        <f>'FTCA CSAPR Repower'!#REF!-'FTCA CSAPR Retrofit'!#REF!</f>
        <v>#REF!</v>
      </c>
      <c r="F80" s="582">
        <f>'FTCA CSAPR Repower'!C80-'FTCA CSAPR Retrofit'!C80</f>
        <v>-2821.11083984375</v>
      </c>
      <c r="G80" s="582">
        <f>'FTCA CSAPR Repower'!D80-'FTCA CSAPR Retrofit'!D80</f>
        <v>-933.2396240234375</v>
      </c>
      <c r="H80" s="580">
        <f>'FTCA CSAPR Repower'!E80-'FTCA CSAPR Retrofit'!E80</f>
        <v>-0.25825347658246756</v>
      </c>
      <c r="I80" s="463"/>
      <c r="J80" s="470"/>
      <c r="K80" s="550"/>
      <c r="L80" s="503"/>
      <c r="M80" s="503"/>
      <c r="N80" s="498"/>
    </row>
    <row r="81" spans="1:22" ht="12.75">
      <c r="A81" s="470">
        <v>2037</v>
      </c>
      <c r="B81" s="582">
        <f>'FTCA CSAPR Repower'!B81-'FTCA CSAPR Retrofit'!B81</f>
        <v>0</v>
      </c>
      <c r="C81" s="535" t="e">
        <f>'FTCA CSAPR Repower'!#REF!-'FTCA CSAPR Retrofit'!#REF!</f>
        <v>#REF!</v>
      </c>
      <c r="D81" s="535" t="e">
        <f>'FTCA CSAPR Repower'!#REF!-'FTCA CSAPR Retrofit'!#REF!</f>
        <v>#REF!</v>
      </c>
      <c r="E81" s="580" t="e">
        <f>'FTCA CSAPR Repower'!#REF!-'FTCA CSAPR Retrofit'!#REF!</f>
        <v>#REF!</v>
      </c>
      <c r="F81" s="582">
        <f>'FTCA CSAPR Repower'!C81-'FTCA CSAPR Retrofit'!C81</f>
        <v>-2814.0520629882812</v>
      </c>
      <c r="G81" s="582">
        <f>'FTCA CSAPR Repower'!D81-'FTCA CSAPR Retrofit'!D81</f>
        <v>-926.9412841796875</v>
      </c>
      <c r="H81" s="580">
        <f>'FTCA CSAPR Repower'!E81-'FTCA CSAPR Retrofit'!E81</f>
        <v>-0.2559869068209082</v>
      </c>
      <c r="I81" s="463"/>
      <c r="J81" s="470"/>
      <c r="K81" s="550"/>
      <c r="L81" s="503"/>
      <c r="M81" s="503"/>
      <c r="N81" s="498"/>
      <c r="O81" s="463"/>
      <c r="P81" s="463"/>
      <c r="Q81" s="463"/>
      <c r="R81" s="463"/>
      <c r="S81" s="463"/>
      <c r="T81" s="463"/>
      <c r="U81" s="463"/>
      <c r="V81" s="463"/>
    </row>
    <row r="82" spans="1:22" ht="12.75">
      <c r="A82" s="470">
        <v>2038</v>
      </c>
      <c r="B82" s="582">
        <f>'FTCA CSAPR Repower'!B82-'FTCA CSAPR Retrofit'!B82</f>
        <v>0</v>
      </c>
      <c r="C82" s="535" t="e">
        <f>'FTCA CSAPR Repower'!#REF!-'FTCA CSAPR Retrofit'!#REF!</f>
        <v>#REF!</v>
      </c>
      <c r="D82" s="535" t="e">
        <f>'FTCA CSAPR Repower'!#REF!-'FTCA CSAPR Retrofit'!#REF!</f>
        <v>#REF!</v>
      </c>
      <c r="E82" s="580" t="e">
        <f>'FTCA CSAPR Repower'!#REF!-'FTCA CSAPR Retrofit'!#REF!</f>
        <v>#REF!</v>
      </c>
      <c r="F82" s="582">
        <f>'FTCA CSAPR Repower'!C82-'FTCA CSAPR Retrofit'!C82</f>
        <v>-2781.5866088867188</v>
      </c>
      <c r="G82" s="582">
        <f>'FTCA CSAPR Repower'!D82-'FTCA CSAPR Retrofit'!D82</f>
        <v>-920.3802490234375</v>
      </c>
      <c r="H82" s="580">
        <f>'FTCA CSAPR Repower'!E82-'FTCA CSAPR Retrofit'!E82</f>
        <v>-0.25453481962904334</v>
      </c>
      <c r="I82" s="463"/>
      <c r="J82" s="470"/>
      <c r="K82" s="550"/>
      <c r="L82" s="503"/>
      <c r="M82" s="503"/>
      <c r="N82" s="498"/>
      <c r="O82" s="463"/>
      <c r="P82" s="463"/>
      <c r="Q82" s="463"/>
      <c r="R82" s="463"/>
      <c r="S82" s="463"/>
      <c r="T82" s="463"/>
      <c r="U82" s="463"/>
      <c r="V82" s="463"/>
    </row>
    <row r="83" spans="1:22" ht="12.75">
      <c r="A83" s="470">
        <v>2039</v>
      </c>
      <c r="B83" s="582">
        <f>'FTCA CSAPR Repower'!B83-'FTCA CSAPR Retrofit'!B83</f>
        <v>0</v>
      </c>
      <c r="C83" s="535" t="e">
        <f>'FTCA CSAPR Repower'!#REF!-'FTCA CSAPR Retrofit'!#REF!</f>
        <v>#REF!</v>
      </c>
      <c r="D83" s="535" t="e">
        <f>'FTCA CSAPR Repower'!#REF!-'FTCA CSAPR Retrofit'!#REF!</f>
        <v>#REF!</v>
      </c>
      <c r="E83" s="580" t="e">
        <f>'FTCA CSAPR Repower'!#REF!-'FTCA CSAPR Retrofit'!#REF!</f>
        <v>#REF!</v>
      </c>
      <c r="F83" s="582">
        <f>'FTCA CSAPR Repower'!C83-'FTCA CSAPR Retrofit'!C83</f>
        <v>-2775.2308959960938</v>
      </c>
      <c r="G83" s="582">
        <f>'FTCA CSAPR Repower'!D83-'FTCA CSAPR Retrofit'!D83</f>
        <v>-917.7259521484375</v>
      </c>
      <c r="H83" s="580">
        <f>'FTCA CSAPR Repower'!E83-'FTCA CSAPR Retrofit'!E83</f>
        <v>-0.25358620076440275</v>
      </c>
      <c r="I83" s="463"/>
      <c r="J83" s="470"/>
      <c r="K83" s="550"/>
      <c r="L83" s="503"/>
      <c r="M83" s="503"/>
      <c r="N83" s="498"/>
      <c r="O83" s="463"/>
      <c r="P83" s="463"/>
      <c r="Q83" s="463"/>
      <c r="R83" s="463"/>
      <c r="S83" s="463"/>
      <c r="T83" s="463"/>
      <c r="U83" s="463"/>
      <c r="V83" s="463"/>
    </row>
    <row r="84" spans="1:22" ht="12.75">
      <c r="A84" s="470">
        <v>2040</v>
      </c>
      <c r="B84" s="583">
        <f>'FTCA CSAPR Repower'!B84-'FTCA CSAPR Retrofit'!B84</f>
        <v>0</v>
      </c>
      <c r="C84" s="539" t="e">
        <f>'FTCA CSAPR Repower'!#REF!-'FTCA CSAPR Retrofit'!#REF!</f>
        <v>#REF!</v>
      </c>
      <c r="D84" s="539" t="e">
        <f>'FTCA CSAPR Repower'!#REF!-'FTCA CSAPR Retrofit'!#REF!</f>
        <v>#REF!</v>
      </c>
      <c r="E84" s="520" t="e">
        <f>'FTCA CSAPR Repower'!#REF!-'FTCA CSAPR Retrofit'!#REF!</f>
        <v>#REF!</v>
      </c>
      <c r="F84" s="583">
        <f>'FTCA CSAPR Repower'!C84-'FTCA CSAPR Retrofit'!C84</f>
        <v>-2738.4864501953125</v>
      </c>
      <c r="G84" s="583">
        <f>'FTCA CSAPR Repower'!D84-'FTCA CSAPR Retrofit'!D84</f>
        <v>-911.345458984375</v>
      </c>
      <c r="H84" s="520">
        <f>'FTCA CSAPR Repower'!E84-'FTCA CSAPR Retrofit'!E84</f>
        <v>-0.2524085713084787</v>
      </c>
      <c r="I84" s="463"/>
      <c r="J84" s="470"/>
      <c r="K84" s="550"/>
      <c r="L84" s="503"/>
      <c r="M84" s="503"/>
      <c r="N84" s="498"/>
      <c r="O84" s="463"/>
      <c r="P84" s="463"/>
      <c r="Q84" s="463"/>
      <c r="R84" s="463"/>
      <c r="S84" s="463"/>
      <c r="T84" s="463"/>
      <c r="U84" s="463"/>
      <c r="V84" s="463"/>
    </row>
    <row r="85" spans="1:22" ht="12.75">
      <c r="A85" s="470"/>
      <c r="B85" s="504"/>
      <c r="C85" s="505"/>
      <c r="D85" s="534"/>
      <c r="E85" s="504"/>
      <c r="F85" s="503"/>
      <c r="G85" s="535"/>
      <c r="H85" s="535"/>
      <c r="I85" s="503"/>
      <c r="J85" s="504"/>
      <c r="K85" s="470"/>
      <c r="L85" s="536"/>
      <c r="M85" s="505"/>
      <c r="N85" s="519"/>
      <c r="O85" s="504"/>
      <c r="P85" s="503"/>
      <c r="Q85" s="535"/>
      <c r="R85" s="537"/>
      <c r="S85" s="470"/>
      <c r="T85" s="550"/>
      <c r="U85" s="503"/>
      <c r="V85" s="503"/>
    </row>
    <row r="86" spans="1:22" ht="12.75" customHeight="1">
      <c r="A86" s="470"/>
      <c r="B86" s="509"/>
      <c r="C86" s="499"/>
      <c r="D86" s="499"/>
      <c r="E86" s="464"/>
      <c r="F86" s="463"/>
      <c r="G86" s="464"/>
      <c r="H86" s="464"/>
      <c r="I86" s="464"/>
      <c r="J86" s="464"/>
      <c r="K86" s="546"/>
      <c r="L86" s="540"/>
      <c r="M86" s="497"/>
      <c r="N86" s="464"/>
      <c r="O86" s="464"/>
      <c r="P86" s="464"/>
      <c r="Q86" s="463"/>
      <c r="R86" s="463"/>
      <c r="S86" s="463"/>
      <c r="T86" s="463"/>
      <c r="U86" s="498"/>
      <c r="V86" s="498"/>
    </row>
    <row r="87" spans="1:22" ht="12.75">
      <c r="A87" s="463"/>
      <c r="B87" s="573" t="s">
        <v>65</v>
      </c>
      <c r="C87" s="574"/>
      <c r="D87" s="574"/>
      <c r="E87" s="574"/>
      <c r="F87" s="574"/>
      <c r="G87" s="574"/>
      <c r="H87" s="575"/>
      <c r="I87" s="522" t="s">
        <v>66</v>
      </c>
      <c r="J87" s="523" t="s">
        <v>67</v>
      </c>
      <c r="K87" s="523" t="s">
        <v>15</v>
      </c>
      <c r="L87" s="524" t="s">
        <v>68</v>
      </c>
      <c r="M87" s="525"/>
      <c r="N87" s="484"/>
      <c r="O87" s="558" t="s">
        <v>69</v>
      </c>
      <c r="P87" s="524"/>
      <c r="Q87" s="524"/>
      <c r="R87" s="524"/>
      <c r="S87" s="559"/>
      <c r="T87" s="560"/>
      <c r="U87" s="485"/>
      <c r="V87" s="498"/>
    </row>
    <row r="88" spans="1:22" ht="12.75">
      <c r="A88" s="463"/>
      <c r="B88" s="543"/>
      <c r="C88" s="555"/>
      <c r="D88" s="556"/>
      <c r="E88" s="557" t="s">
        <v>70</v>
      </c>
      <c r="F88" s="556"/>
      <c r="G88" s="556" t="s">
        <v>71</v>
      </c>
      <c r="H88" s="557" t="s">
        <v>70</v>
      </c>
      <c r="I88" s="526" t="s">
        <v>72</v>
      </c>
      <c r="J88" s="527" t="s">
        <v>73</v>
      </c>
      <c r="K88" s="527" t="s">
        <v>13</v>
      </c>
      <c r="L88" s="486" t="s">
        <v>74</v>
      </c>
      <c r="M88" s="528"/>
      <c r="N88" s="484"/>
      <c r="O88" s="561"/>
      <c r="P88" s="553"/>
      <c r="Q88" s="486"/>
      <c r="R88" s="485" t="s">
        <v>75</v>
      </c>
      <c r="S88" s="553"/>
      <c r="T88" s="562"/>
      <c r="U88" s="553"/>
      <c r="V88" s="498"/>
    </row>
    <row r="89" spans="1:22" ht="12.75">
      <c r="A89" s="463"/>
      <c r="B89" s="508" t="s">
        <v>66</v>
      </c>
      <c r="C89" s="470" t="s">
        <v>9</v>
      </c>
      <c r="D89" s="470" t="s">
        <v>9</v>
      </c>
      <c r="E89" s="470" t="s">
        <v>9</v>
      </c>
      <c r="F89" s="470" t="s">
        <v>5</v>
      </c>
      <c r="G89" s="470" t="s">
        <v>5</v>
      </c>
      <c r="H89" s="470" t="s">
        <v>5</v>
      </c>
      <c r="I89" s="508">
        <v>0.923</v>
      </c>
      <c r="J89" s="527"/>
      <c r="K89" s="527"/>
      <c r="L89" s="529" t="s">
        <v>76</v>
      </c>
      <c r="M89" s="530"/>
      <c r="N89" s="484"/>
      <c r="O89" s="526"/>
      <c r="P89" s="527" t="s">
        <v>77</v>
      </c>
      <c r="Q89" s="527" t="s">
        <v>78</v>
      </c>
      <c r="R89" s="527" t="s">
        <v>79</v>
      </c>
      <c r="S89" s="527" t="s">
        <v>13</v>
      </c>
      <c r="T89" s="567" t="s">
        <v>80</v>
      </c>
      <c r="U89" s="498"/>
      <c r="V89" s="498"/>
    </row>
    <row r="90" spans="1:22" ht="12.75">
      <c r="A90" s="463"/>
      <c r="B90" s="544" t="s">
        <v>81</v>
      </c>
      <c r="C90" s="514" t="s">
        <v>82</v>
      </c>
      <c r="D90" s="514" t="s">
        <v>83</v>
      </c>
      <c r="E90" s="514" t="s">
        <v>21</v>
      </c>
      <c r="F90" s="514" t="s">
        <v>82</v>
      </c>
      <c r="G90" s="514" t="s">
        <v>83</v>
      </c>
      <c r="H90" s="514" t="s">
        <v>21</v>
      </c>
      <c r="I90" s="531" t="s">
        <v>84</v>
      </c>
      <c r="J90" s="532" t="s">
        <v>85</v>
      </c>
      <c r="K90" s="533" t="s">
        <v>86</v>
      </c>
      <c r="L90" s="532" t="s">
        <v>87</v>
      </c>
      <c r="M90" s="521" t="s">
        <v>88</v>
      </c>
      <c r="N90" s="484"/>
      <c r="O90" s="531" t="s">
        <v>89</v>
      </c>
      <c r="P90" s="532" t="s">
        <v>79</v>
      </c>
      <c r="Q90" s="532" t="s">
        <v>90</v>
      </c>
      <c r="R90" s="532" t="s">
        <v>91</v>
      </c>
      <c r="S90" s="532" t="s">
        <v>79</v>
      </c>
      <c r="T90" s="521" t="s">
        <v>92</v>
      </c>
      <c r="U90" s="498"/>
      <c r="V90" s="498"/>
    </row>
    <row r="91" spans="1:22" ht="5.25" customHeight="1">
      <c r="A91" s="463"/>
      <c r="B91" s="545"/>
      <c r="C91" s="469"/>
      <c r="D91" s="469"/>
      <c r="E91" s="469"/>
      <c r="F91" s="469"/>
      <c r="G91" s="469"/>
      <c r="H91" s="469"/>
      <c r="I91" s="506"/>
      <c r="J91" s="496"/>
      <c r="K91" s="498"/>
      <c r="L91" s="498"/>
      <c r="M91" s="507"/>
      <c r="N91" s="463"/>
      <c r="O91" s="506"/>
      <c r="P91" s="498"/>
      <c r="Q91" s="498"/>
      <c r="R91" s="498"/>
      <c r="S91" s="498"/>
      <c r="T91" s="507"/>
      <c r="U91" s="498"/>
      <c r="V91" s="498"/>
    </row>
    <row r="92" spans="1:22" ht="12.75">
      <c r="A92" s="465">
        <v>2011</v>
      </c>
      <c r="B92" s="579">
        <f>'FTCA CSAPR Repower'!B92-'FTCA CSAPR Retrofit'!B92</f>
        <v>0</v>
      </c>
      <c r="C92" s="535">
        <f>'FTCA CSAPR Repower'!C92-'FTCA CSAPR Retrofit'!C92</f>
        <v>0</v>
      </c>
      <c r="D92" s="535">
        <f>'FTCA CSAPR Repower'!D92-'FTCA CSAPR Retrofit'!D92</f>
        <v>0</v>
      </c>
      <c r="E92" s="535">
        <f>'FTCA CSAPR Repower'!E92-'FTCA CSAPR Retrofit'!E92</f>
        <v>0</v>
      </c>
      <c r="F92" s="535">
        <f>'FTCA CSAPR Repower'!F92-'FTCA CSAPR Retrofit'!F92</f>
        <v>0</v>
      </c>
      <c r="G92" s="535">
        <f>'FTCA CSAPR Repower'!G92-'FTCA CSAPR Retrofit'!G92</f>
        <v>0.000244140625</v>
      </c>
      <c r="H92" s="580">
        <f>'FTCA CSAPR Repower'!H92-'FTCA CSAPR Retrofit'!H92</f>
        <v>0.000244140625</v>
      </c>
      <c r="I92" s="535">
        <f>'FTCA CSAPR Repower'!I92-'FTCA CSAPR Retrofit'!I92</f>
        <v>0</v>
      </c>
      <c r="J92" s="535" t="e">
        <f>'FTCA CSAPR Repower'!#REF!-'FTCA CSAPR Retrofit'!#REF!</f>
        <v>#REF!</v>
      </c>
      <c r="K92" s="535" t="e">
        <f>'FTCA CSAPR Repower'!#REF!-'FTCA CSAPR Retrofit'!#REF!</f>
        <v>#REF!</v>
      </c>
      <c r="L92" s="535" t="e">
        <f>'FTCA CSAPR Repower'!#REF!-'FTCA CSAPR Retrofit'!#REF!</f>
        <v>#REF!</v>
      </c>
      <c r="M92" s="580" t="e">
        <f>'FTCA CSAPR Repower'!#REF!-'FTCA CSAPR Retrofit'!#REF!</f>
        <v>#REF!</v>
      </c>
      <c r="N92" s="465">
        <v>2011</v>
      </c>
      <c r="O92" s="579">
        <f>'FTCA CSAPR Repower'!K92-'FTCA CSAPR Retrofit'!K92</f>
        <v>0</v>
      </c>
      <c r="P92" s="535">
        <f>'FTCA CSAPR Repower'!L92-'FTCA CSAPR Retrofit'!L92</f>
        <v>0</v>
      </c>
      <c r="Q92" s="282" t="s">
        <v>93</v>
      </c>
      <c r="R92" s="535">
        <f>'FTCA CSAPR Repower'!N92-'FTCA CSAPR Retrofit'!N92</f>
        <v>0</v>
      </c>
      <c r="S92" s="535">
        <f>'FTCA CSAPR Repower'!O92-'FTCA CSAPR Retrofit'!O92</f>
        <v>0</v>
      </c>
      <c r="T92" s="580">
        <f>'FTCA CSAPR Repower'!P92-'FTCA CSAPR Retrofit'!P92</f>
        <v>0</v>
      </c>
      <c r="U92" s="498"/>
      <c r="V92" s="498"/>
    </row>
    <row r="93" spans="1:22" ht="12.75">
      <c r="A93" s="465">
        <v>2012</v>
      </c>
      <c r="B93" s="579">
        <f>'FTCA CSAPR Repower'!B93-'FTCA CSAPR Retrofit'!B93</f>
        <v>0.00146484375</v>
      </c>
      <c r="C93" s="535">
        <f>'FTCA CSAPR Repower'!C93-'FTCA CSAPR Retrofit'!C93</f>
        <v>0</v>
      </c>
      <c r="D93" s="535">
        <f>'FTCA CSAPR Repower'!D93-'FTCA CSAPR Retrofit'!D93</f>
        <v>0</v>
      </c>
      <c r="E93" s="535">
        <f>'FTCA CSAPR Repower'!E93-'FTCA CSAPR Retrofit'!E93</f>
        <v>0</v>
      </c>
      <c r="F93" s="535">
        <f>'FTCA CSAPR Repower'!F93-'FTCA CSAPR Retrofit'!F93</f>
        <v>3.0517578125E-05</v>
      </c>
      <c r="G93" s="535">
        <f>'FTCA CSAPR Repower'!G93-'FTCA CSAPR Retrofit'!G93</f>
        <v>0.000244140625</v>
      </c>
      <c r="H93" s="580">
        <f>'FTCA CSAPR Repower'!H93-'FTCA CSAPR Retrofit'!H93</f>
        <v>0.000213623046875</v>
      </c>
      <c r="I93" s="535">
        <f>'FTCA CSAPR Repower'!I93-'FTCA CSAPR Retrofit'!I93</f>
        <v>0.0013520507809516857</v>
      </c>
      <c r="J93" s="535" t="e">
        <f>'FTCA CSAPR Repower'!#REF!-'FTCA CSAPR Retrofit'!#REF!</f>
        <v>#REF!</v>
      </c>
      <c r="K93" s="535" t="e">
        <f>'FTCA CSAPR Repower'!#REF!-'FTCA CSAPR Retrofit'!#REF!</f>
        <v>#REF!</v>
      </c>
      <c r="L93" s="535" t="e">
        <f>'FTCA CSAPR Repower'!#REF!-'FTCA CSAPR Retrofit'!#REF!</f>
        <v>#REF!</v>
      </c>
      <c r="M93" s="580" t="e">
        <f>'FTCA CSAPR Repower'!#REF!-'FTCA CSAPR Retrofit'!#REF!</f>
        <v>#REF!</v>
      </c>
      <c r="N93" s="465">
        <v>2012</v>
      </c>
      <c r="O93" s="579">
        <f>'FTCA CSAPR Repower'!K93-'FTCA CSAPR Retrofit'!K93</f>
        <v>0</v>
      </c>
      <c r="P93" s="535">
        <f>'FTCA CSAPR Repower'!L93-'FTCA CSAPR Retrofit'!L93</f>
        <v>0</v>
      </c>
      <c r="Q93" s="282" t="s">
        <v>93</v>
      </c>
      <c r="R93" s="535">
        <f>'FTCA CSAPR Repower'!N93-'FTCA CSAPR Retrofit'!N93</f>
        <v>0</v>
      </c>
      <c r="S93" s="535">
        <f>'FTCA CSAPR Repower'!O93-'FTCA CSAPR Retrofit'!O93</f>
        <v>0</v>
      </c>
      <c r="T93" s="580">
        <f>'FTCA CSAPR Repower'!P93-'FTCA CSAPR Retrofit'!P93</f>
        <v>0</v>
      </c>
      <c r="U93" s="498"/>
      <c r="V93" s="498"/>
    </row>
    <row r="94" spans="1:22" ht="12.75">
      <c r="A94" s="465">
        <v>2013</v>
      </c>
      <c r="B94" s="579">
        <f>'FTCA CSAPR Repower'!B94-'FTCA CSAPR Retrofit'!B94</f>
        <v>0</v>
      </c>
      <c r="C94" s="535">
        <f>'FTCA CSAPR Repower'!C94-'FTCA CSAPR Retrofit'!C94</f>
        <v>0</v>
      </c>
      <c r="D94" s="535">
        <f>'FTCA CSAPR Repower'!D94-'FTCA CSAPR Retrofit'!D94</f>
        <v>0</v>
      </c>
      <c r="E94" s="535">
        <f>'FTCA CSAPR Repower'!E94-'FTCA CSAPR Retrofit'!E94</f>
        <v>0</v>
      </c>
      <c r="F94" s="535">
        <f>'FTCA CSAPR Repower'!F94-'FTCA CSAPR Retrofit'!F94</f>
        <v>0.00042724609375</v>
      </c>
      <c r="G94" s="535">
        <f>'FTCA CSAPR Repower'!G94-'FTCA CSAPR Retrofit'!G94</f>
        <v>-0.0001220703125</v>
      </c>
      <c r="H94" s="580">
        <f>'FTCA CSAPR Repower'!H94-'FTCA CSAPR Retrofit'!H94</f>
        <v>-0.00054931640625</v>
      </c>
      <c r="I94" s="535">
        <f>'FTCA CSAPR Repower'!I94-'FTCA CSAPR Retrofit'!I94</f>
        <v>0</v>
      </c>
      <c r="J94" s="535" t="e">
        <f>'FTCA CSAPR Repower'!#REF!-'FTCA CSAPR Retrofit'!#REF!</f>
        <v>#REF!</v>
      </c>
      <c r="K94" s="535" t="e">
        <f>'FTCA CSAPR Repower'!#REF!-'FTCA CSAPR Retrofit'!#REF!</f>
        <v>#REF!</v>
      </c>
      <c r="L94" s="535" t="e">
        <f>'FTCA CSAPR Repower'!#REF!-'FTCA CSAPR Retrofit'!#REF!</f>
        <v>#REF!</v>
      </c>
      <c r="M94" s="580" t="e">
        <f>'FTCA CSAPR Repower'!#REF!-'FTCA CSAPR Retrofit'!#REF!</f>
        <v>#REF!</v>
      </c>
      <c r="N94" s="465">
        <v>2013</v>
      </c>
      <c r="O94" s="579">
        <f>'FTCA CSAPR Repower'!K94-'FTCA CSAPR Retrofit'!K94</f>
        <v>0</v>
      </c>
      <c r="P94" s="535">
        <f>'FTCA CSAPR Repower'!L94-'FTCA CSAPR Retrofit'!L94</f>
        <v>0</v>
      </c>
      <c r="Q94" s="282" t="s">
        <v>93</v>
      </c>
      <c r="R94" s="535">
        <f>'FTCA CSAPR Repower'!N94-'FTCA CSAPR Retrofit'!N94</f>
        <v>0</v>
      </c>
      <c r="S94" s="535">
        <f>'FTCA CSAPR Repower'!O94-'FTCA CSAPR Retrofit'!O94</f>
        <v>0</v>
      </c>
      <c r="T94" s="580">
        <f>'FTCA CSAPR Repower'!P94-'FTCA CSAPR Retrofit'!P94</f>
        <v>0</v>
      </c>
      <c r="U94" s="498"/>
      <c r="V94" s="498"/>
    </row>
    <row r="95" spans="1:22" ht="12.75">
      <c r="A95" s="465">
        <v>2014</v>
      </c>
      <c r="B95" s="579">
        <f>'FTCA CSAPR Repower'!B95-'FTCA CSAPR Retrofit'!B95</f>
        <v>0</v>
      </c>
      <c r="C95" s="535">
        <f>'FTCA CSAPR Repower'!C95-'FTCA CSAPR Retrofit'!C95</f>
        <v>0</v>
      </c>
      <c r="D95" s="535">
        <f>'FTCA CSAPR Repower'!D95-'FTCA CSAPR Retrofit'!D95</f>
        <v>0</v>
      </c>
      <c r="E95" s="535">
        <f>'FTCA CSAPR Repower'!E95-'FTCA CSAPR Retrofit'!E95</f>
        <v>0</v>
      </c>
      <c r="F95" s="535">
        <f>'FTCA CSAPR Repower'!F95-'FTCA CSAPR Retrofit'!F95</f>
        <v>0.00018310546875</v>
      </c>
      <c r="G95" s="535">
        <f>'FTCA CSAPR Repower'!G95-'FTCA CSAPR Retrofit'!G95</f>
        <v>-0.0001220703125</v>
      </c>
      <c r="H95" s="580">
        <f>'FTCA CSAPR Repower'!H95-'FTCA CSAPR Retrofit'!H95</f>
        <v>-0.00030517578125</v>
      </c>
      <c r="I95" s="535">
        <f>'FTCA CSAPR Repower'!I95-'FTCA CSAPR Retrofit'!I95</f>
        <v>0</v>
      </c>
      <c r="J95" s="535" t="e">
        <f>'FTCA CSAPR Repower'!#REF!-'FTCA CSAPR Retrofit'!#REF!</f>
        <v>#REF!</v>
      </c>
      <c r="K95" s="535" t="e">
        <f>'FTCA CSAPR Repower'!#REF!-'FTCA CSAPR Retrofit'!#REF!</f>
        <v>#REF!</v>
      </c>
      <c r="L95" s="535" t="e">
        <f>'FTCA CSAPR Repower'!#REF!-'FTCA CSAPR Retrofit'!#REF!</f>
        <v>#REF!</v>
      </c>
      <c r="M95" s="580" t="e">
        <f>'FTCA CSAPR Repower'!#REF!-'FTCA CSAPR Retrofit'!#REF!</f>
        <v>#REF!</v>
      </c>
      <c r="N95" s="465">
        <v>2014</v>
      </c>
      <c r="O95" s="579">
        <f>'FTCA CSAPR Repower'!K95-'FTCA CSAPR Retrofit'!K95</f>
        <v>0</v>
      </c>
      <c r="P95" s="535">
        <f>'FTCA CSAPR Repower'!L95-'FTCA CSAPR Retrofit'!L95</f>
        <v>0</v>
      </c>
      <c r="Q95" s="282" t="s">
        <v>93</v>
      </c>
      <c r="R95" s="535">
        <f>'FTCA CSAPR Repower'!N95-'FTCA CSAPR Retrofit'!N95</f>
        <v>0</v>
      </c>
      <c r="S95" s="535">
        <f>'FTCA CSAPR Repower'!O95-'FTCA CSAPR Retrofit'!O95</f>
        <v>0</v>
      </c>
      <c r="T95" s="580">
        <f>'FTCA CSAPR Repower'!P95-'FTCA CSAPR Retrofit'!P95</f>
        <v>0</v>
      </c>
      <c r="U95" s="498"/>
      <c r="V95" s="498"/>
    </row>
    <row r="96" spans="1:22" ht="12.75">
      <c r="A96" s="465">
        <v>2015</v>
      </c>
      <c r="B96" s="579">
        <f>'FTCA CSAPR Repower'!B96-'FTCA CSAPR Retrofit'!B96</f>
        <v>0.0009765625</v>
      </c>
      <c r="C96" s="535">
        <f>'FTCA CSAPR Repower'!C96-'FTCA CSAPR Retrofit'!C96</f>
        <v>0</v>
      </c>
      <c r="D96" s="535">
        <f>'FTCA CSAPR Repower'!D96-'FTCA CSAPR Retrofit'!D96</f>
        <v>0</v>
      </c>
      <c r="E96" s="535">
        <f>'FTCA CSAPR Repower'!E96-'FTCA CSAPR Retrofit'!E96</f>
        <v>0</v>
      </c>
      <c r="F96" s="535">
        <f>'FTCA CSAPR Repower'!F96-'FTCA CSAPR Retrofit'!F96</f>
        <v>-120.74273681640625</v>
      </c>
      <c r="G96" s="535">
        <f>'FTCA CSAPR Repower'!G96-'FTCA CSAPR Retrofit'!G96</f>
        <v>685.07421875</v>
      </c>
      <c r="H96" s="580">
        <f>'FTCA CSAPR Repower'!H96-'FTCA CSAPR Retrofit'!H96</f>
        <v>805.8169555664062</v>
      </c>
      <c r="I96" s="535">
        <f>'FTCA CSAPR Repower'!I96-'FTCA CSAPR Retrofit'!I96</f>
        <v>0.0009013671879074536</v>
      </c>
      <c r="J96" s="535" t="e">
        <f>'FTCA CSAPR Repower'!#REF!-'FTCA CSAPR Retrofit'!#REF!</f>
        <v>#REF!</v>
      </c>
      <c r="K96" s="535" t="e">
        <f>'FTCA CSAPR Repower'!#REF!-'FTCA CSAPR Retrofit'!#REF!</f>
        <v>#REF!</v>
      </c>
      <c r="L96" s="535" t="e">
        <f>'FTCA CSAPR Repower'!#REF!-'FTCA CSAPR Retrofit'!#REF!</f>
        <v>#REF!</v>
      </c>
      <c r="M96" s="580" t="e">
        <f>'FTCA CSAPR Repower'!#REF!-'FTCA CSAPR Retrofit'!#REF!</f>
        <v>#REF!</v>
      </c>
      <c r="N96" s="465">
        <v>2015</v>
      </c>
      <c r="O96" s="579">
        <f>'FTCA CSAPR Repower'!K96-'FTCA CSAPR Retrofit'!K96</f>
        <v>0</v>
      </c>
      <c r="P96" s="535">
        <f>'FTCA CSAPR Repower'!L96-'FTCA CSAPR Retrofit'!L96</f>
        <v>256.7607421875</v>
      </c>
      <c r="Q96" s="282" t="s">
        <v>93</v>
      </c>
      <c r="R96" s="535">
        <f>'FTCA CSAPR Repower'!N96-'FTCA CSAPR Retrofit'!N96</f>
        <v>0</v>
      </c>
      <c r="S96" s="535">
        <f>'FTCA CSAPR Repower'!O96-'FTCA CSAPR Retrofit'!O96</f>
        <v>256.7607421875</v>
      </c>
      <c r="T96" s="580">
        <f>'FTCA CSAPR Repower'!P96-'FTCA CSAPR Retrofit'!P96</f>
        <v>0.2080719142524311</v>
      </c>
      <c r="U96" s="498"/>
      <c r="V96" s="498"/>
    </row>
    <row r="97" spans="1:22" ht="12.75">
      <c r="A97" s="465">
        <v>2016</v>
      </c>
      <c r="B97" s="579">
        <f>'FTCA CSAPR Repower'!B97-'FTCA CSAPR Retrofit'!B97</f>
        <v>0.00244140625</v>
      </c>
      <c r="C97" s="535">
        <f>'FTCA CSAPR Repower'!C97-'FTCA CSAPR Retrofit'!C97</f>
        <v>0</v>
      </c>
      <c r="D97" s="535">
        <f>'FTCA CSAPR Repower'!D97-'FTCA CSAPR Retrofit'!D97</f>
        <v>0</v>
      </c>
      <c r="E97" s="535">
        <f>'FTCA CSAPR Repower'!E97-'FTCA CSAPR Retrofit'!E97</f>
        <v>0</v>
      </c>
      <c r="F97" s="535">
        <f>'FTCA CSAPR Repower'!F97-'FTCA CSAPR Retrofit'!F97</f>
        <v>-1751.535888671875</v>
      </c>
      <c r="G97" s="535">
        <f>'FTCA CSAPR Repower'!G97-'FTCA CSAPR Retrofit'!G97</f>
        <v>-374.9205627441406</v>
      </c>
      <c r="H97" s="580">
        <f>'FTCA CSAPR Repower'!H97-'FTCA CSAPR Retrofit'!H97</f>
        <v>1376.6153259277344</v>
      </c>
      <c r="I97" s="535">
        <f>'FTCA CSAPR Repower'!I97-'FTCA CSAPR Retrofit'!I97</f>
        <v>0.0022534179688591394</v>
      </c>
      <c r="J97" s="535" t="e">
        <f>'FTCA CSAPR Repower'!#REF!-'FTCA CSAPR Retrofit'!#REF!</f>
        <v>#REF!</v>
      </c>
      <c r="K97" s="535" t="e">
        <f>'FTCA CSAPR Repower'!#REF!-'FTCA CSAPR Retrofit'!#REF!</f>
        <v>#REF!</v>
      </c>
      <c r="L97" s="535" t="e">
        <f>'FTCA CSAPR Repower'!#REF!-'FTCA CSAPR Retrofit'!#REF!</f>
        <v>#REF!</v>
      </c>
      <c r="M97" s="580" t="e">
        <f>'FTCA CSAPR Repower'!#REF!-'FTCA CSAPR Retrofit'!#REF!</f>
        <v>#REF!</v>
      </c>
      <c r="N97" s="465">
        <v>2016</v>
      </c>
      <c r="O97" s="579">
        <f>'FTCA CSAPR Repower'!K97-'FTCA CSAPR Retrofit'!K97</f>
        <v>0</v>
      </c>
      <c r="P97" s="535">
        <f>'FTCA CSAPR Repower'!L97-'FTCA CSAPR Retrofit'!L97</f>
        <v>780</v>
      </c>
      <c r="Q97" s="282" t="s">
        <v>118</v>
      </c>
      <c r="R97" s="535">
        <f>'FTCA CSAPR Repower'!N97-'FTCA CSAPR Retrofit'!N97</f>
        <v>0</v>
      </c>
      <c r="S97" s="535">
        <f>'FTCA CSAPR Repower'!O97-'FTCA CSAPR Retrofit'!O97</f>
        <v>780</v>
      </c>
      <c r="T97" s="580">
        <f>'FTCA CSAPR Repower'!P97-'FTCA CSAPR Retrofit'!P97</f>
        <v>0.6430338004946414</v>
      </c>
      <c r="U97" s="498"/>
      <c r="V97" s="498"/>
    </row>
    <row r="98" spans="1:22" ht="12.75">
      <c r="A98" s="465">
        <v>2017</v>
      </c>
      <c r="B98" s="579">
        <f>'FTCA CSAPR Repower'!B98-'FTCA CSAPR Retrofit'!B98</f>
        <v>-0.0009765625</v>
      </c>
      <c r="C98" s="535">
        <f>'FTCA CSAPR Repower'!C98-'FTCA CSAPR Retrofit'!C98</f>
        <v>0</v>
      </c>
      <c r="D98" s="535">
        <f>'FTCA CSAPR Repower'!D98-'FTCA CSAPR Retrofit'!D98</f>
        <v>0</v>
      </c>
      <c r="E98" s="535">
        <f>'FTCA CSAPR Repower'!E98-'FTCA CSAPR Retrofit'!E98</f>
        <v>0</v>
      </c>
      <c r="F98" s="535">
        <f>'FTCA CSAPR Repower'!F98-'FTCA CSAPR Retrofit'!F98</f>
        <v>459.2633056640625</v>
      </c>
      <c r="G98" s="535">
        <f>'FTCA CSAPR Repower'!G98-'FTCA CSAPR Retrofit'!G98</f>
        <v>-570.6726379394531</v>
      </c>
      <c r="H98" s="580">
        <f>'FTCA CSAPR Repower'!H98-'FTCA CSAPR Retrofit'!H98</f>
        <v>-1029.9359436035156</v>
      </c>
      <c r="I98" s="535">
        <f>'FTCA CSAPR Repower'!I98-'FTCA CSAPR Retrofit'!I98</f>
        <v>-0.0009013671879074536</v>
      </c>
      <c r="J98" s="535" t="e">
        <f>'FTCA CSAPR Repower'!#REF!-'FTCA CSAPR Retrofit'!#REF!</f>
        <v>#REF!</v>
      </c>
      <c r="K98" s="535" t="e">
        <f>'FTCA CSAPR Repower'!#REF!-'FTCA CSAPR Retrofit'!#REF!</f>
        <v>#REF!</v>
      </c>
      <c r="L98" s="535" t="e">
        <f>'FTCA CSAPR Repower'!#REF!-'FTCA CSAPR Retrofit'!#REF!</f>
        <v>#REF!</v>
      </c>
      <c r="M98" s="580" t="e">
        <f>'FTCA CSAPR Repower'!#REF!-'FTCA CSAPR Retrofit'!#REF!</f>
        <v>#REF!</v>
      </c>
      <c r="N98" s="465">
        <v>2017</v>
      </c>
      <c r="O98" s="579">
        <f>'FTCA CSAPR Repower'!K98-'FTCA CSAPR Retrofit'!K98</f>
        <v>0</v>
      </c>
      <c r="P98" s="535">
        <f>'FTCA CSAPR Repower'!L98-'FTCA CSAPR Retrofit'!L98</f>
        <v>35.340087890625</v>
      </c>
      <c r="Q98" s="282" t="s">
        <v>93</v>
      </c>
      <c r="R98" s="535">
        <f>'FTCA CSAPR Repower'!N98-'FTCA CSAPR Retrofit'!N98</f>
        <v>0</v>
      </c>
      <c r="S98" s="535">
        <f>'FTCA CSAPR Repower'!O98-'FTCA CSAPR Retrofit'!O98</f>
        <v>35.340087890625</v>
      </c>
      <c r="T98" s="580">
        <f>'FTCA CSAPR Repower'!P98-'FTCA CSAPR Retrofit'!P98</f>
        <v>0.029499238639920766</v>
      </c>
      <c r="U98" s="498"/>
      <c r="V98" s="498"/>
    </row>
    <row r="99" spans="1:22" ht="12.75">
      <c r="A99" s="465">
        <v>2018</v>
      </c>
      <c r="B99" s="579">
        <f>'FTCA CSAPR Repower'!B99-'FTCA CSAPR Retrofit'!B99</f>
        <v>-0.0009765625</v>
      </c>
      <c r="C99" s="535">
        <f>'FTCA CSAPR Repower'!C99-'FTCA CSAPR Retrofit'!C99</f>
        <v>0</v>
      </c>
      <c r="D99" s="535">
        <f>'FTCA CSAPR Repower'!D99-'FTCA CSAPR Retrofit'!D99</f>
        <v>0</v>
      </c>
      <c r="E99" s="535">
        <f>'FTCA CSAPR Repower'!E99-'FTCA CSAPR Retrofit'!E99</f>
        <v>0</v>
      </c>
      <c r="F99" s="535">
        <f>'FTCA CSAPR Repower'!F99-'FTCA CSAPR Retrofit'!F99</f>
        <v>468.15260314941406</v>
      </c>
      <c r="G99" s="535">
        <f>'FTCA CSAPR Repower'!G99-'FTCA CSAPR Retrofit'!G99</f>
        <v>-819.769775390625</v>
      </c>
      <c r="H99" s="580">
        <f>'FTCA CSAPR Repower'!H99-'FTCA CSAPR Retrofit'!H99</f>
        <v>-1287.922378540039</v>
      </c>
      <c r="I99" s="535">
        <f>'FTCA CSAPR Repower'!I99-'FTCA CSAPR Retrofit'!I99</f>
        <v>-0.0009013671879074536</v>
      </c>
      <c r="J99" s="535" t="e">
        <f>'FTCA CSAPR Repower'!#REF!-'FTCA CSAPR Retrofit'!#REF!</f>
        <v>#REF!</v>
      </c>
      <c r="K99" s="535" t="e">
        <f>'FTCA CSAPR Repower'!#REF!-'FTCA CSAPR Retrofit'!#REF!</f>
        <v>#REF!</v>
      </c>
      <c r="L99" s="535" t="e">
        <f>'FTCA CSAPR Repower'!#REF!-'FTCA CSAPR Retrofit'!#REF!</f>
        <v>#REF!</v>
      </c>
      <c r="M99" s="580" t="e">
        <f>'FTCA CSAPR Repower'!#REF!-'FTCA CSAPR Retrofit'!#REF!</f>
        <v>#REF!</v>
      </c>
      <c r="N99" s="465">
        <v>2018</v>
      </c>
      <c r="O99" s="579">
        <f>'FTCA CSAPR Repower'!K99-'FTCA CSAPR Retrofit'!K99</f>
        <v>0</v>
      </c>
      <c r="P99" s="535">
        <f>'FTCA CSAPR Repower'!L99-'FTCA CSAPR Retrofit'!L99</f>
        <v>39.280029296875</v>
      </c>
      <c r="Q99" s="282" t="s">
        <v>93</v>
      </c>
      <c r="R99" s="535">
        <f>'FTCA CSAPR Repower'!N99-'FTCA CSAPR Retrofit'!N99</f>
        <v>0</v>
      </c>
      <c r="S99" s="535">
        <f>'FTCA CSAPR Repower'!O99-'FTCA CSAPR Retrofit'!O99</f>
        <v>39.280029296875</v>
      </c>
      <c r="T99" s="580">
        <f>'FTCA CSAPR Repower'!P99-'FTCA CSAPR Retrofit'!P99</f>
        <v>0.03254352054422116</v>
      </c>
      <c r="U99" s="498"/>
      <c r="V99" s="498"/>
    </row>
    <row r="100" spans="1:22" ht="12.75">
      <c r="A100" s="465">
        <v>2019</v>
      </c>
      <c r="B100" s="579">
        <f>'FTCA CSAPR Repower'!B100-'FTCA CSAPR Retrofit'!B100</f>
        <v>0.00048828125</v>
      </c>
      <c r="C100" s="535">
        <f>'FTCA CSAPR Repower'!C100-'FTCA CSAPR Retrofit'!C100</f>
        <v>0</v>
      </c>
      <c r="D100" s="535">
        <f>'FTCA CSAPR Repower'!D100-'FTCA CSAPR Retrofit'!D100</f>
        <v>0</v>
      </c>
      <c r="E100" s="535">
        <f>'FTCA CSAPR Repower'!E100-'FTCA CSAPR Retrofit'!E100</f>
        <v>0</v>
      </c>
      <c r="F100" s="535">
        <f>'FTCA CSAPR Repower'!F100-'FTCA CSAPR Retrofit'!F100</f>
        <v>502.6800842285156</v>
      </c>
      <c r="G100" s="535">
        <f>'FTCA CSAPR Repower'!G100-'FTCA CSAPR Retrofit'!G100</f>
        <v>-493.01898193359375</v>
      </c>
      <c r="H100" s="580">
        <f>'FTCA CSAPR Repower'!H100-'FTCA CSAPR Retrofit'!H100</f>
        <v>-995.6990661621094</v>
      </c>
      <c r="I100" s="535">
        <f>'FTCA CSAPR Repower'!I100-'FTCA CSAPR Retrofit'!I100</f>
        <v>0.0004506835939537268</v>
      </c>
      <c r="J100" s="535" t="e">
        <f>'FTCA CSAPR Repower'!#REF!-'FTCA CSAPR Retrofit'!#REF!</f>
        <v>#REF!</v>
      </c>
      <c r="K100" s="535" t="e">
        <f>'FTCA CSAPR Repower'!#REF!-'FTCA CSAPR Retrofit'!#REF!</f>
        <v>#REF!</v>
      </c>
      <c r="L100" s="535" t="e">
        <f>'FTCA CSAPR Repower'!#REF!-'FTCA CSAPR Retrofit'!#REF!</f>
        <v>#REF!</v>
      </c>
      <c r="M100" s="580" t="e">
        <f>'FTCA CSAPR Repower'!#REF!-'FTCA CSAPR Retrofit'!#REF!</f>
        <v>#REF!</v>
      </c>
      <c r="N100" s="465">
        <v>2019</v>
      </c>
      <c r="O100" s="579">
        <f>'FTCA CSAPR Repower'!K100-'FTCA CSAPR Retrofit'!K100</f>
        <v>0</v>
      </c>
      <c r="P100" s="535">
        <f>'FTCA CSAPR Repower'!L100-'FTCA CSAPR Retrofit'!L100</f>
        <v>43.219970703125</v>
      </c>
      <c r="Q100" s="282" t="s">
        <v>93</v>
      </c>
      <c r="R100" s="535">
        <f>'FTCA CSAPR Repower'!N100-'FTCA CSAPR Retrofit'!N100</f>
        <v>0</v>
      </c>
      <c r="S100" s="535">
        <f>'FTCA CSAPR Repower'!O100-'FTCA CSAPR Retrofit'!O100</f>
        <v>43.219970703125</v>
      </c>
      <c r="T100" s="580">
        <f>'FTCA CSAPR Repower'!P100-'FTCA CSAPR Retrofit'!P100</f>
        <v>0.03548437660355086</v>
      </c>
      <c r="U100" s="498"/>
      <c r="V100" s="498"/>
    </row>
    <row r="101" spans="1:22" ht="12.75">
      <c r="A101" s="465">
        <v>2020</v>
      </c>
      <c r="B101" s="579">
        <f>'FTCA CSAPR Repower'!B101-'FTCA CSAPR Retrofit'!B101</f>
        <v>0.00048828125</v>
      </c>
      <c r="C101" s="535">
        <f>'FTCA CSAPR Repower'!C101-'FTCA CSAPR Retrofit'!C101</f>
        <v>0</v>
      </c>
      <c r="D101" s="535">
        <f>'FTCA CSAPR Repower'!D101-'FTCA CSAPR Retrofit'!D101</f>
        <v>0</v>
      </c>
      <c r="E101" s="535">
        <f>'FTCA CSAPR Repower'!E101-'FTCA CSAPR Retrofit'!E101</f>
        <v>0</v>
      </c>
      <c r="F101" s="535">
        <f>'FTCA CSAPR Repower'!F101-'FTCA CSAPR Retrofit'!F101</f>
        <v>438.05369567871094</v>
      </c>
      <c r="G101" s="535">
        <f>'FTCA CSAPR Repower'!G101-'FTCA CSAPR Retrofit'!G101</f>
        <v>-786.8756713867188</v>
      </c>
      <c r="H101" s="580">
        <f>'FTCA CSAPR Repower'!H101-'FTCA CSAPR Retrofit'!H101</f>
        <v>-1224.9293670654297</v>
      </c>
      <c r="I101" s="535">
        <f>'FTCA CSAPR Repower'!I101-'FTCA CSAPR Retrofit'!I101</f>
        <v>0.0004506835939537268</v>
      </c>
      <c r="J101" s="535" t="e">
        <f>'FTCA CSAPR Repower'!#REF!-'FTCA CSAPR Retrofit'!#REF!</f>
        <v>#REF!</v>
      </c>
      <c r="K101" s="535" t="e">
        <f>'FTCA CSAPR Repower'!#REF!-'FTCA CSAPR Retrofit'!#REF!</f>
        <v>#REF!</v>
      </c>
      <c r="L101" s="535" t="e">
        <f>'FTCA CSAPR Repower'!#REF!-'FTCA CSAPR Retrofit'!#REF!</f>
        <v>#REF!</v>
      </c>
      <c r="M101" s="580" t="e">
        <f>'FTCA CSAPR Repower'!#REF!-'FTCA CSAPR Retrofit'!#REF!</f>
        <v>#REF!</v>
      </c>
      <c r="N101" s="465">
        <v>2020</v>
      </c>
      <c r="O101" s="579">
        <f>'FTCA CSAPR Repower'!K101-'FTCA CSAPR Retrofit'!K101</f>
        <v>0</v>
      </c>
      <c r="P101" s="535">
        <f>'FTCA CSAPR Repower'!L101-'FTCA CSAPR Retrofit'!L101</f>
        <v>47.159912109375</v>
      </c>
      <c r="Q101" s="282" t="s">
        <v>93</v>
      </c>
      <c r="R101" s="535">
        <f>'FTCA CSAPR Repower'!N101-'FTCA CSAPR Retrofit'!N101</f>
        <v>0</v>
      </c>
      <c r="S101" s="535">
        <f>'FTCA CSAPR Repower'!O101-'FTCA CSAPR Retrofit'!O101</f>
        <v>47.159912109375</v>
      </c>
      <c r="T101" s="580">
        <f>'FTCA CSAPR Repower'!P101-'FTCA CSAPR Retrofit'!P101</f>
        <v>0.03852933995863961</v>
      </c>
      <c r="U101" s="498"/>
      <c r="V101" s="498"/>
    </row>
    <row r="102" spans="1:22" ht="12.75">
      <c r="A102" s="465">
        <v>2021</v>
      </c>
      <c r="B102" s="579">
        <f>'FTCA CSAPR Repower'!B102-'FTCA CSAPR Retrofit'!B102</f>
        <v>-0.00048828125</v>
      </c>
      <c r="C102" s="535">
        <f>'FTCA CSAPR Repower'!C102-'FTCA CSAPR Retrofit'!C102</f>
        <v>0</v>
      </c>
      <c r="D102" s="535">
        <f>'FTCA CSAPR Repower'!D102-'FTCA CSAPR Retrofit'!D102</f>
        <v>0</v>
      </c>
      <c r="E102" s="535">
        <f>'FTCA CSAPR Repower'!E102-'FTCA CSAPR Retrofit'!E102</f>
        <v>0</v>
      </c>
      <c r="F102" s="535">
        <f>'FTCA CSAPR Repower'!F102-'FTCA CSAPR Retrofit'!F102</f>
        <v>417.9499206542969</v>
      </c>
      <c r="G102" s="535">
        <f>'FTCA CSAPR Repower'!G102-'FTCA CSAPR Retrofit'!G102</f>
        <v>-829.369140625</v>
      </c>
      <c r="H102" s="580">
        <f>'FTCA CSAPR Repower'!H102-'FTCA CSAPR Retrofit'!H102</f>
        <v>-1247.3190612792969</v>
      </c>
      <c r="I102" s="535">
        <f>'FTCA CSAPR Repower'!I102-'FTCA CSAPR Retrofit'!I102</f>
        <v>-0.0004506835939537268</v>
      </c>
      <c r="J102" s="535" t="e">
        <f>'FTCA CSAPR Repower'!#REF!-'FTCA CSAPR Retrofit'!#REF!</f>
        <v>#REF!</v>
      </c>
      <c r="K102" s="535" t="e">
        <f>'FTCA CSAPR Repower'!#REF!-'FTCA CSAPR Retrofit'!#REF!</f>
        <v>#REF!</v>
      </c>
      <c r="L102" s="535" t="e">
        <f>'FTCA CSAPR Repower'!#REF!-'FTCA CSAPR Retrofit'!#REF!</f>
        <v>#REF!</v>
      </c>
      <c r="M102" s="580" t="e">
        <f>'FTCA CSAPR Repower'!#REF!-'FTCA CSAPR Retrofit'!#REF!</f>
        <v>#REF!</v>
      </c>
      <c r="N102" s="465">
        <v>2021</v>
      </c>
      <c r="O102" s="579">
        <f>'FTCA CSAPR Repower'!K102-'FTCA CSAPR Retrofit'!K102</f>
        <v>0</v>
      </c>
      <c r="P102" s="535">
        <f>'FTCA CSAPR Repower'!L102-'FTCA CSAPR Retrofit'!L102</f>
        <v>47.159912109375</v>
      </c>
      <c r="Q102" s="282" t="s">
        <v>93</v>
      </c>
      <c r="R102" s="535">
        <f>'FTCA CSAPR Repower'!N102-'FTCA CSAPR Retrofit'!N102</f>
        <v>0</v>
      </c>
      <c r="S102" s="535">
        <f>'FTCA CSAPR Repower'!O102-'FTCA CSAPR Retrofit'!O102</f>
        <v>47.159912109375</v>
      </c>
      <c r="T102" s="580">
        <f>'FTCA CSAPR Repower'!P102-'FTCA CSAPR Retrofit'!P102</f>
        <v>0.03809362852130449</v>
      </c>
      <c r="U102" s="498"/>
      <c r="V102" s="498"/>
    </row>
    <row r="103" spans="1:22" ht="12.75">
      <c r="A103" s="465">
        <v>2022</v>
      </c>
      <c r="B103" s="579">
        <f>'FTCA CSAPR Repower'!B103-'FTCA CSAPR Retrofit'!B103</f>
        <v>0</v>
      </c>
      <c r="C103" s="535">
        <f>'FTCA CSAPR Repower'!C103-'FTCA CSAPR Retrofit'!C103</f>
        <v>0</v>
      </c>
      <c r="D103" s="535">
        <f>'FTCA CSAPR Repower'!D103-'FTCA CSAPR Retrofit'!D103</f>
        <v>0</v>
      </c>
      <c r="E103" s="535">
        <f>'FTCA CSAPR Repower'!E103-'FTCA CSAPR Retrofit'!E103</f>
        <v>0</v>
      </c>
      <c r="F103" s="535">
        <f>'FTCA CSAPR Repower'!F103-'FTCA CSAPR Retrofit'!F103</f>
        <v>204.5208740234375</v>
      </c>
      <c r="G103" s="535">
        <f>'FTCA CSAPR Repower'!G103-'FTCA CSAPR Retrofit'!G103</f>
        <v>-654.2211303710938</v>
      </c>
      <c r="H103" s="580">
        <f>'FTCA CSAPR Repower'!H103-'FTCA CSAPR Retrofit'!H103</f>
        <v>-858.7420043945312</v>
      </c>
      <c r="I103" s="535">
        <f>'FTCA CSAPR Repower'!I103-'FTCA CSAPR Retrofit'!I103</f>
        <v>0</v>
      </c>
      <c r="J103" s="535" t="e">
        <f>'FTCA CSAPR Repower'!#REF!-'FTCA CSAPR Retrofit'!#REF!</f>
        <v>#REF!</v>
      </c>
      <c r="K103" s="535" t="e">
        <f>'FTCA CSAPR Repower'!#REF!-'FTCA CSAPR Retrofit'!#REF!</f>
        <v>#REF!</v>
      </c>
      <c r="L103" s="535" t="e">
        <f>'FTCA CSAPR Repower'!#REF!-'FTCA CSAPR Retrofit'!#REF!</f>
        <v>#REF!</v>
      </c>
      <c r="M103" s="580" t="e">
        <f>'FTCA CSAPR Repower'!#REF!-'FTCA CSAPR Retrofit'!#REF!</f>
        <v>#REF!</v>
      </c>
      <c r="N103" s="465">
        <v>2022</v>
      </c>
      <c r="O103" s="579">
        <f>'FTCA CSAPR Repower'!K103-'FTCA CSAPR Retrofit'!K103</f>
        <v>0</v>
      </c>
      <c r="P103" s="535">
        <f>'FTCA CSAPR Repower'!L103-'FTCA CSAPR Retrofit'!L103</f>
        <v>47.159912109375</v>
      </c>
      <c r="Q103" s="282" t="s">
        <v>93</v>
      </c>
      <c r="R103" s="535">
        <f>'FTCA CSAPR Repower'!N103-'FTCA CSAPR Retrofit'!N103</f>
        <v>0</v>
      </c>
      <c r="S103" s="535">
        <f>'FTCA CSAPR Repower'!O103-'FTCA CSAPR Retrofit'!O103</f>
        <v>47.159912109375</v>
      </c>
      <c r="T103" s="580">
        <f>'FTCA CSAPR Repower'!P103-'FTCA CSAPR Retrofit'!P103</f>
        <v>0.03775813619645718</v>
      </c>
      <c r="U103" s="498"/>
      <c r="V103" s="498"/>
    </row>
    <row r="104" spans="1:22" ht="12.75">
      <c r="A104" s="465">
        <v>2023</v>
      </c>
      <c r="B104" s="579">
        <f>'FTCA CSAPR Repower'!B104-'FTCA CSAPR Retrofit'!B104</f>
        <v>0</v>
      </c>
      <c r="C104" s="535">
        <f>'FTCA CSAPR Repower'!C104-'FTCA CSAPR Retrofit'!C104</f>
        <v>0</v>
      </c>
      <c r="D104" s="535">
        <f>'FTCA CSAPR Repower'!D104-'FTCA CSAPR Retrofit'!D104</f>
        <v>0</v>
      </c>
      <c r="E104" s="535">
        <f>'FTCA CSAPR Repower'!E104-'FTCA CSAPR Retrofit'!E104</f>
        <v>0</v>
      </c>
      <c r="F104" s="535">
        <f>'FTCA CSAPR Repower'!F104-'FTCA CSAPR Retrofit'!F104</f>
        <v>26.8763427734375</v>
      </c>
      <c r="G104" s="535">
        <f>'FTCA CSAPR Repower'!G104-'FTCA CSAPR Retrofit'!G104</f>
        <v>-181.35537719726562</v>
      </c>
      <c r="H104" s="580">
        <f>'FTCA CSAPR Repower'!H104-'FTCA CSAPR Retrofit'!H104</f>
        <v>-208.23171997070312</v>
      </c>
      <c r="I104" s="535">
        <f>'FTCA CSAPR Repower'!I104-'FTCA CSAPR Retrofit'!I104</f>
        <v>0</v>
      </c>
      <c r="J104" s="535" t="e">
        <f>'FTCA CSAPR Repower'!#REF!-'FTCA CSAPR Retrofit'!#REF!</f>
        <v>#REF!</v>
      </c>
      <c r="K104" s="535" t="e">
        <f>'FTCA CSAPR Repower'!#REF!-'FTCA CSAPR Retrofit'!#REF!</f>
        <v>#REF!</v>
      </c>
      <c r="L104" s="535" t="e">
        <f>'FTCA CSAPR Repower'!#REF!-'FTCA CSAPR Retrofit'!#REF!</f>
        <v>#REF!</v>
      </c>
      <c r="M104" s="580" t="e">
        <f>'FTCA CSAPR Repower'!#REF!-'FTCA CSAPR Retrofit'!#REF!</f>
        <v>#REF!</v>
      </c>
      <c r="N104" s="465">
        <v>2023</v>
      </c>
      <c r="O104" s="579">
        <f>'FTCA CSAPR Repower'!K104-'FTCA CSAPR Retrofit'!K104</f>
        <v>0</v>
      </c>
      <c r="P104" s="535">
        <f>'FTCA CSAPR Repower'!L104-'FTCA CSAPR Retrofit'!L104</f>
        <v>47.159912109375</v>
      </c>
      <c r="Q104" s="282" t="s">
        <v>93</v>
      </c>
      <c r="R104" s="535">
        <f>'FTCA CSAPR Repower'!N104-'FTCA CSAPR Retrofit'!N104</f>
        <v>0</v>
      </c>
      <c r="S104" s="535">
        <f>'FTCA CSAPR Repower'!O104-'FTCA CSAPR Retrofit'!O104</f>
        <v>47.159912109375</v>
      </c>
      <c r="T104" s="580">
        <f>'FTCA CSAPR Repower'!P104-'FTCA CSAPR Retrofit'!P104</f>
        <v>0.037577619210657276</v>
      </c>
      <c r="U104" s="498"/>
      <c r="V104" s="498"/>
    </row>
    <row r="105" spans="1:22" ht="12.75">
      <c r="A105" s="465">
        <v>2024</v>
      </c>
      <c r="B105" s="579">
        <f>'FTCA CSAPR Repower'!B105-'FTCA CSAPR Retrofit'!B105</f>
        <v>-0.00048828125</v>
      </c>
      <c r="C105" s="535">
        <f>'FTCA CSAPR Repower'!C105-'FTCA CSAPR Retrofit'!C105</f>
        <v>0</v>
      </c>
      <c r="D105" s="535">
        <f>'FTCA CSAPR Repower'!D105-'FTCA CSAPR Retrofit'!D105</f>
        <v>0</v>
      </c>
      <c r="E105" s="535">
        <f>'FTCA CSAPR Repower'!E105-'FTCA CSAPR Retrofit'!E105</f>
        <v>0</v>
      </c>
      <c r="F105" s="535">
        <f>'FTCA CSAPR Repower'!F105-'FTCA CSAPR Retrofit'!F105</f>
        <v>423.5035705566406</v>
      </c>
      <c r="G105" s="535">
        <f>'FTCA CSAPR Repower'!G105-'FTCA CSAPR Retrofit'!G105</f>
        <v>-423.6299133300781</v>
      </c>
      <c r="H105" s="580">
        <f>'FTCA CSAPR Repower'!H105-'FTCA CSAPR Retrofit'!H105</f>
        <v>-847.1334838867188</v>
      </c>
      <c r="I105" s="535">
        <f>'FTCA CSAPR Repower'!I105-'FTCA CSAPR Retrofit'!I105</f>
        <v>-0.0004506835939537268</v>
      </c>
      <c r="J105" s="535" t="e">
        <f>'FTCA CSAPR Repower'!#REF!-'FTCA CSAPR Retrofit'!#REF!</f>
        <v>#REF!</v>
      </c>
      <c r="K105" s="535" t="e">
        <f>'FTCA CSAPR Repower'!#REF!-'FTCA CSAPR Retrofit'!#REF!</f>
        <v>#REF!</v>
      </c>
      <c r="L105" s="535" t="e">
        <f>'FTCA CSAPR Repower'!#REF!-'FTCA CSAPR Retrofit'!#REF!</f>
        <v>#REF!</v>
      </c>
      <c r="M105" s="580" t="e">
        <f>'FTCA CSAPR Repower'!#REF!-'FTCA CSAPR Retrofit'!#REF!</f>
        <v>#REF!</v>
      </c>
      <c r="N105" s="465">
        <v>2024</v>
      </c>
      <c r="O105" s="579">
        <f>'FTCA CSAPR Repower'!K105-'FTCA CSAPR Retrofit'!K105</f>
        <v>0</v>
      </c>
      <c r="P105" s="535">
        <f>'FTCA CSAPR Repower'!L105-'FTCA CSAPR Retrofit'!L105</f>
        <v>47.159912109375</v>
      </c>
      <c r="Q105" s="282" t="s">
        <v>93</v>
      </c>
      <c r="R105" s="535">
        <f>'FTCA CSAPR Repower'!N105-'FTCA CSAPR Retrofit'!N105</f>
        <v>0</v>
      </c>
      <c r="S105" s="535">
        <f>'FTCA CSAPR Repower'!O105-'FTCA CSAPR Retrofit'!O105</f>
        <v>47.159912109375</v>
      </c>
      <c r="T105" s="580">
        <f>'FTCA CSAPR Repower'!P105-'FTCA CSAPR Retrofit'!P105</f>
        <v>0.03731005704855617</v>
      </c>
      <c r="U105" s="498"/>
      <c r="V105" s="498"/>
    </row>
    <row r="106" spans="1:22" ht="12.75">
      <c r="A106" s="465">
        <v>2025</v>
      </c>
      <c r="B106" s="579">
        <f>'FTCA CSAPR Repower'!B106-'FTCA CSAPR Retrofit'!B106</f>
        <v>0</v>
      </c>
      <c r="C106" s="535">
        <f>'FTCA CSAPR Repower'!C106-'FTCA CSAPR Retrofit'!C106</f>
        <v>0</v>
      </c>
      <c r="D106" s="535">
        <f>'FTCA CSAPR Repower'!D106-'FTCA CSAPR Retrofit'!D106</f>
        <v>0</v>
      </c>
      <c r="E106" s="535">
        <f>'FTCA CSAPR Repower'!E106-'FTCA CSAPR Retrofit'!E106</f>
        <v>0</v>
      </c>
      <c r="F106" s="535">
        <f>'FTCA CSAPR Repower'!F106-'FTCA CSAPR Retrofit'!F106</f>
        <v>236.45677185058594</v>
      </c>
      <c r="G106" s="535">
        <f>'FTCA CSAPR Repower'!G106-'FTCA CSAPR Retrofit'!G106</f>
        <v>-367.6324462890625</v>
      </c>
      <c r="H106" s="580">
        <f>'FTCA CSAPR Repower'!H106-'FTCA CSAPR Retrofit'!H106</f>
        <v>-604.0892181396484</v>
      </c>
      <c r="I106" s="535">
        <f>'FTCA CSAPR Repower'!I106-'FTCA CSAPR Retrofit'!I106</f>
        <v>0</v>
      </c>
      <c r="J106" s="535" t="e">
        <f>'FTCA CSAPR Repower'!#REF!-'FTCA CSAPR Retrofit'!#REF!</f>
        <v>#REF!</v>
      </c>
      <c r="K106" s="535" t="e">
        <f>'FTCA CSAPR Repower'!#REF!-'FTCA CSAPR Retrofit'!#REF!</f>
        <v>#REF!</v>
      </c>
      <c r="L106" s="535" t="e">
        <f>'FTCA CSAPR Repower'!#REF!-'FTCA CSAPR Retrofit'!#REF!</f>
        <v>#REF!</v>
      </c>
      <c r="M106" s="580" t="e">
        <f>'FTCA CSAPR Repower'!#REF!-'FTCA CSAPR Retrofit'!#REF!</f>
        <v>#REF!</v>
      </c>
      <c r="N106" s="465">
        <v>2025</v>
      </c>
      <c r="O106" s="579">
        <f>'FTCA CSAPR Repower'!K106-'FTCA CSAPR Retrofit'!K106</f>
        <v>0</v>
      </c>
      <c r="P106" s="535">
        <f>'FTCA CSAPR Repower'!L106-'FTCA CSAPR Retrofit'!L106</f>
        <v>47.159912109375</v>
      </c>
      <c r="Q106" s="282" t="s">
        <v>95</v>
      </c>
      <c r="R106" s="535">
        <f>'FTCA CSAPR Repower'!N106-'FTCA CSAPR Retrofit'!N106</f>
        <v>0</v>
      </c>
      <c r="S106" s="535">
        <f>'FTCA CSAPR Repower'!O106-'FTCA CSAPR Retrofit'!O106</f>
        <v>47.159912109375</v>
      </c>
      <c r="T106" s="580">
        <f>'FTCA CSAPR Repower'!P106-'FTCA CSAPR Retrofit'!P106</f>
        <v>0.03681491967944983</v>
      </c>
      <c r="U106" s="498"/>
      <c r="V106" s="498"/>
    </row>
    <row r="107" spans="1:22" ht="12.75">
      <c r="A107" s="465">
        <v>2026</v>
      </c>
      <c r="B107" s="579">
        <f>'FTCA CSAPR Repower'!B107-'FTCA CSAPR Retrofit'!B107</f>
        <v>-0.00048828125</v>
      </c>
      <c r="C107" s="535">
        <f>'FTCA CSAPR Repower'!C107-'FTCA CSAPR Retrofit'!C107</f>
        <v>0</v>
      </c>
      <c r="D107" s="535">
        <f>'FTCA CSAPR Repower'!D107-'FTCA CSAPR Retrofit'!D107</f>
        <v>0</v>
      </c>
      <c r="E107" s="535">
        <f>'FTCA CSAPR Repower'!E107-'FTCA CSAPR Retrofit'!E107</f>
        <v>0</v>
      </c>
      <c r="F107" s="535">
        <f>'FTCA CSAPR Repower'!F107-'FTCA CSAPR Retrofit'!F107</f>
        <v>205.96815490722656</v>
      </c>
      <c r="G107" s="535">
        <f>'FTCA CSAPR Repower'!G107-'FTCA CSAPR Retrofit'!G107</f>
        <v>-606.91357421875</v>
      </c>
      <c r="H107" s="580">
        <f>'FTCA CSAPR Repower'!H107-'FTCA CSAPR Retrofit'!H107</f>
        <v>-812.8817291259766</v>
      </c>
      <c r="I107" s="535">
        <f>'FTCA CSAPR Repower'!I107-'FTCA CSAPR Retrofit'!I107</f>
        <v>-0.0004506835939537268</v>
      </c>
      <c r="J107" s="535" t="e">
        <f>'FTCA CSAPR Repower'!#REF!-'FTCA CSAPR Retrofit'!#REF!</f>
        <v>#REF!</v>
      </c>
      <c r="K107" s="535" t="e">
        <f>'FTCA CSAPR Repower'!#REF!-'FTCA CSAPR Retrofit'!#REF!</f>
        <v>#REF!</v>
      </c>
      <c r="L107" s="535" t="e">
        <f>'FTCA CSAPR Repower'!#REF!-'FTCA CSAPR Retrofit'!#REF!</f>
        <v>#REF!</v>
      </c>
      <c r="M107" s="580" t="e">
        <f>'FTCA CSAPR Repower'!#REF!-'FTCA CSAPR Retrofit'!#REF!</f>
        <v>#REF!</v>
      </c>
      <c r="N107" s="465">
        <v>2026</v>
      </c>
      <c r="O107" s="579">
        <f>'FTCA CSAPR Repower'!K107-'FTCA CSAPR Retrofit'!K107</f>
        <v>0</v>
      </c>
      <c r="P107" s="535">
        <f>'FTCA CSAPR Repower'!L107-'FTCA CSAPR Retrofit'!L107</f>
        <v>47.159912109375</v>
      </c>
      <c r="Q107" s="282" t="s">
        <v>93</v>
      </c>
      <c r="R107" s="535">
        <f>'FTCA CSAPR Repower'!N107-'FTCA CSAPR Retrofit'!N107</f>
        <v>0</v>
      </c>
      <c r="S107" s="535">
        <f>'FTCA CSAPR Repower'!O107-'FTCA CSAPR Retrofit'!O107</f>
        <v>47.159912109375</v>
      </c>
      <c r="T107" s="580">
        <f>'FTCA CSAPR Repower'!P107-'FTCA CSAPR Retrofit'!P107</f>
        <v>0.036473249891241455</v>
      </c>
      <c r="U107" s="498"/>
      <c r="V107" s="498"/>
    </row>
    <row r="108" spans="1:22" ht="12.75">
      <c r="A108" s="465">
        <v>2027</v>
      </c>
      <c r="B108" s="579">
        <f>'FTCA CSAPR Repower'!B108-'FTCA CSAPR Retrofit'!B108</f>
        <v>-0.0009765625</v>
      </c>
      <c r="C108" s="535">
        <f>'FTCA CSAPR Repower'!C108-'FTCA CSAPR Retrofit'!C108</f>
        <v>0</v>
      </c>
      <c r="D108" s="535">
        <f>'FTCA CSAPR Repower'!D108-'FTCA CSAPR Retrofit'!D108</f>
        <v>0</v>
      </c>
      <c r="E108" s="535">
        <f>'FTCA CSAPR Repower'!E108-'FTCA CSAPR Retrofit'!E108</f>
        <v>0</v>
      </c>
      <c r="F108" s="535">
        <f>'FTCA CSAPR Repower'!F108-'FTCA CSAPR Retrofit'!F108</f>
        <v>90.66275024414062</v>
      </c>
      <c r="G108" s="535">
        <f>'FTCA CSAPR Repower'!G108-'FTCA CSAPR Retrofit'!G108</f>
        <v>-393.146728515625</v>
      </c>
      <c r="H108" s="580">
        <f>'FTCA CSAPR Repower'!H108-'FTCA CSAPR Retrofit'!H108</f>
        <v>-483.8094787597656</v>
      </c>
      <c r="I108" s="535">
        <f>'FTCA CSAPR Repower'!I108-'FTCA CSAPR Retrofit'!I108</f>
        <v>-0.0009013671879074536</v>
      </c>
      <c r="J108" s="535" t="e">
        <f>'FTCA CSAPR Repower'!#REF!-'FTCA CSAPR Retrofit'!#REF!</f>
        <v>#REF!</v>
      </c>
      <c r="K108" s="535" t="e">
        <f>'FTCA CSAPR Repower'!#REF!-'FTCA CSAPR Retrofit'!#REF!</f>
        <v>#REF!</v>
      </c>
      <c r="L108" s="535" t="e">
        <f>'FTCA CSAPR Repower'!#REF!-'FTCA CSAPR Retrofit'!#REF!</f>
        <v>#REF!</v>
      </c>
      <c r="M108" s="580" t="e">
        <f>'FTCA CSAPR Repower'!#REF!-'FTCA CSAPR Retrofit'!#REF!</f>
        <v>#REF!</v>
      </c>
      <c r="N108" s="465">
        <v>2027</v>
      </c>
      <c r="O108" s="579">
        <f>'FTCA CSAPR Repower'!K108-'FTCA CSAPR Retrofit'!K108</f>
        <v>0</v>
      </c>
      <c r="P108" s="535">
        <f>'FTCA CSAPR Repower'!L108-'FTCA CSAPR Retrofit'!L108</f>
        <v>47.159912109375</v>
      </c>
      <c r="Q108" s="282" t="s">
        <v>93</v>
      </c>
      <c r="R108" s="535">
        <f>'FTCA CSAPR Repower'!N108-'FTCA CSAPR Retrofit'!N108</f>
        <v>0</v>
      </c>
      <c r="S108" s="535">
        <f>'FTCA CSAPR Repower'!O108-'FTCA CSAPR Retrofit'!O108</f>
        <v>47.159912109375</v>
      </c>
      <c r="T108" s="580">
        <f>'FTCA CSAPR Repower'!P108-'FTCA CSAPR Retrofit'!P108</f>
        <v>0.03613786368534466</v>
      </c>
      <c r="U108" s="498"/>
      <c r="V108" s="498"/>
    </row>
    <row r="109" spans="1:22" ht="12.75">
      <c r="A109" s="465">
        <v>2028</v>
      </c>
      <c r="B109" s="579">
        <f>'FTCA CSAPR Repower'!B109-'FTCA CSAPR Retrofit'!B109</f>
        <v>0.00048828125</v>
      </c>
      <c r="C109" s="535">
        <f>'FTCA CSAPR Repower'!C109-'FTCA CSAPR Retrofit'!C109</f>
        <v>0</v>
      </c>
      <c r="D109" s="535">
        <f>'FTCA CSAPR Repower'!D109-'FTCA CSAPR Retrofit'!D109</f>
        <v>0</v>
      </c>
      <c r="E109" s="535">
        <f>'FTCA CSAPR Repower'!E109-'FTCA CSAPR Retrofit'!E109</f>
        <v>0</v>
      </c>
      <c r="F109" s="535">
        <f>'FTCA CSAPR Repower'!F109-'FTCA CSAPR Retrofit'!F109</f>
        <v>223.25863647460938</v>
      </c>
      <c r="G109" s="535">
        <f>'FTCA CSAPR Repower'!G109-'FTCA CSAPR Retrofit'!G109</f>
        <v>-594.1470947265625</v>
      </c>
      <c r="H109" s="580">
        <f>'FTCA CSAPR Repower'!H109-'FTCA CSAPR Retrofit'!H109</f>
        <v>-817.4057312011719</v>
      </c>
      <c r="I109" s="535">
        <f>'FTCA CSAPR Repower'!I109-'FTCA CSAPR Retrofit'!I109</f>
        <v>0.0004506835939537268</v>
      </c>
      <c r="J109" s="535" t="e">
        <f>'FTCA CSAPR Repower'!#REF!-'FTCA CSAPR Retrofit'!#REF!</f>
        <v>#REF!</v>
      </c>
      <c r="K109" s="535" t="e">
        <f>'FTCA CSAPR Repower'!#REF!-'FTCA CSAPR Retrofit'!#REF!</f>
        <v>#REF!</v>
      </c>
      <c r="L109" s="535" t="e">
        <f>'FTCA CSAPR Repower'!#REF!-'FTCA CSAPR Retrofit'!#REF!</f>
        <v>#REF!</v>
      </c>
      <c r="M109" s="580" t="e">
        <f>'FTCA CSAPR Repower'!#REF!-'FTCA CSAPR Retrofit'!#REF!</f>
        <v>#REF!</v>
      </c>
      <c r="N109" s="465">
        <v>2028</v>
      </c>
      <c r="O109" s="579">
        <f>'FTCA CSAPR Repower'!K109-'FTCA CSAPR Retrofit'!K109</f>
        <v>0</v>
      </c>
      <c r="P109" s="535">
        <f>'FTCA CSAPR Repower'!L109-'FTCA CSAPR Retrofit'!L109</f>
        <v>47.159912109375</v>
      </c>
      <c r="Q109" s="282" t="s">
        <v>93</v>
      </c>
      <c r="R109" s="535">
        <f>'FTCA CSAPR Repower'!N109-'FTCA CSAPR Retrofit'!N109</f>
        <v>0</v>
      </c>
      <c r="S109" s="535">
        <f>'FTCA CSAPR Repower'!O109-'FTCA CSAPR Retrofit'!O109</f>
        <v>47.159912109375</v>
      </c>
      <c r="T109" s="580">
        <f>'FTCA CSAPR Repower'!P109-'FTCA CSAPR Retrofit'!P109</f>
        <v>0.03586305103374521</v>
      </c>
      <c r="U109" s="498"/>
      <c r="V109" s="498"/>
    </row>
    <row r="110" spans="1:22" ht="12.75">
      <c r="A110" s="465">
        <v>2029</v>
      </c>
      <c r="B110" s="579">
        <f>'FTCA CSAPR Repower'!B110-'FTCA CSAPR Retrofit'!B110</f>
        <v>0</v>
      </c>
      <c r="C110" s="535">
        <f>'FTCA CSAPR Repower'!C110-'FTCA CSAPR Retrofit'!C110</f>
        <v>0</v>
      </c>
      <c r="D110" s="535">
        <f>'FTCA CSAPR Repower'!D110-'FTCA CSAPR Retrofit'!D110</f>
        <v>0</v>
      </c>
      <c r="E110" s="535">
        <f>'FTCA CSAPR Repower'!E110-'FTCA CSAPR Retrofit'!E110</f>
        <v>0</v>
      </c>
      <c r="F110" s="535">
        <f>'FTCA CSAPR Repower'!F110-'FTCA CSAPR Retrofit'!F110</f>
        <v>222.096923828125</v>
      </c>
      <c r="G110" s="535">
        <f>'FTCA CSAPR Repower'!G110-'FTCA CSAPR Retrofit'!G110</f>
        <v>-496.96337890625</v>
      </c>
      <c r="H110" s="580">
        <f>'FTCA CSAPR Repower'!H110-'FTCA CSAPR Retrofit'!H110</f>
        <v>-719.060302734375</v>
      </c>
      <c r="I110" s="535">
        <f>'FTCA CSAPR Repower'!I110-'FTCA CSAPR Retrofit'!I110</f>
        <v>0</v>
      </c>
      <c r="J110" s="535" t="e">
        <f>'FTCA CSAPR Repower'!#REF!-'FTCA CSAPR Retrofit'!#REF!</f>
        <v>#REF!</v>
      </c>
      <c r="K110" s="535" t="e">
        <f>'FTCA CSAPR Repower'!#REF!-'FTCA CSAPR Retrofit'!#REF!</f>
        <v>#REF!</v>
      </c>
      <c r="L110" s="535" t="e">
        <f>'FTCA CSAPR Repower'!#REF!-'FTCA CSAPR Retrofit'!#REF!</f>
        <v>#REF!</v>
      </c>
      <c r="M110" s="580" t="e">
        <f>'FTCA CSAPR Repower'!#REF!-'FTCA CSAPR Retrofit'!#REF!</f>
        <v>#REF!</v>
      </c>
      <c r="N110" s="465">
        <v>2029</v>
      </c>
      <c r="O110" s="579">
        <f>'FTCA CSAPR Repower'!K110-'FTCA CSAPR Retrofit'!K110</f>
        <v>0</v>
      </c>
      <c r="P110" s="535">
        <f>'FTCA CSAPR Repower'!L110-'FTCA CSAPR Retrofit'!L110</f>
        <v>47.159912109375</v>
      </c>
      <c r="Q110" s="282" t="s">
        <v>93</v>
      </c>
      <c r="R110" s="535">
        <f>'FTCA CSAPR Repower'!N110-'FTCA CSAPR Retrofit'!N110</f>
        <v>0</v>
      </c>
      <c r="S110" s="535">
        <f>'FTCA CSAPR Repower'!O110-'FTCA CSAPR Retrofit'!O110</f>
        <v>47.159912109375</v>
      </c>
      <c r="T110" s="580">
        <f>'FTCA CSAPR Repower'!P110-'FTCA CSAPR Retrofit'!P110</f>
        <v>0.035619268964784734</v>
      </c>
      <c r="U110" s="498"/>
      <c r="V110" s="498"/>
    </row>
    <row r="111" spans="1:22" ht="12.75">
      <c r="A111" s="465">
        <v>2030</v>
      </c>
      <c r="B111" s="579">
        <f>'FTCA CSAPR Repower'!B111-'FTCA CSAPR Retrofit'!B111</f>
        <v>-0.00048828125</v>
      </c>
      <c r="C111" s="535">
        <f>'FTCA CSAPR Repower'!C111-'FTCA CSAPR Retrofit'!C111</f>
        <v>0</v>
      </c>
      <c r="D111" s="535">
        <f>'FTCA CSAPR Repower'!D111-'FTCA CSAPR Retrofit'!D111</f>
        <v>0</v>
      </c>
      <c r="E111" s="535">
        <f>'FTCA CSAPR Repower'!E111-'FTCA CSAPR Retrofit'!E111</f>
        <v>0</v>
      </c>
      <c r="F111" s="535">
        <f>'FTCA CSAPR Repower'!F111-'FTCA CSAPR Retrofit'!F111</f>
        <v>-105.30416870117188</v>
      </c>
      <c r="G111" s="535">
        <f>'FTCA CSAPR Repower'!G111-'FTCA CSAPR Retrofit'!G111</f>
        <v>-373.7767333984375</v>
      </c>
      <c r="H111" s="580">
        <f>'FTCA CSAPR Repower'!H111-'FTCA CSAPR Retrofit'!H111</f>
        <v>-268.4725646972656</v>
      </c>
      <c r="I111" s="535">
        <f>'FTCA CSAPR Repower'!I111-'FTCA CSAPR Retrofit'!I111</f>
        <v>-0.0004506835939537268</v>
      </c>
      <c r="J111" s="535" t="e">
        <f>'FTCA CSAPR Repower'!#REF!-'FTCA CSAPR Retrofit'!#REF!</f>
        <v>#REF!</v>
      </c>
      <c r="K111" s="535" t="e">
        <f>'FTCA CSAPR Repower'!#REF!-'FTCA CSAPR Retrofit'!#REF!</f>
        <v>#REF!</v>
      </c>
      <c r="L111" s="535" t="e">
        <f>'FTCA CSAPR Repower'!#REF!-'FTCA CSAPR Retrofit'!#REF!</f>
        <v>#REF!</v>
      </c>
      <c r="M111" s="580" t="e">
        <f>'FTCA CSAPR Repower'!#REF!-'FTCA CSAPR Retrofit'!#REF!</f>
        <v>#REF!</v>
      </c>
      <c r="N111" s="465">
        <v>2030</v>
      </c>
      <c r="O111" s="579">
        <f>'FTCA CSAPR Repower'!K111-'FTCA CSAPR Retrofit'!K111</f>
        <v>0</v>
      </c>
      <c r="P111" s="535">
        <f>'FTCA CSAPR Repower'!L111-'FTCA CSAPR Retrofit'!L111</f>
        <v>47.159912109375</v>
      </c>
      <c r="Q111" s="282" t="s">
        <v>93</v>
      </c>
      <c r="R111" s="535">
        <f>'FTCA CSAPR Repower'!N111-'FTCA CSAPR Retrofit'!N111</f>
        <v>0</v>
      </c>
      <c r="S111" s="535">
        <f>'FTCA CSAPR Repower'!O111-'FTCA CSAPR Retrofit'!O111</f>
        <v>47.159912109375</v>
      </c>
      <c r="T111" s="580">
        <f>'FTCA CSAPR Repower'!P111-'FTCA CSAPR Retrofit'!P111</f>
        <v>0.03532577686095517</v>
      </c>
      <c r="U111" s="498"/>
      <c r="V111" s="498"/>
    </row>
    <row r="112" spans="1:22" ht="12.75">
      <c r="A112" s="465">
        <v>2031</v>
      </c>
      <c r="B112" s="579">
        <f>'FTCA CSAPR Repower'!B112-'FTCA CSAPR Retrofit'!B112</f>
        <v>0.00048828125</v>
      </c>
      <c r="C112" s="535">
        <f>'FTCA CSAPR Repower'!C112-'FTCA CSAPR Retrofit'!C112</f>
        <v>0</v>
      </c>
      <c r="D112" s="535">
        <f>'FTCA CSAPR Repower'!D112-'FTCA CSAPR Retrofit'!D112</f>
        <v>0</v>
      </c>
      <c r="E112" s="535">
        <f>'FTCA CSAPR Repower'!E112-'FTCA CSAPR Retrofit'!E112</f>
        <v>0</v>
      </c>
      <c r="F112" s="535">
        <f>'FTCA CSAPR Repower'!F112-'FTCA CSAPR Retrofit'!F112</f>
        <v>249.4347381591797</v>
      </c>
      <c r="G112" s="535">
        <f>'FTCA CSAPR Repower'!G112-'FTCA CSAPR Retrofit'!G112</f>
        <v>-424.8460693359375</v>
      </c>
      <c r="H112" s="580">
        <f>'FTCA CSAPR Repower'!H112-'FTCA CSAPR Retrofit'!H112</f>
        <v>-674.2808074951172</v>
      </c>
      <c r="I112" s="535">
        <f>'FTCA CSAPR Repower'!I112-'FTCA CSAPR Retrofit'!I112</f>
        <v>0.0004506835939537268</v>
      </c>
      <c r="J112" s="535" t="e">
        <f>'FTCA CSAPR Repower'!#REF!-'FTCA CSAPR Retrofit'!#REF!</f>
        <v>#REF!</v>
      </c>
      <c r="K112" s="535" t="e">
        <f>'FTCA CSAPR Repower'!#REF!-'FTCA CSAPR Retrofit'!#REF!</f>
        <v>#REF!</v>
      </c>
      <c r="L112" s="535" t="e">
        <f>'FTCA CSAPR Repower'!#REF!-'FTCA CSAPR Retrofit'!#REF!</f>
        <v>#REF!</v>
      </c>
      <c r="M112" s="580" t="e">
        <f>'FTCA CSAPR Repower'!#REF!-'FTCA CSAPR Retrofit'!#REF!</f>
        <v>#REF!</v>
      </c>
      <c r="N112" s="465">
        <v>2031</v>
      </c>
      <c r="O112" s="579">
        <f>'FTCA CSAPR Repower'!K112-'FTCA CSAPR Retrofit'!K112</f>
        <v>0</v>
      </c>
      <c r="P112" s="535">
        <f>'FTCA CSAPR Repower'!L112-'FTCA CSAPR Retrofit'!L112</f>
        <v>47.159912109375</v>
      </c>
      <c r="Q112" s="282" t="s">
        <v>93</v>
      </c>
      <c r="R112" s="535">
        <f>'FTCA CSAPR Repower'!N112-'FTCA CSAPR Retrofit'!N112</f>
        <v>0</v>
      </c>
      <c r="S112" s="535">
        <f>'FTCA CSAPR Repower'!O112-'FTCA CSAPR Retrofit'!O112</f>
        <v>47.159912109375</v>
      </c>
      <c r="T112" s="580">
        <f>'FTCA CSAPR Repower'!P112-'FTCA CSAPR Retrofit'!P112</f>
        <v>0.034985098003987414</v>
      </c>
      <c r="U112" s="498"/>
      <c r="V112" s="498"/>
    </row>
    <row r="113" spans="1:22" ht="12.75">
      <c r="A113" s="465">
        <v>2032</v>
      </c>
      <c r="B113" s="579">
        <f>'FTCA CSAPR Repower'!B113-'FTCA CSAPR Retrofit'!B113</f>
        <v>0</v>
      </c>
      <c r="C113" s="535">
        <f>'FTCA CSAPR Repower'!C113-'FTCA CSAPR Retrofit'!C113</f>
        <v>0</v>
      </c>
      <c r="D113" s="535">
        <f>'FTCA CSAPR Repower'!D113-'FTCA CSAPR Retrofit'!D113</f>
        <v>0</v>
      </c>
      <c r="E113" s="535">
        <f>'FTCA CSAPR Repower'!E113-'FTCA CSAPR Retrofit'!E113</f>
        <v>0</v>
      </c>
      <c r="F113" s="535">
        <f>'FTCA CSAPR Repower'!F113-'FTCA CSAPR Retrofit'!F113</f>
        <v>290.1986541748047</v>
      </c>
      <c r="G113" s="535">
        <f>'FTCA CSAPR Repower'!G113-'FTCA CSAPR Retrofit'!G113</f>
        <v>-491.561767578125</v>
      </c>
      <c r="H113" s="580">
        <f>'FTCA CSAPR Repower'!H113-'FTCA CSAPR Retrofit'!H113</f>
        <v>-781.7604217529297</v>
      </c>
      <c r="I113" s="535">
        <f>'FTCA CSAPR Repower'!I113-'FTCA CSAPR Retrofit'!I113</f>
        <v>0</v>
      </c>
      <c r="J113" s="535" t="e">
        <f>'FTCA CSAPR Repower'!#REF!-'FTCA CSAPR Retrofit'!#REF!</f>
        <v>#REF!</v>
      </c>
      <c r="K113" s="535" t="e">
        <f>'FTCA CSAPR Repower'!#REF!-'FTCA CSAPR Retrofit'!#REF!</f>
        <v>#REF!</v>
      </c>
      <c r="L113" s="535" t="e">
        <f>'FTCA CSAPR Repower'!#REF!-'FTCA CSAPR Retrofit'!#REF!</f>
        <v>#REF!</v>
      </c>
      <c r="M113" s="580" t="e">
        <f>'FTCA CSAPR Repower'!#REF!-'FTCA CSAPR Retrofit'!#REF!</f>
        <v>#REF!</v>
      </c>
      <c r="N113" s="465">
        <v>2032</v>
      </c>
      <c r="O113" s="579">
        <f>'FTCA CSAPR Repower'!K113-'FTCA CSAPR Retrofit'!K113</f>
        <v>0</v>
      </c>
      <c r="P113" s="535">
        <f>'FTCA CSAPR Repower'!L113-'FTCA CSAPR Retrofit'!L113</f>
        <v>47.159912109375</v>
      </c>
      <c r="Q113" s="282" t="s">
        <v>93</v>
      </c>
      <c r="R113" s="535">
        <f>'FTCA CSAPR Repower'!N113-'FTCA CSAPR Retrofit'!N113</f>
        <v>0</v>
      </c>
      <c r="S113" s="535">
        <f>'FTCA CSAPR Repower'!O113-'FTCA CSAPR Retrofit'!O113</f>
        <v>47.159912109375</v>
      </c>
      <c r="T113" s="580">
        <f>'FTCA CSAPR Repower'!P113-'FTCA CSAPR Retrofit'!P113</f>
        <v>0.03475306714029114</v>
      </c>
      <c r="U113" s="498"/>
      <c r="V113" s="498"/>
    </row>
    <row r="114" spans="1:22" ht="12.75">
      <c r="A114" s="465">
        <v>2033</v>
      </c>
      <c r="B114" s="579">
        <f>'FTCA CSAPR Repower'!B114-'FTCA CSAPR Retrofit'!B114</f>
        <v>-0.0009765625</v>
      </c>
      <c r="C114" s="535">
        <f>'FTCA CSAPR Repower'!C114-'FTCA CSAPR Retrofit'!C114</f>
        <v>0</v>
      </c>
      <c r="D114" s="535">
        <f>'FTCA CSAPR Repower'!D114-'FTCA CSAPR Retrofit'!D114</f>
        <v>0</v>
      </c>
      <c r="E114" s="535">
        <f>'FTCA CSAPR Repower'!E114-'FTCA CSAPR Retrofit'!E114</f>
        <v>0</v>
      </c>
      <c r="F114" s="535">
        <f>'FTCA CSAPR Repower'!F114-'FTCA CSAPR Retrofit'!F114</f>
        <v>215.4937744140625</v>
      </c>
      <c r="G114" s="535">
        <f>'FTCA CSAPR Repower'!G114-'FTCA CSAPR Retrofit'!G114</f>
        <v>-521.86376953125</v>
      </c>
      <c r="H114" s="580">
        <f>'FTCA CSAPR Repower'!H114-'FTCA CSAPR Retrofit'!H114</f>
        <v>-737.3575439453125</v>
      </c>
      <c r="I114" s="535">
        <f>'FTCA CSAPR Repower'!I114-'FTCA CSAPR Retrofit'!I114</f>
        <v>-0.0009013671879074536</v>
      </c>
      <c r="J114" s="535" t="e">
        <f>'FTCA CSAPR Repower'!#REF!-'FTCA CSAPR Retrofit'!#REF!</f>
        <v>#REF!</v>
      </c>
      <c r="K114" s="535" t="e">
        <f>'FTCA CSAPR Repower'!#REF!-'FTCA CSAPR Retrofit'!#REF!</f>
        <v>#REF!</v>
      </c>
      <c r="L114" s="535" t="e">
        <f>'FTCA CSAPR Repower'!#REF!-'FTCA CSAPR Retrofit'!#REF!</f>
        <v>#REF!</v>
      </c>
      <c r="M114" s="580" t="e">
        <f>'FTCA CSAPR Repower'!#REF!-'FTCA CSAPR Retrofit'!#REF!</f>
        <v>#REF!</v>
      </c>
      <c r="N114" s="465">
        <v>2033</v>
      </c>
      <c r="O114" s="579">
        <f>'FTCA CSAPR Repower'!K114-'FTCA CSAPR Retrofit'!K114</f>
        <v>0</v>
      </c>
      <c r="P114" s="535">
        <f>'FTCA CSAPR Repower'!L114-'FTCA CSAPR Retrofit'!L114</f>
        <v>47.159912109375</v>
      </c>
      <c r="Q114" s="282" t="s">
        <v>93</v>
      </c>
      <c r="R114" s="535">
        <f>'FTCA CSAPR Repower'!N114-'FTCA CSAPR Retrofit'!N114</f>
        <v>0</v>
      </c>
      <c r="S114" s="535">
        <f>'FTCA CSAPR Repower'!O114-'FTCA CSAPR Retrofit'!O114</f>
        <v>47.159912109375</v>
      </c>
      <c r="T114" s="580">
        <f>'FTCA CSAPR Repower'!P114-'FTCA CSAPR Retrofit'!P114</f>
        <v>0.03437311378234331</v>
      </c>
      <c r="U114" s="498"/>
      <c r="V114" s="498"/>
    </row>
    <row r="115" spans="1:22" ht="12.75">
      <c r="A115" s="465">
        <v>2034</v>
      </c>
      <c r="B115" s="579">
        <f>'FTCA CSAPR Repower'!B115-'FTCA CSAPR Retrofit'!B115</f>
        <v>0.0009765625</v>
      </c>
      <c r="C115" s="535">
        <f>'FTCA CSAPR Repower'!C115-'FTCA CSAPR Retrofit'!C115</f>
        <v>0</v>
      </c>
      <c r="D115" s="535">
        <f>'FTCA CSAPR Repower'!D115-'FTCA CSAPR Retrofit'!D115</f>
        <v>0</v>
      </c>
      <c r="E115" s="535">
        <f>'FTCA CSAPR Repower'!E115-'FTCA CSAPR Retrofit'!E115</f>
        <v>0</v>
      </c>
      <c r="F115" s="535">
        <f>'FTCA CSAPR Repower'!F115-'FTCA CSAPR Retrofit'!F115</f>
        <v>-110.45266723632812</v>
      </c>
      <c r="G115" s="535">
        <f>'FTCA CSAPR Repower'!G115-'FTCA CSAPR Retrofit'!G115</f>
        <v>-196.623779296875</v>
      </c>
      <c r="H115" s="580">
        <f>'FTCA CSAPR Repower'!H115-'FTCA CSAPR Retrofit'!H115</f>
        <v>-86.17111206054688</v>
      </c>
      <c r="I115" s="535">
        <f>'FTCA CSAPR Repower'!I115-'FTCA CSAPR Retrofit'!I115</f>
        <v>0.0009013671869979589</v>
      </c>
      <c r="J115" s="535" t="e">
        <f>'FTCA CSAPR Repower'!#REF!-'FTCA CSAPR Retrofit'!#REF!</f>
        <v>#REF!</v>
      </c>
      <c r="K115" s="535" t="e">
        <f>'FTCA CSAPR Repower'!#REF!-'FTCA CSAPR Retrofit'!#REF!</f>
        <v>#REF!</v>
      </c>
      <c r="L115" s="535" t="e">
        <f>'FTCA CSAPR Repower'!#REF!-'FTCA CSAPR Retrofit'!#REF!</f>
        <v>#REF!</v>
      </c>
      <c r="M115" s="580" t="e">
        <f>'FTCA CSAPR Repower'!#REF!-'FTCA CSAPR Retrofit'!#REF!</f>
        <v>#REF!</v>
      </c>
      <c r="N115" s="465">
        <v>2034</v>
      </c>
      <c r="O115" s="579">
        <f>'FTCA CSAPR Repower'!K115-'FTCA CSAPR Retrofit'!K115</f>
        <v>0</v>
      </c>
      <c r="P115" s="535">
        <f>'FTCA CSAPR Repower'!L115-'FTCA CSAPR Retrofit'!L115</f>
        <v>47.159912109375</v>
      </c>
      <c r="Q115" s="282" t="s">
        <v>93</v>
      </c>
      <c r="R115" s="535">
        <f>'FTCA CSAPR Repower'!N115-'FTCA CSAPR Retrofit'!N115</f>
        <v>0</v>
      </c>
      <c r="S115" s="535">
        <f>'FTCA CSAPR Repower'!O115-'FTCA CSAPR Retrofit'!O115</f>
        <v>47.159912109375</v>
      </c>
      <c r="T115" s="580">
        <f>'FTCA CSAPR Repower'!P115-'FTCA CSAPR Retrofit'!P115</f>
        <v>0.034223448555424474</v>
      </c>
      <c r="U115" s="498"/>
      <c r="V115" s="498"/>
    </row>
    <row r="116" spans="1:22" ht="12.75">
      <c r="A116" s="465">
        <v>2035</v>
      </c>
      <c r="B116" s="579">
        <f>'FTCA CSAPR Repower'!B116-'FTCA CSAPR Retrofit'!B116</f>
        <v>0.0009765625</v>
      </c>
      <c r="C116" s="535">
        <f>'FTCA CSAPR Repower'!C116-'FTCA CSAPR Retrofit'!C116</f>
        <v>0</v>
      </c>
      <c r="D116" s="535">
        <f>'FTCA CSAPR Repower'!D116-'FTCA CSAPR Retrofit'!D116</f>
        <v>0</v>
      </c>
      <c r="E116" s="535">
        <f>'FTCA CSAPR Repower'!E116-'FTCA CSAPR Retrofit'!E116</f>
        <v>0</v>
      </c>
      <c r="F116" s="535">
        <f>'FTCA CSAPR Repower'!F116-'FTCA CSAPR Retrofit'!F116</f>
        <v>209.20132446289062</v>
      </c>
      <c r="G116" s="535">
        <f>'FTCA CSAPR Repower'!G116-'FTCA CSAPR Retrofit'!G116</f>
        <v>-310.600341796875</v>
      </c>
      <c r="H116" s="580">
        <f>'FTCA CSAPR Repower'!H116-'FTCA CSAPR Retrofit'!H116</f>
        <v>-519.8016662597656</v>
      </c>
      <c r="I116" s="535">
        <f>'FTCA CSAPR Repower'!I116-'FTCA CSAPR Retrofit'!I116</f>
        <v>0.0009013671869979589</v>
      </c>
      <c r="J116" s="535" t="e">
        <f>'FTCA CSAPR Repower'!#REF!-'FTCA CSAPR Retrofit'!#REF!</f>
        <v>#REF!</v>
      </c>
      <c r="K116" s="535" t="e">
        <f>'FTCA CSAPR Repower'!#REF!-'FTCA CSAPR Retrofit'!#REF!</f>
        <v>#REF!</v>
      </c>
      <c r="L116" s="535" t="e">
        <f>'FTCA CSAPR Repower'!#REF!-'FTCA CSAPR Retrofit'!#REF!</f>
        <v>#REF!</v>
      </c>
      <c r="M116" s="580" t="e">
        <f>'FTCA CSAPR Repower'!#REF!-'FTCA CSAPR Retrofit'!#REF!</f>
        <v>#REF!</v>
      </c>
      <c r="N116" s="465">
        <v>2035</v>
      </c>
      <c r="O116" s="579">
        <f>'FTCA CSAPR Repower'!K116-'FTCA CSAPR Retrofit'!K116</f>
        <v>0</v>
      </c>
      <c r="P116" s="535">
        <f>'FTCA CSAPR Repower'!L116-'FTCA CSAPR Retrofit'!L116</f>
        <v>47.159912109375</v>
      </c>
      <c r="Q116" s="282" t="s">
        <v>93</v>
      </c>
      <c r="R116" s="535">
        <f>'FTCA CSAPR Repower'!N116-'FTCA CSAPR Retrofit'!N116</f>
        <v>0</v>
      </c>
      <c r="S116" s="535">
        <f>'FTCA CSAPR Repower'!O116-'FTCA CSAPR Retrofit'!O116</f>
        <v>47.159912109375</v>
      </c>
      <c r="T116" s="580">
        <f>'FTCA CSAPR Repower'!P116-'FTCA CSAPR Retrofit'!P116</f>
        <v>0.03395242052510805</v>
      </c>
      <c r="U116" s="498"/>
      <c r="V116" s="498"/>
    </row>
    <row r="117" spans="1:22" ht="12.75">
      <c r="A117" s="465">
        <v>2036</v>
      </c>
      <c r="B117" s="579">
        <f>'FTCA CSAPR Repower'!B117-'FTCA CSAPR Retrofit'!B117</f>
        <v>-0.0009765625</v>
      </c>
      <c r="C117" s="535">
        <f>'FTCA CSAPR Repower'!C117-'FTCA CSAPR Retrofit'!C117</f>
        <v>0</v>
      </c>
      <c r="D117" s="535">
        <f>'FTCA CSAPR Repower'!D117-'FTCA CSAPR Retrofit'!D117</f>
        <v>0</v>
      </c>
      <c r="E117" s="535">
        <f>'FTCA CSAPR Repower'!E117-'FTCA CSAPR Retrofit'!E117</f>
        <v>0</v>
      </c>
      <c r="F117" s="535">
        <f>'FTCA CSAPR Repower'!F117-'FTCA CSAPR Retrofit'!F117</f>
        <v>159.50637817382812</v>
      </c>
      <c r="G117" s="535">
        <f>'FTCA CSAPR Repower'!G117-'FTCA CSAPR Retrofit'!G117</f>
        <v>-308.0504150390625</v>
      </c>
      <c r="H117" s="580">
        <f>'FTCA CSAPR Repower'!H117-'FTCA CSAPR Retrofit'!H117</f>
        <v>-467.5567932128906</v>
      </c>
      <c r="I117" s="535">
        <f>'FTCA CSAPR Repower'!I117-'FTCA CSAPR Retrofit'!I117</f>
        <v>-0.0009013671879074536</v>
      </c>
      <c r="J117" s="535" t="e">
        <f>'FTCA CSAPR Repower'!#REF!-'FTCA CSAPR Retrofit'!#REF!</f>
        <v>#REF!</v>
      </c>
      <c r="K117" s="535" t="e">
        <f>'FTCA CSAPR Repower'!#REF!-'FTCA CSAPR Retrofit'!#REF!</f>
        <v>#REF!</v>
      </c>
      <c r="L117" s="535" t="e">
        <f>'FTCA CSAPR Repower'!#REF!-'FTCA CSAPR Retrofit'!#REF!</f>
        <v>#REF!</v>
      </c>
      <c r="M117" s="580" t="e">
        <f>'FTCA CSAPR Repower'!#REF!-'FTCA CSAPR Retrofit'!#REF!</f>
        <v>#REF!</v>
      </c>
      <c r="N117" s="465">
        <v>2036</v>
      </c>
      <c r="O117" s="579">
        <f>'FTCA CSAPR Repower'!K117-'FTCA CSAPR Retrofit'!K117</f>
        <v>0</v>
      </c>
      <c r="P117" s="535">
        <f>'FTCA CSAPR Repower'!L117-'FTCA CSAPR Retrofit'!L117</f>
        <v>47.159912109375</v>
      </c>
      <c r="Q117" s="282" t="s">
        <v>93</v>
      </c>
      <c r="R117" s="535">
        <f>'FTCA CSAPR Repower'!N117-'FTCA CSAPR Retrofit'!N117</f>
        <v>0</v>
      </c>
      <c r="S117" s="535">
        <f>'FTCA CSAPR Repower'!O117-'FTCA CSAPR Retrofit'!O117</f>
        <v>47.159912109375</v>
      </c>
      <c r="T117" s="580">
        <f>'FTCA CSAPR Repower'!P117-'FTCA CSAPR Retrofit'!P117</f>
        <v>0.033709729885185835</v>
      </c>
      <c r="U117" s="498"/>
      <c r="V117" s="498"/>
    </row>
    <row r="118" spans="1:22" ht="12.75">
      <c r="A118" s="465">
        <v>2037</v>
      </c>
      <c r="B118" s="579">
        <f>'FTCA CSAPR Repower'!B118-'FTCA CSAPR Retrofit'!B118</f>
        <v>-0.0009765625</v>
      </c>
      <c r="C118" s="535">
        <f>'FTCA CSAPR Repower'!C118-'FTCA CSAPR Retrofit'!C118</f>
        <v>0</v>
      </c>
      <c r="D118" s="535">
        <f>'FTCA CSAPR Repower'!D118-'FTCA CSAPR Retrofit'!D118</f>
        <v>0</v>
      </c>
      <c r="E118" s="535">
        <f>'FTCA CSAPR Repower'!E118-'FTCA CSAPR Retrofit'!E118</f>
        <v>0</v>
      </c>
      <c r="F118" s="535">
        <f>'FTCA CSAPR Repower'!F118-'FTCA CSAPR Retrofit'!F118</f>
        <v>129.26296997070312</v>
      </c>
      <c r="G118" s="535">
        <f>'FTCA CSAPR Repower'!G118-'FTCA CSAPR Retrofit'!G118</f>
        <v>-386.573486328125</v>
      </c>
      <c r="H118" s="580">
        <f>'FTCA CSAPR Repower'!H118-'FTCA CSAPR Retrofit'!H118</f>
        <v>-515.8364562988281</v>
      </c>
      <c r="I118" s="535">
        <f>'FTCA CSAPR Repower'!I118-'FTCA CSAPR Retrofit'!I118</f>
        <v>-0.0009013671879074536</v>
      </c>
      <c r="J118" s="535" t="e">
        <f>'FTCA CSAPR Repower'!#REF!-'FTCA CSAPR Retrofit'!#REF!</f>
        <v>#REF!</v>
      </c>
      <c r="K118" s="535" t="e">
        <f>'FTCA CSAPR Repower'!#REF!-'FTCA CSAPR Retrofit'!#REF!</f>
        <v>#REF!</v>
      </c>
      <c r="L118" s="535" t="e">
        <f>'FTCA CSAPR Repower'!#REF!-'FTCA CSAPR Retrofit'!#REF!</f>
        <v>#REF!</v>
      </c>
      <c r="M118" s="580" t="e">
        <f>'FTCA CSAPR Repower'!#REF!-'FTCA CSAPR Retrofit'!#REF!</f>
        <v>#REF!</v>
      </c>
      <c r="N118" s="465">
        <v>2037</v>
      </c>
      <c r="O118" s="579">
        <f>'FTCA CSAPR Repower'!K118-'FTCA CSAPR Retrofit'!K118</f>
        <v>0</v>
      </c>
      <c r="P118" s="535">
        <f>'FTCA CSAPR Repower'!L118-'FTCA CSAPR Retrofit'!L118</f>
        <v>47.159912109375</v>
      </c>
      <c r="Q118" s="282" t="s">
        <v>93</v>
      </c>
      <c r="R118" s="535">
        <f>'FTCA CSAPR Repower'!N118-'FTCA CSAPR Retrofit'!N118</f>
        <v>0</v>
      </c>
      <c r="S118" s="535">
        <f>'FTCA CSAPR Repower'!O118-'FTCA CSAPR Retrofit'!O118</f>
        <v>47.159912109375</v>
      </c>
      <c r="T118" s="580">
        <f>'FTCA CSAPR Repower'!P118-'FTCA CSAPR Retrofit'!P118</f>
        <v>0.033328559794611134</v>
      </c>
      <c r="U118" s="498"/>
      <c r="V118" s="498"/>
    </row>
    <row r="119" spans="1:22" ht="12.75">
      <c r="A119" s="465">
        <v>2038</v>
      </c>
      <c r="B119" s="579">
        <f>'FTCA CSAPR Repower'!B119-'FTCA CSAPR Retrofit'!B119</f>
        <v>0</v>
      </c>
      <c r="C119" s="535">
        <f>'FTCA CSAPR Repower'!C119-'FTCA CSAPR Retrofit'!C119</f>
        <v>0</v>
      </c>
      <c r="D119" s="535">
        <f>'FTCA CSAPR Repower'!D119-'FTCA CSAPR Retrofit'!D119</f>
        <v>0</v>
      </c>
      <c r="E119" s="535">
        <f>'FTCA CSAPR Repower'!E119-'FTCA CSAPR Retrofit'!E119</f>
        <v>0</v>
      </c>
      <c r="F119" s="535">
        <f>'FTCA CSAPR Repower'!F119-'FTCA CSAPR Retrofit'!F119</f>
        <v>205.14572143554688</v>
      </c>
      <c r="G119" s="535">
        <f>'FTCA CSAPR Repower'!G119-'FTCA CSAPR Retrofit'!G119</f>
        <v>-263.45465087890625</v>
      </c>
      <c r="H119" s="580">
        <f>'FTCA CSAPR Repower'!H119-'FTCA CSAPR Retrofit'!H119</f>
        <v>-468.6003723144531</v>
      </c>
      <c r="I119" s="535">
        <f>'FTCA CSAPR Repower'!I119-'FTCA CSAPR Retrofit'!I119</f>
        <v>0</v>
      </c>
      <c r="J119" s="535" t="e">
        <f>'FTCA CSAPR Repower'!#REF!-'FTCA CSAPR Retrofit'!#REF!</f>
        <v>#REF!</v>
      </c>
      <c r="K119" s="535" t="e">
        <f>'FTCA CSAPR Repower'!#REF!-'FTCA CSAPR Retrofit'!#REF!</f>
        <v>#REF!</v>
      </c>
      <c r="L119" s="535" t="e">
        <f>'FTCA CSAPR Repower'!#REF!-'FTCA CSAPR Retrofit'!#REF!</f>
        <v>#REF!</v>
      </c>
      <c r="M119" s="580" t="e">
        <f>'FTCA CSAPR Repower'!#REF!-'FTCA CSAPR Retrofit'!#REF!</f>
        <v>#REF!</v>
      </c>
      <c r="N119" s="465">
        <v>2038</v>
      </c>
      <c r="O119" s="579">
        <f>'FTCA CSAPR Repower'!K119-'FTCA CSAPR Retrofit'!K119</f>
        <v>0</v>
      </c>
      <c r="P119" s="535">
        <f>'FTCA CSAPR Repower'!L119-'FTCA CSAPR Retrofit'!L119</f>
        <v>47.159912109375</v>
      </c>
      <c r="Q119" s="282" t="s">
        <v>93</v>
      </c>
      <c r="R119" s="535">
        <f>'FTCA CSAPR Repower'!N119-'FTCA CSAPR Retrofit'!N119</f>
        <v>0</v>
      </c>
      <c r="S119" s="535">
        <f>'FTCA CSAPR Repower'!O119-'FTCA CSAPR Retrofit'!O119</f>
        <v>47.159912109375</v>
      </c>
      <c r="T119" s="580">
        <f>'FTCA CSAPR Repower'!P119-'FTCA CSAPR Retrofit'!P119</f>
        <v>0.03304829159731959</v>
      </c>
      <c r="U119" s="498"/>
      <c r="V119" s="498"/>
    </row>
    <row r="120" spans="1:22" ht="12.75">
      <c r="A120" s="465">
        <v>2039</v>
      </c>
      <c r="B120" s="579">
        <f>'FTCA CSAPR Repower'!B120-'FTCA CSAPR Retrofit'!B120</f>
        <v>0</v>
      </c>
      <c r="C120" s="535">
        <f>'FTCA CSAPR Repower'!C120-'FTCA CSAPR Retrofit'!C120</f>
        <v>0</v>
      </c>
      <c r="D120" s="535">
        <f>'FTCA CSAPR Repower'!D120-'FTCA CSAPR Retrofit'!D120</f>
        <v>0</v>
      </c>
      <c r="E120" s="535">
        <f>'FTCA CSAPR Repower'!E120-'FTCA CSAPR Retrofit'!E120</f>
        <v>0</v>
      </c>
      <c r="F120" s="535">
        <f>'FTCA CSAPR Repower'!F120-'FTCA CSAPR Retrofit'!F120</f>
        <v>171.96942138671875</v>
      </c>
      <c r="G120" s="535">
        <f>'FTCA CSAPR Repower'!G120-'FTCA CSAPR Retrofit'!G120</f>
        <v>-304.91790771484375</v>
      </c>
      <c r="H120" s="580">
        <f>'FTCA CSAPR Repower'!H120-'FTCA CSAPR Retrofit'!H120</f>
        <v>-476.8873291015625</v>
      </c>
      <c r="I120" s="535">
        <f>'FTCA CSAPR Repower'!I120-'FTCA CSAPR Retrofit'!I120</f>
        <v>0</v>
      </c>
      <c r="J120" s="535" t="e">
        <f>'FTCA CSAPR Repower'!#REF!-'FTCA CSAPR Retrofit'!#REF!</f>
        <v>#REF!</v>
      </c>
      <c r="K120" s="535" t="e">
        <f>'FTCA CSAPR Repower'!#REF!-'FTCA CSAPR Retrofit'!#REF!</f>
        <v>#REF!</v>
      </c>
      <c r="L120" s="535" t="e">
        <f>'FTCA CSAPR Repower'!#REF!-'FTCA CSAPR Retrofit'!#REF!</f>
        <v>#REF!</v>
      </c>
      <c r="M120" s="580" t="e">
        <f>'FTCA CSAPR Repower'!#REF!-'FTCA CSAPR Retrofit'!#REF!</f>
        <v>#REF!</v>
      </c>
      <c r="N120" s="465">
        <v>2039</v>
      </c>
      <c r="O120" s="579">
        <f>'FTCA CSAPR Repower'!K120-'FTCA CSAPR Retrofit'!K120</f>
        <v>0</v>
      </c>
      <c r="P120" s="535">
        <f>'FTCA CSAPR Repower'!L120-'FTCA CSAPR Retrofit'!L120</f>
        <v>47.159912109375</v>
      </c>
      <c r="Q120" s="282" t="s">
        <v>93</v>
      </c>
      <c r="R120" s="535">
        <f>'FTCA CSAPR Repower'!N120-'FTCA CSAPR Retrofit'!N120</f>
        <v>0</v>
      </c>
      <c r="S120" s="535">
        <f>'FTCA CSAPR Repower'!O120-'FTCA CSAPR Retrofit'!O120</f>
        <v>47.159912109375</v>
      </c>
      <c r="T120" s="580">
        <f>'FTCA CSAPR Repower'!P120-'FTCA CSAPR Retrofit'!P120</f>
        <v>0.032795488254085514</v>
      </c>
      <c r="U120" s="498"/>
      <c r="V120" s="498"/>
    </row>
    <row r="121" spans="1:22" ht="12.75">
      <c r="A121" s="465">
        <v>2040</v>
      </c>
      <c r="B121" s="581">
        <f>'FTCA CSAPR Repower'!B121-'FTCA CSAPR Retrofit'!B121</f>
        <v>-0.001953125</v>
      </c>
      <c r="C121" s="539">
        <f>'FTCA CSAPR Repower'!C121-'FTCA CSAPR Retrofit'!C121</f>
        <v>0</v>
      </c>
      <c r="D121" s="539">
        <f>'FTCA CSAPR Repower'!D121-'FTCA CSAPR Retrofit'!D121</f>
        <v>0</v>
      </c>
      <c r="E121" s="539">
        <f>'FTCA CSAPR Repower'!E121-'FTCA CSAPR Retrofit'!E121</f>
        <v>0</v>
      </c>
      <c r="F121" s="539">
        <f>'FTCA CSAPR Repower'!F121-'FTCA CSAPR Retrofit'!F121</f>
        <v>129.08682250976562</v>
      </c>
      <c r="G121" s="539">
        <f>'FTCA CSAPR Repower'!G121-'FTCA CSAPR Retrofit'!G121</f>
        <v>-276.9615478515625</v>
      </c>
      <c r="H121" s="520">
        <f>'FTCA CSAPR Repower'!H121-'FTCA CSAPR Retrofit'!H121</f>
        <v>-406.0483703613281</v>
      </c>
      <c r="I121" s="539">
        <f>'FTCA CSAPR Repower'!I121-'FTCA CSAPR Retrofit'!I121</f>
        <v>-0.0018027343749054126</v>
      </c>
      <c r="J121" s="539" t="e">
        <f>'FTCA CSAPR Repower'!#REF!-'FTCA CSAPR Retrofit'!#REF!</f>
        <v>#REF!</v>
      </c>
      <c r="K121" s="539" t="e">
        <f>'FTCA CSAPR Repower'!#REF!-'FTCA CSAPR Retrofit'!#REF!</f>
        <v>#REF!</v>
      </c>
      <c r="L121" s="539" t="e">
        <f>'FTCA CSAPR Repower'!#REF!-'FTCA CSAPR Retrofit'!#REF!</f>
        <v>#REF!</v>
      </c>
      <c r="M121" s="520" t="e">
        <f>'FTCA CSAPR Repower'!#REF!-'FTCA CSAPR Retrofit'!#REF!</f>
        <v>#REF!</v>
      </c>
      <c r="N121" s="465">
        <v>2040</v>
      </c>
      <c r="O121" s="581">
        <f>'FTCA CSAPR Repower'!K121-'FTCA CSAPR Retrofit'!K121</f>
        <v>0</v>
      </c>
      <c r="P121" s="539">
        <f>'FTCA CSAPR Repower'!L121-'FTCA CSAPR Retrofit'!L121</f>
        <v>47.159912109375</v>
      </c>
      <c r="Q121" s="281" t="s">
        <v>93</v>
      </c>
      <c r="R121" s="539">
        <f>'FTCA CSAPR Repower'!N121-'FTCA CSAPR Retrofit'!N121</f>
        <v>0</v>
      </c>
      <c r="S121" s="539">
        <f>'FTCA CSAPR Repower'!O121-'FTCA CSAPR Retrofit'!O121</f>
        <v>47.159912109375</v>
      </c>
      <c r="T121" s="520">
        <f>'FTCA CSAPR Repower'!P121-'FTCA CSAPR Retrofit'!P121</f>
        <v>0.03284116442157048</v>
      </c>
      <c r="U121" s="498"/>
      <c r="V121" s="498"/>
    </row>
    <row r="122" spans="1:22" ht="12.75">
      <c r="A122" s="465"/>
      <c r="B122" s="477"/>
      <c r="C122" s="477"/>
      <c r="D122" s="477"/>
      <c r="E122" s="475"/>
      <c r="F122" s="475"/>
      <c r="G122" s="477"/>
      <c r="H122" s="475"/>
      <c r="I122" s="551"/>
      <c r="J122" s="495"/>
      <c r="K122" s="503"/>
      <c r="L122" s="538"/>
      <c r="M122" s="552"/>
      <c r="N122" s="470"/>
      <c r="O122" s="465"/>
      <c r="P122" s="495"/>
      <c r="Q122" s="554"/>
      <c r="R122" s="495"/>
      <c r="S122" s="495"/>
      <c r="T122" s="498"/>
      <c r="U122" s="250"/>
      <c r="V122" s="498"/>
    </row>
    <row r="123" spans="1:22" ht="14.25">
      <c r="A123" s="463"/>
      <c r="B123" s="510" t="s">
        <v>96</v>
      </c>
      <c r="C123" s="463"/>
      <c r="D123" s="463"/>
      <c r="E123" s="463"/>
      <c r="F123" s="463"/>
      <c r="G123" s="463"/>
      <c r="H123" s="463"/>
      <c r="I123" s="463"/>
      <c r="J123" s="463"/>
      <c r="K123" s="463"/>
      <c r="L123" s="463"/>
      <c r="M123" s="463"/>
      <c r="N123" s="463"/>
      <c r="O123" s="463"/>
      <c r="P123" s="498"/>
      <c r="Q123" s="498"/>
      <c r="R123" s="498"/>
      <c r="S123" s="498"/>
      <c r="T123" s="498"/>
      <c r="U123" s="498"/>
      <c r="V123" s="463"/>
    </row>
    <row r="124" spans="1:22" ht="14.25">
      <c r="A124" s="463"/>
      <c r="B124" s="510" t="s">
        <v>97</v>
      </c>
      <c r="C124" s="463"/>
      <c r="D124" s="463"/>
      <c r="E124" s="463"/>
      <c r="F124" s="463"/>
      <c r="G124" s="463"/>
      <c r="H124" s="463"/>
      <c r="I124" s="463"/>
      <c r="J124" s="463"/>
      <c r="K124" s="463"/>
      <c r="L124" s="463"/>
      <c r="M124" s="463"/>
      <c r="N124" s="463"/>
      <c r="O124" s="463"/>
      <c r="P124" s="463"/>
      <c r="Q124" s="463"/>
      <c r="R124" s="463"/>
      <c r="S124" s="463"/>
      <c r="T124" s="463"/>
      <c r="U124" s="541" t="s">
        <v>98</v>
      </c>
      <c r="V124" s="463"/>
    </row>
  </sheetData>
  <sheetProtection/>
  <printOptions/>
  <pageMargins left="0.25" right="0.25" top="0.75" bottom="0.75" header="0.3" footer="0.3"/>
  <pageSetup fitToHeight="1" fitToWidth="1" horizontalDpi="600" verticalDpi="600" orientation="landscape" scale="52" r:id="rId1"/>
  <headerFooter alignWithMargins="0">
    <oddHeader>&amp;CPRELIMINARY</oddHeader>
    <oddFooter>&amp;LResource Planning 
OCT 7 2011&amp;R&amp;F
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2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4" max="4" width="10.140625" style="0" bestFit="1" customWidth="1"/>
    <col min="5" max="5" width="14.28125" style="0" bestFit="1" customWidth="1"/>
    <col min="6" max="6" width="13.7109375" style="0" bestFit="1" customWidth="1"/>
    <col min="7" max="7" width="13.140625" style="0" bestFit="1" customWidth="1"/>
    <col min="8" max="8" width="11.57421875" style="0" bestFit="1" customWidth="1"/>
    <col min="9" max="9" width="11.421875" style="0" bestFit="1" customWidth="1"/>
    <col min="10" max="10" width="14.00390625" style="0" bestFit="1" customWidth="1"/>
    <col min="11" max="11" width="12.7109375" style="0" bestFit="1" customWidth="1"/>
    <col min="12" max="12" width="12.28125" style="0" bestFit="1" customWidth="1"/>
    <col min="13" max="13" width="11.421875" style="0" bestFit="1" customWidth="1"/>
    <col min="14" max="14" width="7.7109375" style="0" bestFit="1" customWidth="1"/>
    <col min="15" max="16" width="9.7109375" style="0" bestFit="1" customWidth="1"/>
    <col min="17" max="17" width="11.8515625" style="0" bestFit="1" customWidth="1"/>
    <col min="18" max="19" width="8.28125" style="0" bestFit="1" customWidth="1"/>
    <col min="20" max="20" width="10.00390625" style="0" bestFit="1" customWidth="1"/>
  </cols>
  <sheetData>
    <row r="1" spans="2:28" ht="15.75">
      <c r="B1" s="172"/>
      <c r="C1" s="143" t="s">
        <v>0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2"/>
      <c r="V1" s="142"/>
      <c r="W1" s="142"/>
      <c r="X1" s="142"/>
      <c r="Y1" s="142"/>
      <c r="Z1" s="142"/>
      <c r="AA1" s="142"/>
      <c r="AB1" s="142"/>
    </row>
    <row r="2" spans="2:28" ht="15.75">
      <c r="B2" s="196"/>
      <c r="C2" s="276" t="s">
        <v>1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196"/>
      <c r="V2" s="142"/>
      <c r="W2" s="142"/>
      <c r="X2" s="142"/>
      <c r="Y2" s="142"/>
      <c r="Z2" s="142"/>
      <c r="AA2" s="142"/>
      <c r="AB2" s="142"/>
    </row>
    <row r="3" spans="2:28" ht="15.75">
      <c r="B3" s="195"/>
      <c r="C3" s="143" t="s">
        <v>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95"/>
      <c r="V3" s="142"/>
      <c r="W3" s="142"/>
      <c r="X3" s="142"/>
      <c r="Y3" s="142"/>
      <c r="Z3" s="142"/>
      <c r="AA3" s="142"/>
      <c r="AB3" s="142"/>
    </row>
    <row r="4" spans="2:28" ht="15.75">
      <c r="B4" s="172"/>
      <c r="C4" s="143" t="s">
        <v>101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95"/>
      <c r="V4" s="142"/>
      <c r="W4" s="142"/>
      <c r="X4" s="142"/>
      <c r="Y4" s="142"/>
      <c r="Z4" s="142"/>
      <c r="AA4" s="142"/>
      <c r="AB4" s="142"/>
    </row>
    <row r="5" spans="2:28" ht="12.75"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42"/>
      <c r="V5" s="142"/>
      <c r="W5" s="142"/>
      <c r="X5" s="142"/>
      <c r="Y5" s="142"/>
      <c r="Z5" s="142"/>
      <c r="AA5" s="142"/>
      <c r="AB5" s="142"/>
    </row>
    <row r="6" spans="2:28" ht="12.75">
      <c r="B6" s="172"/>
      <c r="C6" s="172"/>
      <c r="D6" s="145" t="s">
        <v>4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4"/>
      <c r="P6" s="142"/>
      <c r="Q6" s="142"/>
      <c r="R6" s="147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2:28" ht="12.75">
      <c r="B7" s="172"/>
      <c r="C7" s="144"/>
      <c r="D7" s="144"/>
      <c r="E7" s="144"/>
      <c r="F7" s="144"/>
      <c r="G7" s="172"/>
      <c r="H7" s="160"/>
      <c r="I7" s="160"/>
      <c r="J7" s="160"/>
      <c r="K7" s="160"/>
      <c r="L7" s="144" t="s">
        <v>5</v>
      </c>
      <c r="M7" s="172"/>
      <c r="N7" s="144"/>
      <c r="O7" s="142"/>
      <c r="P7" s="142"/>
      <c r="Q7" s="17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</row>
    <row r="8" spans="2:28" ht="12.75">
      <c r="B8" s="172"/>
      <c r="C8" s="144"/>
      <c r="D8" s="144"/>
      <c r="E8" s="144"/>
      <c r="F8" s="144"/>
      <c r="G8" s="147"/>
      <c r="H8" s="146" t="s">
        <v>6</v>
      </c>
      <c r="I8" s="146"/>
      <c r="J8" s="146"/>
      <c r="K8" s="148"/>
      <c r="L8" s="149" t="s">
        <v>7</v>
      </c>
      <c r="M8" s="172"/>
      <c r="N8" s="179"/>
      <c r="O8" s="142"/>
      <c r="P8" s="142"/>
      <c r="Q8" s="17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</row>
    <row r="9" spans="2:28" ht="12.75">
      <c r="B9" s="172"/>
      <c r="C9" s="144"/>
      <c r="D9" s="144" t="s">
        <v>8</v>
      </c>
      <c r="E9" s="144" t="s">
        <v>9</v>
      </c>
      <c r="F9" s="144" t="s">
        <v>5</v>
      </c>
      <c r="G9" s="144" t="s">
        <v>10</v>
      </c>
      <c r="H9" s="144" t="s">
        <v>11</v>
      </c>
      <c r="I9" s="144" t="s">
        <v>12</v>
      </c>
      <c r="J9" s="144"/>
      <c r="K9" s="144" t="s">
        <v>13</v>
      </c>
      <c r="L9" s="144" t="s">
        <v>14</v>
      </c>
      <c r="M9" s="169" t="s">
        <v>15</v>
      </c>
      <c r="N9" s="144" t="s">
        <v>7</v>
      </c>
      <c r="O9" s="144" t="s">
        <v>15</v>
      </c>
      <c r="P9" s="142"/>
      <c r="Q9" s="144" t="s">
        <v>16</v>
      </c>
      <c r="R9" s="142"/>
      <c r="S9" s="142"/>
      <c r="T9" s="142" t="s">
        <v>17</v>
      </c>
      <c r="U9" s="142"/>
      <c r="V9" s="142"/>
      <c r="W9" s="142"/>
      <c r="X9" s="142"/>
      <c r="Y9" s="142"/>
      <c r="Z9" s="142"/>
      <c r="AA9" s="142"/>
      <c r="AB9" s="142"/>
    </row>
    <row r="10" spans="2:28" ht="12.75">
      <c r="B10" s="172"/>
      <c r="C10" s="144"/>
      <c r="D10" s="151" t="s">
        <v>18</v>
      </c>
      <c r="E10" s="151" t="s">
        <v>19</v>
      </c>
      <c r="F10" s="151" t="s">
        <v>20</v>
      </c>
      <c r="G10" s="150" t="s">
        <v>21</v>
      </c>
      <c r="H10" s="151" t="s">
        <v>22</v>
      </c>
      <c r="I10" s="151" t="s">
        <v>23</v>
      </c>
      <c r="J10" s="151" t="s">
        <v>13</v>
      </c>
      <c r="K10" s="151" t="s">
        <v>18</v>
      </c>
      <c r="L10" s="151" t="s">
        <v>24</v>
      </c>
      <c r="M10" s="166" t="s">
        <v>13</v>
      </c>
      <c r="N10" s="151" t="s">
        <v>17</v>
      </c>
      <c r="O10" s="151" t="s">
        <v>13</v>
      </c>
      <c r="P10" s="151" t="s">
        <v>25</v>
      </c>
      <c r="Q10" s="151" t="s">
        <v>26</v>
      </c>
      <c r="R10" s="142"/>
      <c r="S10" s="144" t="s">
        <v>27</v>
      </c>
      <c r="T10" s="144" t="s">
        <v>28</v>
      </c>
      <c r="U10" s="142"/>
      <c r="V10" s="142"/>
      <c r="W10" s="142"/>
      <c r="X10" s="142"/>
      <c r="Y10" s="142"/>
      <c r="Z10" s="142"/>
      <c r="AA10" s="142"/>
      <c r="AB10" s="142"/>
    </row>
    <row r="11" spans="2:28" ht="12.75">
      <c r="B11" s="152"/>
      <c r="C11" s="152" t="s">
        <v>29</v>
      </c>
      <c r="D11" s="161" t="s">
        <v>30</v>
      </c>
      <c r="E11" s="161" t="s">
        <v>31</v>
      </c>
      <c r="F11" s="167" t="s">
        <v>32</v>
      </c>
      <c r="G11" s="144" t="s">
        <v>33</v>
      </c>
      <c r="H11" s="144" t="s">
        <v>34</v>
      </c>
      <c r="I11" s="167" t="s">
        <v>35</v>
      </c>
      <c r="J11" s="144" t="s">
        <v>36</v>
      </c>
      <c r="K11" s="144" t="s">
        <v>37</v>
      </c>
      <c r="L11" s="144" t="s">
        <v>38</v>
      </c>
      <c r="M11" s="144" t="s">
        <v>39</v>
      </c>
      <c r="N11" s="144" t="s">
        <v>40</v>
      </c>
      <c r="O11" s="144" t="s">
        <v>41</v>
      </c>
      <c r="P11" s="144" t="s">
        <v>42</v>
      </c>
      <c r="Q11" s="144" t="s">
        <v>43</v>
      </c>
      <c r="R11" s="142"/>
      <c r="S11" s="144" t="s">
        <v>44</v>
      </c>
      <c r="T11" s="144" t="s">
        <v>45</v>
      </c>
      <c r="U11" s="142"/>
      <c r="V11" s="142"/>
      <c r="W11" s="142"/>
      <c r="X11" s="142"/>
      <c r="Y11" s="142"/>
      <c r="Z11" s="142"/>
      <c r="AA11" s="142"/>
      <c r="AB11" s="142"/>
    </row>
    <row r="12" spans="2:28" ht="12.75">
      <c r="B12" s="154"/>
      <c r="C12" s="144">
        <v>2011</v>
      </c>
      <c r="D12" s="154">
        <v>226776.984375</v>
      </c>
      <c r="E12" s="154">
        <v>-12668.7724609375</v>
      </c>
      <c r="F12" s="154">
        <v>37093.7763671875</v>
      </c>
      <c r="G12" s="154">
        <v>202351.98046875</v>
      </c>
      <c r="H12" s="154">
        <v>0</v>
      </c>
      <c r="I12" s="154">
        <v>0</v>
      </c>
      <c r="J12" s="154">
        <v>0</v>
      </c>
      <c r="K12" s="154">
        <v>202351.98046875</v>
      </c>
      <c r="L12" s="154">
        <v>7549.875</v>
      </c>
      <c r="M12" s="154">
        <v>209901.85546875</v>
      </c>
      <c r="N12" s="154">
        <v>0</v>
      </c>
      <c r="O12" s="154">
        <v>209901.85546875</v>
      </c>
      <c r="P12" s="162">
        <v>209901.85546875</v>
      </c>
      <c r="Q12" s="154">
        <v>0</v>
      </c>
      <c r="R12" s="171">
        <v>2011</v>
      </c>
      <c r="S12" s="154">
        <v>0</v>
      </c>
      <c r="T12" s="158">
        <v>884</v>
      </c>
      <c r="U12" s="142"/>
      <c r="V12" s="200"/>
      <c r="W12" s="155"/>
      <c r="X12" s="142"/>
      <c r="Y12" s="142"/>
      <c r="Z12" s="142"/>
      <c r="AA12" s="155"/>
      <c r="AB12" s="155"/>
    </row>
    <row r="13" spans="2:28" ht="12.75">
      <c r="B13" s="154"/>
      <c r="C13" s="144">
        <v>2012</v>
      </c>
      <c r="D13" s="154">
        <v>251131.234375</v>
      </c>
      <c r="E13" s="154">
        <v>-20891.993896484375</v>
      </c>
      <c r="F13" s="154">
        <v>76210.19384765625</v>
      </c>
      <c r="G13" s="154">
        <v>195813.03442382812</v>
      </c>
      <c r="H13" s="154">
        <v>0</v>
      </c>
      <c r="I13" s="154">
        <v>0</v>
      </c>
      <c r="J13" s="154">
        <v>0</v>
      </c>
      <c r="K13" s="154">
        <v>195813.03442382812</v>
      </c>
      <c r="L13" s="154">
        <v>5913.830078125</v>
      </c>
      <c r="M13" s="154">
        <v>201726.86450195312</v>
      </c>
      <c r="N13" s="154">
        <v>0</v>
      </c>
      <c r="O13" s="154">
        <v>201726.86450195312</v>
      </c>
      <c r="P13" s="162">
        <v>395585.64090869215</v>
      </c>
      <c r="Q13" s="154">
        <v>0</v>
      </c>
      <c r="R13" s="171">
        <v>2012</v>
      </c>
      <c r="S13" s="154">
        <v>0</v>
      </c>
      <c r="T13" s="158">
        <v>2401</v>
      </c>
      <c r="U13" s="142"/>
      <c r="V13" s="155"/>
      <c r="W13" s="155"/>
      <c r="X13" s="142"/>
      <c r="Y13" s="159"/>
      <c r="Z13" s="142"/>
      <c r="AA13" s="155"/>
      <c r="AB13" s="155"/>
    </row>
    <row r="14" spans="2:28" ht="12.75">
      <c r="B14" s="154"/>
      <c r="C14" s="144">
        <v>2013</v>
      </c>
      <c r="D14" s="154">
        <v>251407.3125</v>
      </c>
      <c r="E14" s="154">
        <v>-31282.683837890625</v>
      </c>
      <c r="F14" s="154">
        <v>50157.287109375</v>
      </c>
      <c r="G14" s="154">
        <v>232532.70922851562</v>
      </c>
      <c r="H14" s="154">
        <v>0</v>
      </c>
      <c r="I14" s="154">
        <v>0</v>
      </c>
      <c r="J14" s="154">
        <v>0</v>
      </c>
      <c r="K14" s="154">
        <v>232532.70922851562</v>
      </c>
      <c r="L14" s="154">
        <v>49755.4765625</v>
      </c>
      <c r="M14" s="154">
        <v>282288.1857910156</v>
      </c>
      <c r="N14" s="154">
        <v>0</v>
      </c>
      <c r="O14" s="154">
        <v>282288.1857910156</v>
      </c>
      <c r="P14" s="162">
        <v>634759.2124014996</v>
      </c>
      <c r="Q14" s="154">
        <v>0</v>
      </c>
      <c r="R14" s="171">
        <v>2013</v>
      </c>
      <c r="S14" s="154">
        <v>0</v>
      </c>
      <c r="T14" s="158">
        <v>2401</v>
      </c>
      <c r="U14" s="142"/>
      <c r="V14" s="155"/>
      <c r="W14" s="155"/>
      <c r="X14" s="142"/>
      <c r="Y14" s="159"/>
      <c r="Z14" s="142"/>
      <c r="AA14" s="155"/>
      <c r="AB14" s="155"/>
    </row>
    <row r="15" spans="2:28" ht="12.75">
      <c r="B15" s="154"/>
      <c r="C15" s="144">
        <v>2014</v>
      </c>
      <c r="D15" s="154">
        <v>287899.5625</v>
      </c>
      <c r="E15" s="154">
        <v>-39406.360595703125</v>
      </c>
      <c r="F15" s="154">
        <v>86192.56787109375</v>
      </c>
      <c r="G15" s="154">
        <v>241113.35522460938</v>
      </c>
      <c r="H15" s="154">
        <v>607</v>
      </c>
      <c r="I15" s="154">
        <v>3668.6787109375</v>
      </c>
      <c r="J15" s="154">
        <v>4275.6787109375</v>
      </c>
      <c r="K15" s="154">
        <v>245389.03393554688</v>
      </c>
      <c r="L15" s="154">
        <v>80454.796875</v>
      </c>
      <c r="M15" s="154">
        <v>325843.8308105469</v>
      </c>
      <c r="N15" s="154">
        <v>2489.2245685768808</v>
      </c>
      <c r="O15" s="154">
        <v>323354.60624197</v>
      </c>
      <c r="P15" s="162">
        <v>886938.7134522783</v>
      </c>
      <c r="Q15" s="154">
        <v>607</v>
      </c>
      <c r="R15" s="171">
        <v>2014</v>
      </c>
      <c r="S15" s="154">
        <v>35.91125524520862</v>
      </c>
      <c r="T15" s="158">
        <v>1333</v>
      </c>
      <c r="U15" s="142"/>
      <c r="V15" s="155"/>
      <c r="W15" s="155"/>
      <c r="X15" s="142"/>
      <c r="Y15" s="159"/>
      <c r="Z15" s="142"/>
      <c r="AA15" s="155"/>
      <c r="AB15" s="155"/>
    </row>
    <row r="16" spans="2:28" ht="12.75">
      <c r="B16" s="154"/>
      <c r="C16" s="144">
        <v>2015</v>
      </c>
      <c r="D16" s="154">
        <v>301826.125</v>
      </c>
      <c r="E16" s="154">
        <v>-43994.86779785156</v>
      </c>
      <c r="F16" s="154">
        <v>101319.3154296875</v>
      </c>
      <c r="G16" s="154">
        <v>244501.67736816406</v>
      </c>
      <c r="H16" s="154">
        <v>607</v>
      </c>
      <c r="I16" s="154">
        <v>3046.193359375</v>
      </c>
      <c r="J16" s="154">
        <v>3653.193359375</v>
      </c>
      <c r="K16" s="154">
        <v>248154.87072753906</v>
      </c>
      <c r="L16" s="154">
        <v>106843.328125</v>
      </c>
      <c r="M16" s="154">
        <v>354998.19885253906</v>
      </c>
      <c r="N16" s="154">
        <v>1986.8910728973244</v>
      </c>
      <c r="O16" s="154">
        <v>353011.30777964176</v>
      </c>
      <c r="P16" s="162">
        <v>1140352.1213566014</v>
      </c>
      <c r="Q16" s="154">
        <v>607</v>
      </c>
      <c r="R16" s="171">
        <v>2015</v>
      </c>
      <c r="S16" s="154">
        <v>24.795226287841615</v>
      </c>
      <c r="T16" s="158">
        <v>1541</v>
      </c>
      <c r="U16" s="142"/>
      <c r="V16" s="155"/>
      <c r="W16" s="155"/>
      <c r="X16" s="142"/>
      <c r="Y16" s="159"/>
      <c r="Z16" s="142"/>
      <c r="AA16" s="155"/>
      <c r="AB16" s="155"/>
    </row>
    <row r="17" spans="2:28" ht="12.75">
      <c r="B17" s="154"/>
      <c r="C17" s="144">
        <v>2016</v>
      </c>
      <c r="D17" s="154">
        <v>226350.8125</v>
      </c>
      <c r="E17" s="154">
        <v>-50043.6220703125</v>
      </c>
      <c r="F17" s="154">
        <v>15541.7890625</v>
      </c>
      <c r="G17" s="154">
        <v>260852.6455078125</v>
      </c>
      <c r="H17" s="154">
        <v>191181</v>
      </c>
      <c r="I17" s="154">
        <v>96232.666015625</v>
      </c>
      <c r="J17" s="154">
        <v>287413.666015625</v>
      </c>
      <c r="K17" s="154">
        <v>548266.3115234375</v>
      </c>
      <c r="L17" s="154">
        <v>8489.0078125</v>
      </c>
      <c r="M17" s="154">
        <v>556755.3193359375</v>
      </c>
      <c r="N17" s="154">
        <v>-18988.052428361912</v>
      </c>
      <c r="O17" s="154">
        <v>575743.3717642995</v>
      </c>
      <c r="P17" s="162">
        <v>1520786.8559354912</v>
      </c>
      <c r="Q17" s="154">
        <v>191181</v>
      </c>
      <c r="R17" s="171">
        <v>2016</v>
      </c>
      <c r="S17" s="154">
        <v>-211.68397356033347</v>
      </c>
      <c r="T17" s="158">
        <v>1725</v>
      </c>
      <c r="U17" s="142"/>
      <c r="V17" s="155"/>
      <c r="W17" s="155"/>
      <c r="X17" s="142"/>
      <c r="Y17" s="159"/>
      <c r="Z17" s="142"/>
      <c r="AA17" s="155"/>
      <c r="AB17" s="155"/>
    </row>
    <row r="18" spans="2:28" ht="12.75">
      <c r="B18" s="154"/>
      <c r="C18" s="144">
        <v>2017</v>
      </c>
      <c r="D18" s="154">
        <v>225542.71875</v>
      </c>
      <c r="E18" s="154">
        <v>-50738.50842285156</v>
      </c>
      <c r="F18" s="154">
        <v>11374.6875</v>
      </c>
      <c r="G18" s="154">
        <v>264906.53967285156</v>
      </c>
      <c r="H18" s="154">
        <v>191181</v>
      </c>
      <c r="I18" s="154">
        <v>101515.0029296875</v>
      </c>
      <c r="J18" s="154">
        <v>292696.0029296875</v>
      </c>
      <c r="K18" s="154">
        <v>557602.5426025391</v>
      </c>
      <c r="L18" s="154">
        <v>134522.90625</v>
      </c>
      <c r="M18" s="154">
        <v>692125.4488525391</v>
      </c>
      <c r="N18" s="154">
        <v>-18787.958846202026</v>
      </c>
      <c r="O18" s="154">
        <v>710913.4076987411</v>
      </c>
      <c r="P18" s="162">
        <v>1953179.3669336282</v>
      </c>
      <c r="Q18" s="154">
        <v>191181</v>
      </c>
      <c r="R18" s="171">
        <v>2017</v>
      </c>
      <c r="S18" s="154">
        <v>-191.87833292007463</v>
      </c>
      <c r="T18" s="158">
        <v>1883</v>
      </c>
      <c r="U18" s="142"/>
      <c r="V18" s="155"/>
      <c r="W18" s="155"/>
      <c r="X18" s="142"/>
      <c r="Y18" s="159"/>
      <c r="Z18" s="142"/>
      <c r="AA18" s="155"/>
      <c r="AB18" s="155"/>
    </row>
    <row r="19" spans="2:28" ht="12.75">
      <c r="B19" s="154"/>
      <c r="C19" s="144">
        <v>2018</v>
      </c>
      <c r="D19" s="154">
        <v>240859.28125</v>
      </c>
      <c r="E19" s="154">
        <v>-52491.899169921875</v>
      </c>
      <c r="F19" s="154">
        <v>36457.84765625</v>
      </c>
      <c r="G19" s="154">
        <v>256893.33276367188</v>
      </c>
      <c r="H19" s="154">
        <v>191181</v>
      </c>
      <c r="I19" s="154">
        <v>113156.115234375</v>
      </c>
      <c r="J19" s="154">
        <v>304337.115234375</v>
      </c>
      <c r="K19" s="154">
        <v>561230.4479980469</v>
      </c>
      <c r="L19" s="154">
        <v>144467.578125</v>
      </c>
      <c r="M19" s="154">
        <v>705698.0261230469</v>
      </c>
      <c r="N19" s="154">
        <v>-20805.1132431543</v>
      </c>
      <c r="O19" s="154">
        <v>726503.1393662011</v>
      </c>
      <c r="P19" s="162">
        <v>2359912.1672087535</v>
      </c>
      <c r="Q19" s="154">
        <v>191181</v>
      </c>
      <c r="R19" s="171">
        <v>2018</v>
      </c>
      <c r="S19" s="154">
        <v>-198.6585559082032</v>
      </c>
      <c r="T19" s="158">
        <v>2014</v>
      </c>
      <c r="U19" s="142"/>
      <c r="V19" s="155"/>
      <c r="W19" s="155"/>
      <c r="X19" s="142"/>
      <c r="Y19" s="159"/>
      <c r="Z19" s="142"/>
      <c r="AA19" s="155"/>
      <c r="AB19" s="155"/>
    </row>
    <row r="20" spans="2:28" ht="12.75">
      <c r="B20" s="154"/>
      <c r="C20" s="144">
        <v>2019</v>
      </c>
      <c r="D20" s="154">
        <v>227883.453125</v>
      </c>
      <c r="E20" s="154">
        <v>-54196.42626953125</v>
      </c>
      <c r="F20" s="154">
        <v>3993.0234375</v>
      </c>
      <c r="G20" s="154">
        <v>278086.85595703125</v>
      </c>
      <c r="H20" s="154">
        <v>191181</v>
      </c>
      <c r="I20" s="154">
        <v>103761.5478515625</v>
      </c>
      <c r="J20" s="154">
        <v>294942.5478515625</v>
      </c>
      <c r="K20" s="154">
        <v>573029.4038085938</v>
      </c>
      <c r="L20" s="154">
        <v>142705.3125</v>
      </c>
      <c r="M20" s="154">
        <v>715734.7163085938</v>
      </c>
      <c r="N20" s="154">
        <v>-22186.528966343394</v>
      </c>
      <c r="O20" s="154">
        <v>737921.2452749371</v>
      </c>
      <c r="P20" s="162">
        <v>2740182.0743758455</v>
      </c>
      <c r="Q20" s="154">
        <v>191181</v>
      </c>
      <c r="R20" s="171">
        <v>2019</v>
      </c>
      <c r="S20" s="154">
        <v>-201.63705982208262</v>
      </c>
      <c r="T20" s="158">
        <v>2116</v>
      </c>
      <c r="U20" s="142"/>
      <c r="V20" s="155"/>
      <c r="W20" s="155"/>
      <c r="X20" s="142"/>
      <c r="Y20" s="159"/>
      <c r="Z20" s="142"/>
      <c r="AA20" s="155"/>
      <c r="AB20" s="155"/>
    </row>
    <row r="21" spans="2:28" ht="12.75">
      <c r="B21" s="154"/>
      <c r="C21" s="144">
        <v>2020</v>
      </c>
      <c r="D21" s="154">
        <v>240493.625</v>
      </c>
      <c r="E21" s="154">
        <v>-56469.997802734375</v>
      </c>
      <c r="F21" s="154">
        <v>32744.373046875</v>
      </c>
      <c r="G21" s="154">
        <v>264219.2497558594</v>
      </c>
      <c r="H21" s="154">
        <v>198512</v>
      </c>
      <c r="I21" s="154">
        <v>104047.4580078125</v>
      </c>
      <c r="J21" s="154">
        <v>302559.4580078125</v>
      </c>
      <c r="K21" s="154">
        <v>566778.7077636719</v>
      </c>
      <c r="L21" s="154">
        <v>161006.328125</v>
      </c>
      <c r="M21" s="154">
        <v>727785.0358886719</v>
      </c>
      <c r="N21" s="154">
        <v>-23527.251967573193</v>
      </c>
      <c r="O21" s="154">
        <v>751312.2878562451</v>
      </c>
      <c r="P21" s="162">
        <v>3096561.545864808</v>
      </c>
      <c r="Q21" s="154">
        <v>198512</v>
      </c>
      <c r="R21" s="171">
        <v>2020</v>
      </c>
      <c r="S21" s="154">
        <v>-206.69125318527244</v>
      </c>
      <c r="T21" s="158">
        <v>2189</v>
      </c>
      <c r="U21" s="142"/>
      <c r="V21" s="155"/>
      <c r="W21" s="155"/>
      <c r="X21" s="142"/>
      <c r="Y21" s="159"/>
      <c r="Z21" s="142"/>
      <c r="AA21" s="155"/>
      <c r="AB21" s="155"/>
    </row>
    <row r="22" spans="2:28" ht="12.75">
      <c r="B22" s="154"/>
      <c r="C22" s="144">
        <v>2021</v>
      </c>
      <c r="D22" s="154">
        <v>244861.96875</v>
      </c>
      <c r="E22" s="154">
        <v>-70639.642578125</v>
      </c>
      <c r="F22" s="154">
        <v>38179.056640625</v>
      </c>
      <c r="G22" s="154">
        <v>277322.5546875</v>
      </c>
      <c r="H22" s="154">
        <v>198512</v>
      </c>
      <c r="I22" s="154">
        <v>107518.828125</v>
      </c>
      <c r="J22" s="154">
        <v>306030.828125</v>
      </c>
      <c r="K22" s="154">
        <v>583353.3828125</v>
      </c>
      <c r="L22" s="154">
        <v>162822.703125</v>
      </c>
      <c r="M22" s="154">
        <v>746176.0859375</v>
      </c>
      <c r="N22" s="154">
        <v>-23651.454197795734</v>
      </c>
      <c r="O22" s="154">
        <v>769827.5401352957</v>
      </c>
      <c r="P22" s="162">
        <v>3432682.721825914</v>
      </c>
      <c r="Q22" s="154">
        <v>198512</v>
      </c>
      <c r="R22" s="171">
        <v>2021</v>
      </c>
      <c r="S22" s="154">
        <v>-203.87075645446794</v>
      </c>
      <c r="T22" s="158">
        <v>2231</v>
      </c>
      <c r="U22" s="142"/>
      <c r="V22" s="155"/>
      <c r="W22" s="155"/>
      <c r="X22" s="142"/>
      <c r="Y22" s="159"/>
      <c r="Z22" s="142"/>
      <c r="AA22" s="155"/>
      <c r="AB22" s="155"/>
    </row>
    <row r="23" spans="2:28" ht="12.75">
      <c r="B23" s="154"/>
      <c r="C23" s="144">
        <v>2022</v>
      </c>
      <c r="D23" s="154">
        <v>242948.03125</v>
      </c>
      <c r="E23" s="154">
        <v>-71659.3349609375</v>
      </c>
      <c r="F23" s="154">
        <v>25278.07421875</v>
      </c>
      <c r="G23" s="154">
        <v>289329.2919921875</v>
      </c>
      <c r="H23" s="154">
        <v>198512</v>
      </c>
      <c r="I23" s="154">
        <v>108766.119140625</v>
      </c>
      <c r="J23" s="154">
        <v>307278.119140625</v>
      </c>
      <c r="K23" s="154">
        <v>596607.4111328125</v>
      </c>
      <c r="L23" s="154">
        <v>161014.46875</v>
      </c>
      <c r="M23" s="154">
        <v>757621.8798828125</v>
      </c>
      <c r="N23" s="154">
        <v>-25107.21201409182</v>
      </c>
      <c r="O23" s="154">
        <v>782729.0918969043</v>
      </c>
      <c r="P23" s="162">
        <v>3747257.6813211823</v>
      </c>
      <c r="Q23" s="154">
        <v>198512</v>
      </c>
      <c r="R23" s="171">
        <v>2022</v>
      </c>
      <c r="S23" s="154">
        <v>-212.51364448547383</v>
      </c>
      <c r="T23" s="158">
        <v>2272</v>
      </c>
      <c r="U23" s="142"/>
      <c r="V23" s="155"/>
      <c r="W23" s="155"/>
      <c r="X23" s="142"/>
      <c r="Y23" s="159"/>
      <c r="Z23" s="142"/>
      <c r="AA23" s="155"/>
      <c r="AB23" s="155"/>
    </row>
    <row r="24" spans="2:28" ht="12.75">
      <c r="B24" s="154"/>
      <c r="C24" s="144">
        <v>2023</v>
      </c>
      <c r="D24" s="154">
        <v>216570.40625</v>
      </c>
      <c r="E24" s="154">
        <v>-69127.25219726562</v>
      </c>
      <c r="F24" s="154">
        <v>-47500.552734375</v>
      </c>
      <c r="G24" s="154">
        <v>333198.2111816406</v>
      </c>
      <c r="H24" s="154">
        <v>198512</v>
      </c>
      <c r="I24" s="154">
        <v>105095.5791015625</v>
      </c>
      <c r="J24" s="154">
        <v>303607.5791015625</v>
      </c>
      <c r="K24" s="154">
        <v>636805.7902832031</v>
      </c>
      <c r="L24" s="154">
        <v>142616.265625</v>
      </c>
      <c r="M24" s="154">
        <v>779422.0559082031</v>
      </c>
      <c r="N24" s="154">
        <v>-25820.174104339167</v>
      </c>
      <c r="O24" s="154">
        <v>805242.2300125423</v>
      </c>
      <c r="P24" s="162">
        <v>4045143.247050399</v>
      </c>
      <c r="Q24" s="154">
        <v>198512</v>
      </c>
      <c r="R24" s="171">
        <v>2023</v>
      </c>
      <c r="S24" s="154">
        <v>-214.6743664932253</v>
      </c>
      <c r="T24" s="158">
        <v>2313</v>
      </c>
      <c r="U24" s="142"/>
      <c r="V24" s="155"/>
      <c r="W24" s="155"/>
      <c r="X24" s="142"/>
      <c r="Y24" s="159"/>
      <c r="Z24" s="142"/>
      <c r="AA24" s="155"/>
      <c r="AB24" s="155"/>
    </row>
    <row r="25" spans="2:28" ht="12.75">
      <c r="B25" s="154"/>
      <c r="C25" s="144">
        <v>2024</v>
      </c>
      <c r="D25" s="154">
        <v>244245.6875</v>
      </c>
      <c r="E25" s="154">
        <v>-73270.40698242188</v>
      </c>
      <c r="F25" s="154">
        <v>-3517.55078125</v>
      </c>
      <c r="G25" s="154">
        <v>321033.6452636719</v>
      </c>
      <c r="H25" s="154">
        <v>198512</v>
      </c>
      <c r="I25" s="154">
        <v>114801.03125</v>
      </c>
      <c r="J25" s="154">
        <v>313313.03125</v>
      </c>
      <c r="K25" s="154">
        <v>634346.6765136719</v>
      </c>
      <c r="L25" s="154">
        <v>158506.15625</v>
      </c>
      <c r="M25" s="154">
        <v>792852.8327636719</v>
      </c>
      <c r="N25" s="154">
        <v>-27203.573662039656</v>
      </c>
      <c r="O25" s="154">
        <v>820056.4064257116</v>
      </c>
      <c r="P25" s="162">
        <v>4324382.768831225</v>
      </c>
      <c r="Q25" s="154">
        <v>198512</v>
      </c>
      <c r="R25" s="171">
        <v>2024</v>
      </c>
      <c r="S25" s="154">
        <v>-222.23689352035535</v>
      </c>
      <c r="T25" s="158">
        <v>2354</v>
      </c>
      <c r="U25" s="142"/>
      <c r="V25" s="155"/>
      <c r="W25" s="155"/>
      <c r="X25" s="142"/>
      <c r="Y25" s="159"/>
      <c r="Z25" s="142"/>
      <c r="AA25" s="155"/>
      <c r="AB25" s="155"/>
    </row>
    <row r="26" spans="2:28" ht="12.75">
      <c r="B26" s="154"/>
      <c r="C26" s="144">
        <v>2025</v>
      </c>
      <c r="D26" s="154">
        <v>344367.625</v>
      </c>
      <c r="E26" s="154">
        <v>-61714.15234375</v>
      </c>
      <c r="F26" s="154">
        <v>115465.232421875</v>
      </c>
      <c r="G26" s="154">
        <v>290616.544921875</v>
      </c>
      <c r="H26" s="154">
        <v>281542</v>
      </c>
      <c r="I26" s="154">
        <v>126267.88671875</v>
      </c>
      <c r="J26" s="154">
        <v>407809.88671875</v>
      </c>
      <c r="K26" s="154">
        <v>698426.431640625</v>
      </c>
      <c r="L26" s="154">
        <v>162789.28125</v>
      </c>
      <c r="M26" s="154">
        <v>861215.712890625</v>
      </c>
      <c r="N26" s="154">
        <v>21284.016552382956</v>
      </c>
      <c r="O26" s="154">
        <v>839931.696338242</v>
      </c>
      <c r="P26" s="162">
        <v>4587644.282090588</v>
      </c>
      <c r="Q26" s="154">
        <v>281542</v>
      </c>
      <c r="R26" s="171">
        <v>2025</v>
      </c>
      <c r="S26" s="154">
        <v>170.75845249176018</v>
      </c>
      <c r="T26" s="158">
        <v>2397</v>
      </c>
      <c r="U26" s="142"/>
      <c r="V26" s="155"/>
      <c r="W26" s="155"/>
      <c r="X26" s="142"/>
      <c r="Y26" s="159"/>
      <c r="Z26" s="142"/>
      <c r="AA26" s="155"/>
      <c r="AB26" s="155"/>
    </row>
    <row r="27" spans="2:28" ht="12.75">
      <c r="B27" s="154"/>
      <c r="C27" s="144">
        <v>2026</v>
      </c>
      <c r="D27" s="154">
        <v>363194.0625</v>
      </c>
      <c r="E27" s="154">
        <v>-62555.386962890625</v>
      </c>
      <c r="F27" s="154">
        <v>133689.42578125</v>
      </c>
      <c r="G27" s="154">
        <v>292060.0236816406</v>
      </c>
      <c r="H27" s="154">
        <v>281542</v>
      </c>
      <c r="I27" s="154">
        <v>134853.9375</v>
      </c>
      <c r="J27" s="154">
        <v>416395.9375</v>
      </c>
      <c r="K27" s="154">
        <v>708455.9611816406</v>
      </c>
      <c r="L27" s="154">
        <v>170065.1875</v>
      </c>
      <c r="M27" s="154">
        <v>878521.1486816406</v>
      </c>
      <c r="N27" s="154">
        <v>20295.070410436994</v>
      </c>
      <c r="O27" s="154">
        <v>858226.0782712037</v>
      </c>
      <c r="P27" s="162">
        <v>4835246.968843246</v>
      </c>
      <c r="Q27" s="154">
        <v>281542</v>
      </c>
      <c r="R27" s="171">
        <v>2026</v>
      </c>
      <c r="S27" s="154">
        <v>159.9548424530028</v>
      </c>
      <c r="T27" s="158">
        <v>2440</v>
      </c>
      <c r="U27" s="142"/>
      <c r="V27" s="155"/>
      <c r="W27" s="155"/>
      <c r="X27" s="142"/>
      <c r="Y27" s="159"/>
      <c r="Z27" s="142"/>
      <c r="AA27" s="155"/>
      <c r="AB27" s="155"/>
    </row>
    <row r="28" spans="2:28" ht="12.75">
      <c r="B28" s="154"/>
      <c r="C28" s="144">
        <v>2027</v>
      </c>
      <c r="D28" s="154">
        <v>350163.40625</v>
      </c>
      <c r="E28" s="154">
        <v>-65292.1962890625</v>
      </c>
      <c r="F28" s="154">
        <v>100395.34765625</v>
      </c>
      <c r="G28" s="154">
        <v>315060.2548828125</v>
      </c>
      <c r="H28" s="154">
        <v>281542</v>
      </c>
      <c r="I28" s="154">
        <v>131466.79296875</v>
      </c>
      <c r="J28" s="154">
        <v>413008.79296875</v>
      </c>
      <c r="K28" s="154">
        <v>728069.0478515625</v>
      </c>
      <c r="L28" s="154">
        <v>162944.078125</v>
      </c>
      <c r="M28" s="154">
        <v>891013.1259765625</v>
      </c>
      <c r="N28" s="154">
        <v>19126.01831833465</v>
      </c>
      <c r="O28" s="154">
        <v>871887.1076582279</v>
      </c>
      <c r="P28" s="162">
        <v>5066785.964401483</v>
      </c>
      <c r="Q28" s="154">
        <v>281542</v>
      </c>
      <c r="R28" s="171">
        <v>2027</v>
      </c>
      <c r="S28" s="154">
        <v>148.07087141036982</v>
      </c>
      <c r="T28" s="158">
        <v>2484</v>
      </c>
      <c r="U28" s="142"/>
      <c r="V28" s="155"/>
      <c r="W28" s="155"/>
      <c r="X28" s="142"/>
      <c r="Y28" s="159"/>
      <c r="Z28" s="142"/>
      <c r="AA28" s="155"/>
      <c r="AB28" s="155"/>
    </row>
    <row r="29" spans="2:28" ht="12.75">
      <c r="B29" s="154"/>
      <c r="C29" s="144">
        <v>2028</v>
      </c>
      <c r="D29" s="154">
        <v>379577.90625</v>
      </c>
      <c r="E29" s="154">
        <v>-64340.44970703125</v>
      </c>
      <c r="F29" s="154">
        <v>131118.123046875</v>
      </c>
      <c r="G29" s="154">
        <v>312800.23291015625</v>
      </c>
      <c r="H29" s="154">
        <v>281542</v>
      </c>
      <c r="I29" s="154">
        <v>143528.25</v>
      </c>
      <c r="J29" s="154">
        <v>425070.25</v>
      </c>
      <c r="K29" s="154">
        <v>737870.4829101562</v>
      </c>
      <c r="L29" s="154">
        <v>175895.765625</v>
      </c>
      <c r="M29" s="154">
        <v>913766.2485351562</v>
      </c>
      <c r="N29" s="154">
        <v>18328.64498311766</v>
      </c>
      <c r="O29" s="154">
        <v>895437.6035520385</v>
      </c>
      <c r="P29" s="162">
        <v>5285667.668144744</v>
      </c>
      <c r="Q29" s="154">
        <v>281542</v>
      </c>
      <c r="R29" s="171">
        <v>2028</v>
      </c>
      <c r="S29" s="154">
        <v>139.42798337936392</v>
      </c>
      <c r="T29" s="158">
        <v>2528</v>
      </c>
      <c r="U29" s="142"/>
      <c r="V29" s="155"/>
      <c r="W29" s="155"/>
      <c r="X29" s="142"/>
      <c r="Y29" s="159"/>
      <c r="Z29" s="142"/>
      <c r="AA29" s="155"/>
      <c r="AB29" s="155"/>
    </row>
    <row r="30" spans="2:28" ht="12.75">
      <c r="B30" s="154"/>
      <c r="C30" s="144">
        <v>2029</v>
      </c>
      <c r="D30" s="154">
        <v>383733.78125</v>
      </c>
      <c r="E30" s="154">
        <v>-65893.25268554688</v>
      </c>
      <c r="F30" s="154">
        <v>121855.984375</v>
      </c>
      <c r="G30" s="154">
        <v>327771.0495605469</v>
      </c>
      <c r="H30" s="154">
        <v>281542</v>
      </c>
      <c r="I30" s="154">
        <v>148374.6787109375</v>
      </c>
      <c r="J30" s="154">
        <v>429916.6787109375</v>
      </c>
      <c r="K30" s="154">
        <v>757687.7282714844</v>
      </c>
      <c r="L30" s="154">
        <v>176925.75</v>
      </c>
      <c r="M30" s="154">
        <v>934613.4782714844</v>
      </c>
      <c r="N30" s="154">
        <v>17794.531761480543</v>
      </c>
      <c r="O30" s="154">
        <v>916818.9465100039</v>
      </c>
      <c r="P30" s="162">
        <v>5491952.813178023</v>
      </c>
      <c r="Q30" s="154">
        <v>281542</v>
      </c>
      <c r="R30" s="171">
        <v>2029</v>
      </c>
      <c r="S30" s="154">
        <v>132.9458173561095</v>
      </c>
      <c r="T30" s="158">
        <v>2574</v>
      </c>
      <c r="U30" s="142"/>
      <c r="V30" s="155"/>
      <c r="W30" s="155"/>
      <c r="X30" s="142"/>
      <c r="Y30" s="159"/>
      <c r="Z30" s="142"/>
      <c r="AA30" s="155"/>
      <c r="AB30" s="155"/>
    </row>
    <row r="31" spans="2:28" ht="12.75">
      <c r="B31" s="154"/>
      <c r="C31" s="144">
        <v>2030</v>
      </c>
      <c r="D31" s="154">
        <v>376332.5625</v>
      </c>
      <c r="E31" s="154">
        <v>-65988.86254882812</v>
      </c>
      <c r="F31" s="154">
        <v>94361.30859375</v>
      </c>
      <c r="G31" s="154">
        <v>347960.1164550781</v>
      </c>
      <c r="H31" s="154">
        <v>281542</v>
      </c>
      <c r="I31" s="154">
        <v>145181.619140625</v>
      </c>
      <c r="J31" s="154">
        <v>426723.619140625</v>
      </c>
      <c r="K31" s="154">
        <v>774683.7355957031</v>
      </c>
      <c r="L31" s="154">
        <v>171327.625</v>
      </c>
      <c r="M31" s="154">
        <v>946011.3605957031</v>
      </c>
      <c r="N31" s="154">
        <v>16640.654324916053</v>
      </c>
      <c r="O31" s="154">
        <v>929370.706270787</v>
      </c>
      <c r="P31" s="162">
        <v>5684431.921292404</v>
      </c>
      <c r="Q31" s="154">
        <v>281542</v>
      </c>
      <c r="R31" s="171">
        <v>2030</v>
      </c>
      <c r="S31" s="154">
        <v>122.14220731735213</v>
      </c>
      <c r="T31" s="158">
        <v>2620</v>
      </c>
      <c r="U31" s="142"/>
      <c r="V31" s="155"/>
      <c r="W31" s="155"/>
      <c r="X31" s="142"/>
      <c r="Y31" s="159"/>
      <c r="Z31" s="142"/>
      <c r="AA31" s="155"/>
      <c r="AB31" s="155"/>
    </row>
    <row r="32" spans="2:28" ht="12.75">
      <c r="B32" s="154"/>
      <c r="C32" s="144">
        <v>2031</v>
      </c>
      <c r="D32" s="154">
        <v>404675.625</v>
      </c>
      <c r="E32" s="154">
        <v>-67872.38256835938</v>
      </c>
      <c r="F32" s="154">
        <v>122807.830078125</v>
      </c>
      <c r="G32" s="154">
        <v>349740.1774902344</v>
      </c>
      <c r="H32" s="154">
        <v>281542</v>
      </c>
      <c r="I32" s="154">
        <v>143663.1015625</v>
      </c>
      <c r="J32" s="154">
        <v>425205.1015625</v>
      </c>
      <c r="K32" s="154">
        <v>774945.2790527344</v>
      </c>
      <c r="L32" s="154">
        <v>181996.0625</v>
      </c>
      <c r="M32" s="154">
        <v>956941.3415527344</v>
      </c>
      <c r="N32" s="154">
        <v>15291.053239523148</v>
      </c>
      <c r="O32" s="154">
        <v>941650.2883132112</v>
      </c>
      <c r="P32" s="162">
        <v>5863944.34266358</v>
      </c>
      <c r="Q32" s="154">
        <v>281542</v>
      </c>
      <c r="R32" s="171">
        <v>2031</v>
      </c>
      <c r="S32" s="154">
        <v>110.25823627471914</v>
      </c>
      <c r="T32" s="158">
        <v>2667</v>
      </c>
      <c r="U32" s="142"/>
      <c r="V32" s="155"/>
      <c r="W32" s="155"/>
      <c r="X32" s="142"/>
      <c r="Y32" s="159"/>
      <c r="Z32" s="142"/>
      <c r="AA32" s="155"/>
      <c r="AB32" s="155"/>
    </row>
    <row r="33" spans="2:30" ht="12.75">
      <c r="B33" s="154"/>
      <c r="C33" s="144">
        <v>2032</v>
      </c>
      <c r="D33" s="154">
        <v>416550.125</v>
      </c>
      <c r="E33" s="154">
        <v>-67982.57983398438</v>
      </c>
      <c r="F33" s="154">
        <v>136297.373046875</v>
      </c>
      <c r="G33" s="154">
        <v>348235.3317871094</v>
      </c>
      <c r="H33" s="154">
        <v>281542</v>
      </c>
      <c r="I33" s="154">
        <v>142064.0078125</v>
      </c>
      <c r="J33" s="154">
        <v>423606.0078125</v>
      </c>
      <c r="K33" s="154">
        <v>771841.3395996094</v>
      </c>
      <c r="L33" s="154">
        <v>189075.140625</v>
      </c>
      <c r="M33" s="154">
        <v>960916.4802246094</v>
      </c>
      <c r="N33" s="154">
        <v>14346.054865047436</v>
      </c>
      <c r="O33" s="154">
        <v>946570.4253595619</v>
      </c>
      <c r="P33" s="162">
        <v>6030043.731928134</v>
      </c>
      <c r="Q33" s="154">
        <v>281542</v>
      </c>
      <c r="R33" s="171">
        <v>2032</v>
      </c>
      <c r="S33" s="154">
        <v>101.61534824371324</v>
      </c>
      <c r="T33" s="158">
        <v>2715</v>
      </c>
      <c r="U33" s="142"/>
      <c r="V33" s="155"/>
      <c r="W33" s="155"/>
      <c r="X33" s="142"/>
      <c r="Y33" s="159"/>
      <c r="Z33" s="142"/>
      <c r="AA33" s="155"/>
      <c r="AB33" s="155"/>
      <c r="AC33" s="142"/>
      <c r="AD33" s="142"/>
    </row>
    <row r="34" spans="2:30" ht="12.75">
      <c r="B34" s="154"/>
      <c r="C34" s="144">
        <v>2033</v>
      </c>
      <c r="D34" s="154">
        <v>420555.25</v>
      </c>
      <c r="E34" s="154">
        <v>-68918.2744140625</v>
      </c>
      <c r="F34" s="154">
        <v>125668.818359375</v>
      </c>
      <c r="G34" s="154">
        <v>363804.7060546875</v>
      </c>
      <c r="H34" s="154">
        <v>281542</v>
      </c>
      <c r="I34" s="154">
        <v>140446.56640625</v>
      </c>
      <c r="J34" s="154">
        <v>421988.56640625</v>
      </c>
      <c r="K34" s="154">
        <v>785793.2724609375</v>
      </c>
      <c r="L34" s="154">
        <v>189267.609375</v>
      </c>
      <c r="M34" s="154">
        <v>975060.8818359375</v>
      </c>
      <c r="N34" s="154">
        <v>11281.253003261689</v>
      </c>
      <c r="O34" s="154">
        <v>963779.6288326759</v>
      </c>
      <c r="P34" s="162">
        <v>6185713.073996992</v>
      </c>
      <c r="Q34" s="154">
        <v>281542</v>
      </c>
      <c r="R34" s="171">
        <v>2033</v>
      </c>
      <c r="S34" s="154">
        <v>78.49029418945292</v>
      </c>
      <c r="T34" s="158">
        <v>2764</v>
      </c>
      <c r="U34" s="142"/>
      <c r="V34" s="155"/>
      <c r="W34" s="155"/>
      <c r="X34" s="142"/>
      <c r="Y34" s="159"/>
      <c r="Z34" s="142"/>
      <c r="AA34" s="155"/>
      <c r="AB34" s="155"/>
      <c r="AC34" s="142"/>
      <c r="AD34" s="142"/>
    </row>
    <row r="35" spans="2:30" ht="12.75">
      <c r="B35" s="154"/>
      <c r="C35" s="144">
        <v>2034</v>
      </c>
      <c r="D35" s="154">
        <v>417621.1875</v>
      </c>
      <c r="E35" s="154">
        <v>-70367.23315429688</v>
      </c>
      <c r="F35" s="154">
        <v>98756.171875</v>
      </c>
      <c r="G35" s="154">
        <v>389232.2487792969</v>
      </c>
      <c r="H35" s="154">
        <v>281542</v>
      </c>
      <c r="I35" s="154">
        <v>140839.291015625</v>
      </c>
      <c r="J35" s="154">
        <v>422381.291015625</v>
      </c>
      <c r="K35" s="154">
        <v>811613.5397949219</v>
      </c>
      <c r="L35" s="154">
        <v>185687.328125</v>
      </c>
      <c r="M35" s="154">
        <v>997300.8679199219</v>
      </c>
      <c r="N35" s="154">
        <v>10852.979508253751</v>
      </c>
      <c r="O35" s="154">
        <v>986447.8884116681</v>
      </c>
      <c r="P35" s="162">
        <v>6332372.41795409</v>
      </c>
      <c r="Q35" s="154">
        <v>281542</v>
      </c>
      <c r="R35" s="171">
        <v>2034</v>
      </c>
      <c r="S35" s="154">
        <v>74.16885017394998</v>
      </c>
      <c r="T35" s="158">
        <v>2814</v>
      </c>
      <c r="U35" s="142"/>
      <c r="V35" s="155"/>
      <c r="W35" s="155"/>
      <c r="X35" s="142"/>
      <c r="Y35" s="159"/>
      <c r="Z35" s="142"/>
      <c r="AA35" s="155"/>
      <c r="AB35" s="155"/>
      <c r="AC35" s="142"/>
      <c r="AD35" s="142"/>
    </row>
    <row r="36" spans="2:30" ht="12.75">
      <c r="B36" s="154"/>
      <c r="C36" s="144">
        <v>2035</v>
      </c>
      <c r="D36" s="154">
        <v>442474.96875</v>
      </c>
      <c r="E36" s="154">
        <v>-72225.34399414062</v>
      </c>
      <c r="F36" s="154">
        <v>116666.603515625</v>
      </c>
      <c r="G36" s="154">
        <v>398033.7092285156</v>
      </c>
      <c r="H36" s="154">
        <v>281542</v>
      </c>
      <c r="I36" s="154">
        <v>151940.98828125</v>
      </c>
      <c r="J36" s="154">
        <v>433482.98828125</v>
      </c>
      <c r="K36" s="154">
        <v>831516.6975097656</v>
      </c>
      <c r="L36" s="154">
        <v>193217.65625</v>
      </c>
      <c r="M36" s="154">
        <v>1024734.3537597656</v>
      </c>
      <c r="N36" s="154">
        <v>9875.121292983604</v>
      </c>
      <c r="O36" s="154">
        <v>1014859.232466782</v>
      </c>
      <c r="P36" s="162">
        <v>6471256.233871444</v>
      </c>
      <c r="Q36" s="154">
        <v>281542</v>
      </c>
      <c r="R36" s="171">
        <v>2035</v>
      </c>
      <c r="S36" s="154">
        <v>66.28487913131698</v>
      </c>
      <c r="T36" s="158">
        <v>2865</v>
      </c>
      <c r="U36" s="142"/>
      <c r="V36" s="155"/>
      <c r="W36" s="155"/>
      <c r="X36" s="142"/>
      <c r="Y36" s="159"/>
      <c r="Z36" s="142"/>
      <c r="AA36" s="155"/>
      <c r="AB36" s="155"/>
      <c r="AC36" s="142"/>
      <c r="AD36" s="142"/>
    </row>
    <row r="37" spans="2:30" ht="12.75">
      <c r="B37" s="154"/>
      <c r="C37" s="144">
        <v>2036</v>
      </c>
      <c r="D37" s="154">
        <v>449814.59375</v>
      </c>
      <c r="E37" s="154">
        <v>-73412.41552734375</v>
      </c>
      <c r="F37" s="154">
        <v>113640.689453125</v>
      </c>
      <c r="G37" s="154">
        <v>409586.31982421875</v>
      </c>
      <c r="H37" s="154">
        <v>126944</v>
      </c>
      <c r="I37" s="154">
        <v>153326.318359375</v>
      </c>
      <c r="J37" s="154">
        <v>280270.318359375</v>
      </c>
      <c r="K37" s="154">
        <v>689856.6381835938</v>
      </c>
      <c r="L37" s="154">
        <v>195447.578125</v>
      </c>
      <c r="M37" s="154">
        <v>885304.2163085938</v>
      </c>
      <c r="N37" s="154">
        <v>8740.370394522371</v>
      </c>
      <c r="O37" s="154">
        <v>876563.8459140714</v>
      </c>
      <c r="P37" s="162">
        <v>6581674.171375657</v>
      </c>
      <c r="Q37" s="154">
        <v>126944</v>
      </c>
      <c r="R37" s="171">
        <v>2036</v>
      </c>
      <c r="S37" s="154">
        <v>57.64199110031109</v>
      </c>
      <c r="T37" s="158">
        <v>2916</v>
      </c>
      <c r="U37" s="142"/>
      <c r="V37" s="155"/>
      <c r="W37" s="155"/>
      <c r="X37" s="142"/>
      <c r="Y37" s="159"/>
      <c r="Z37" s="142"/>
      <c r="AA37" s="155"/>
      <c r="AB37" s="155"/>
      <c r="AC37" s="142"/>
      <c r="AD37" s="142"/>
    </row>
    <row r="38" spans="2:30" ht="12.75">
      <c r="B38" s="154"/>
      <c r="C38" s="144">
        <v>2037</v>
      </c>
      <c r="D38" s="154">
        <v>465410.3125</v>
      </c>
      <c r="E38" s="154">
        <v>-73630.95922851562</v>
      </c>
      <c r="F38" s="154">
        <v>126736.05078125</v>
      </c>
      <c r="G38" s="154">
        <v>412305.2209472656</v>
      </c>
      <c r="H38" s="154">
        <v>126944</v>
      </c>
      <c r="I38" s="154">
        <v>155008.669921875</v>
      </c>
      <c r="J38" s="154">
        <v>281952.669921875</v>
      </c>
      <c r="K38" s="154">
        <v>694257.8908691406</v>
      </c>
      <c r="L38" s="154">
        <v>203603.1875</v>
      </c>
      <c r="M38" s="154">
        <v>897861.0783691406</v>
      </c>
      <c r="N38" s="154">
        <v>6063.720552666603</v>
      </c>
      <c r="O38" s="154">
        <v>891797.357816474</v>
      </c>
      <c r="P38" s="162">
        <v>6685077.019462573</v>
      </c>
      <c r="Q38" s="154">
        <v>126944</v>
      </c>
      <c r="R38" s="171">
        <v>2037</v>
      </c>
      <c r="S38" s="154">
        <v>39.27585403442367</v>
      </c>
      <c r="T38" s="158">
        <v>2969</v>
      </c>
      <c r="U38" s="142"/>
      <c r="V38" s="155"/>
      <c r="W38" s="155"/>
      <c r="X38" s="142"/>
      <c r="Y38" s="159"/>
      <c r="Z38" s="142"/>
      <c r="AA38" s="155"/>
      <c r="AB38" s="155"/>
      <c r="AC38" s="142"/>
      <c r="AD38" s="142"/>
    </row>
    <row r="39" spans="2:30" ht="12.75">
      <c r="B39" s="154"/>
      <c r="C39" s="144">
        <v>2038</v>
      </c>
      <c r="D39" s="154">
        <v>476052.5</v>
      </c>
      <c r="E39" s="154">
        <v>-75692.2470703125</v>
      </c>
      <c r="F39" s="154">
        <v>120257.130859375</v>
      </c>
      <c r="G39" s="154">
        <v>431487.6162109375</v>
      </c>
      <c r="H39" s="154">
        <v>126944</v>
      </c>
      <c r="I39" s="154">
        <v>159341.82421875</v>
      </c>
      <c r="J39" s="154">
        <v>286285.82421875</v>
      </c>
      <c r="K39" s="154">
        <v>717773.4404296875</v>
      </c>
      <c r="L39" s="154">
        <v>204887.015625</v>
      </c>
      <c r="M39" s="154">
        <v>922660.4560546875</v>
      </c>
      <c r="N39" s="154">
        <v>3964.925561675857</v>
      </c>
      <c r="O39" s="154">
        <v>918695.5304930117</v>
      </c>
      <c r="P39" s="162">
        <v>6783127.147750002</v>
      </c>
      <c r="Q39" s="154">
        <v>126944</v>
      </c>
      <c r="R39" s="171">
        <v>2038</v>
      </c>
      <c r="S39" s="154">
        <v>25.231160984039207</v>
      </c>
      <c r="T39" s="158">
        <v>3022</v>
      </c>
      <c r="U39" s="142"/>
      <c r="V39" s="155"/>
      <c r="W39" s="155"/>
      <c r="X39" s="142"/>
      <c r="Y39" s="159"/>
      <c r="Z39" s="142"/>
      <c r="AA39" s="155"/>
      <c r="AB39" s="155"/>
      <c r="AC39" s="142"/>
      <c r="AD39" s="142"/>
    </row>
    <row r="40" spans="2:30" ht="12.75">
      <c r="B40" s="154"/>
      <c r="C40" s="144">
        <v>2039</v>
      </c>
      <c r="D40" s="154">
        <v>489186.03125</v>
      </c>
      <c r="E40" s="154">
        <v>-76258.82690429688</v>
      </c>
      <c r="F40" s="154">
        <v>127826.93359375</v>
      </c>
      <c r="G40" s="154">
        <v>437617.9245605469</v>
      </c>
      <c r="H40" s="154">
        <v>126944</v>
      </c>
      <c r="I40" s="154">
        <v>161846.6484375</v>
      </c>
      <c r="J40" s="154">
        <v>288790.6484375</v>
      </c>
      <c r="K40" s="154">
        <v>726408.5729980469</v>
      </c>
      <c r="L40" s="154">
        <v>210867.21875</v>
      </c>
      <c r="M40" s="154">
        <v>937275.7917480469</v>
      </c>
      <c r="N40" s="154">
        <v>1962.1038222158568</v>
      </c>
      <c r="O40" s="154">
        <v>935313.6879258311</v>
      </c>
      <c r="P40" s="162">
        <v>6875012.036932991</v>
      </c>
      <c r="Q40" s="154">
        <v>126944</v>
      </c>
      <c r="R40" s="171">
        <v>2039</v>
      </c>
      <c r="S40" s="154">
        <v>12.266828937530363</v>
      </c>
      <c r="T40" s="158">
        <v>3076</v>
      </c>
      <c r="U40" s="142"/>
      <c r="V40" s="155"/>
      <c r="W40" s="155"/>
      <c r="X40" s="142"/>
      <c r="Y40" s="159"/>
      <c r="Z40" s="142"/>
      <c r="AA40" s="155"/>
      <c r="AB40" s="155"/>
      <c r="AC40" s="142"/>
      <c r="AD40" s="142"/>
    </row>
    <row r="41" spans="2:30" ht="12.75">
      <c r="B41" s="154"/>
      <c r="C41" s="144">
        <v>2040</v>
      </c>
      <c r="D41" s="154">
        <v>496250.96875</v>
      </c>
      <c r="E41" s="154">
        <v>-77730.58837890625</v>
      </c>
      <c r="F41" s="154">
        <v>113745.23828125</v>
      </c>
      <c r="G41" s="154">
        <v>460236.31884765625</v>
      </c>
      <c r="H41" s="154">
        <v>126944</v>
      </c>
      <c r="I41" s="154">
        <v>342780.404296875</v>
      </c>
      <c r="J41" s="154">
        <v>469724.404296875</v>
      </c>
      <c r="K41" s="154">
        <v>929960.7231445312</v>
      </c>
      <c r="L41" s="154">
        <v>210328.28125</v>
      </c>
      <c r="M41" s="154">
        <v>1140289.0043945312</v>
      </c>
      <c r="N41" s="154">
        <v>62.35376819456526</v>
      </c>
      <c r="O41" s="154">
        <v>1140226.6506263367</v>
      </c>
      <c r="P41" s="162">
        <v>6978119.057260958</v>
      </c>
      <c r="Q41" s="154">
        <v>126944</v>
      </c>
      <c r="R41" s="171">
        <v>2040</v>
      </c>
      <c r="S41" s="154">
        <v>0.38285789489737</v>
      </c>
      <c r="T41" s="158">
        <v>3132</v>
      </c>
      <c r="U41" s="142"/>
      <c r="V41" s="155"/>
      <c r="W41" s="155"/>
      <c r="X41" s="142"/>
      <c r="Y41" s="159"/>
      <c r="Z41" s="142"/>
      <c r="AA41" s="155"/>
      <c r="AB41" s="155"/>
      <c r="AC41" s="142"/>
      <c r="AD41" s="142"/>
    </row>
    <row r="42" spans="2:30" ht="12.75">
      <c r="B42" s="154"/>
      <c r="C42" s="14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62"/>
      <c r="P42" s="162"/>
      <c r="Q42" s="154"/>
      <c r="R42" s="154"/>
      <c r="S42" s="154"/>
      <c r="T42" s="171"/>
      <c r="U42" s="154"/>
      <c r="V42" s="158"/>
      <c r="W42" s="142"/>
      <c r="X42" s="155"/>
      <c r="Y42" s="155"/>
      <c r="Z42" s="142"/>
      <c r="AA42" s="159"/>
      <c r="AB42" s="142"/>
      <c r="AC42" s="155"/>
      <c r="AD42" s="155"/>
    </row>
    <row r="43" spans="2:30" ht="12.75">
      <c r="B43" s="168" t="s">
        <v>46</v>
      </c>
      <c r="C43" s="172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1"/>
      <c r="O43" s="172"/>
      <c r="P43" s="172"/>
      <c r="Q43" s="172"/>
      <c r="R43" s="172"/>
      <c r="S43" s="172"/>
      <c r="T43" s="17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</row>
    <row r="44" spans="2:30" ht="12.75">
      <c r="B44" s="172"/>
      <c r="C44" s="153" t="s">
        <v>47</v>
      </c>
      <c r="D44" s="154">
        <v>3291031.495028315</v>
      </c>
      <c r="E44" s="154">
        <v>-574592.6304558085</v>
      </c>
      <c r="F44" s="154">
        <v>696336.429310403</v>
      </c>
      <c r="G44" s="154">
        <v>3169287.696173721</v>
      </c>
      <c r="H44" s="154">
        <v>1582578.896028401</v>
      </c>
      <c r="I44" s="154">
        <v>895036.112237927</v>
      </c>
      <c r="J44" s="154">
        <v>2477615.008266328</v>
      </c>
      <c r="K44" s="154">
        <v>5646902.704440049</v>
      </c>
      <c r="L44" s="154">
        <v>1279317.9968698549</v>
      </c>
      <c r="M44" s="154">
        <v>6926220.7013099035</v>
      </c>
      <c r="N44" s="154">
        <v>-51898.355951056656</v>
      </c>
      <c r="O44" s="154">
        <v>6978119.05726096</v>
      </c>
      <c r="P44" s="172"/>
      <c r="Q44" s="172"/>
      <c r="R44" s="172"/>
      <c r="S44" s="172"/>
      <c r="T44" s="17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</row>
    <row r="45" spans="2:30" ht="12.75">
      <c r="B45" s="162" t="s">
        <v>48</v>
      </c>
      <c r="C45" s="153"/>
      <c r="D45" s="154"/>
      <c r="E45" s="153"/>
      <c r="F45" s="153"/>
      <c r="G45" s="154"/>
      <c r="H45" s="154"/>
      <c r="I45" s="154"/>
      <c r="J45" s="157">
        <v>644649.0835029258</v>
      </c>
      <c r="K45" s="157"/>
      <c r="L45" s="157"/>
      <c r="M45" s="157">
        <v>644649.0835029258</v>
      </c>
      <c r="N45" s="154">
        <v>0</v>
      </c>
      <c r="O45" s="157">
        <v>644649.0835029258</v>
      </c>
      <c r="P45" s="172"/>
      <c r="Q45" s="172"/>
      <c r="R45" s="172"/>
      <c r="S45" s="172"/>
      <c r="T45" s="17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</row>
    <row r="46" spans="2:30" ht="12.75">
      <c r="B46" s="172" t="s">
        <v>49</v>
      </c>
      <c r="C46" s="153"/>
      <c r="D46" s="153"/>
      <c r="E46" s="153"/>
      <c r="F46" s="153"/>
      <c r="G46" s="154"/>
      <c r="H46" s="154"/>
      <c r="I46" s="154"/>
      <c r="J46" s="154">
        <v>3122264.091769254</v>
      </c>
      <c r="K46" s="154"/>
      <c r="L46" s="154"/>
      <c r="M46" s="154">
        <v>7570869.784812829</v>
      </c>
      <c r="N46" s="154">
        <v>-51898.355951056656</v>
      </c>
      <c r="O46" s="154">
        <v>7622768.140763886</v>
      </c>
      <c r="P46" s="172"/>
      <c r="Q46" s="172"/>
      <c r="R46" s="172"/>
      <c r="S46" s="172"/>
      <c r="T46" s="17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</row>
    <row r="47" spans="2:30" ht="12.75">
      <c r="B47" s="172"/>
      <c r="C47" s="152"/>
      <c r="D47" s="173"/>
      <c r="E47" s="173"/>
      <c r="F47" s="173"/>
      <c r="G47" s="173"/>
      <c r="H47" s="173"/>
      <c r="I47" s="173"/>
      <c r="J47" s="173"/>
      <c r="K47" s="173"/>
      <c r="L47" s="173"/>
      <c r="M47" s="201"/>
      <c r="N47" s="199"/>
      <c r="O47" s="172"/>
      <c r="P47" s="172"/>
      <c r="Q47" s="172"/>
      <c r="R47" s="172"/>
      <c r="S47" s="17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</row>
    <row r="48" spans="2:30" ht="12.75">
      <c r="B48" s="142"/>
      <c r="C48" s="277" t="s">
        <v>1</v>
      </c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197"/>
      <c r="V48" s="142"/>
      <c r="W48" s="142"/>
      <c r="X48" s="142"/>
      <c r="Y48" s="142"/>
      <c r="Z48" s="142"/>
      <c r="AA48" s="142"/>
      <c r="AB48" s="142"/>
      <c r="AC48" s="142"/>
      <c r="AD48" s="142"/>
    </row>
    <row r="49" spans="1:21" ht="12.75">
      <c r="A49" s="142"/>
      <c r="B49" s="142"/>
      <c r="C49" s="277" t="s">
        <v>2</v>
      </c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197"/>
    </row>
    <row r="50" spans="1:21" ht="12.75">
      <c r="A50" s="142"/>
      <c r="B50" s="142"/>
      <c r="C50" s="277" t="s">
        <v>101</v>
      </c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197"/>
    </row>
    <row r="51" spans="1:21" ht="12.75">
      <c r="A51" s="142"/>
      <c r="B51" s="274"/>
      <c r="C51" s="275"/>
      <c r="D51" s="275"/>
      <c r="E51" s="275"/>
      <c r="F51" s="261"/>
      <c r="G51" s="260"/>
      <c r="H51" s="243"/>
      <c r="I51" s="142"/>
      <c r="J51" s="142"/>
      <c r="K51" s="160"/>
      <c r="L51" s="160"/>
      <c r="M51" s="160"/>
      <c r="N51" s="142"/>
      <c r="O51" s="142"/>
      <c r="P51" s="142"/>
      <c r="Q51" s="142"/>
      <c r="R51" s="142"/>
      <c r="S51" s="142"/>
      <c r="T51" s="142"/>
      <c r="U51" s="142"/>
    </row>
    <row r="52" spans="1:21" ht="12.75">
      <c r="A52" s="142"/>
      <c r="B52" s="236" t="s">
        <v>50</v>
      </c>
      <c r="C52" s="273" t="s">
        <v>51</v>
      </c>
      <c r="D52" s="160"/>
      <c r="E52" s="160"/>
      <c r="F52" s="244" t="s">
        <v>52</v>
      </c>
      <c r="G52" s="236" t="s">
        <v>53</v>
      </c>
      <c r="H52" s="244" t="s">
        <v>54</v>
      </c>
      <c r="I52" s="142"/>
      <c r="J52" s="177"/>
      <c r="K52" s="178"/>
      <c r="L52" s="178"/>
      <c r="M52" s="178"/>
      <c r="N52" s="177"/>
      <c r="O52" s="142"/>
      <c r="P52" s="142"/>
      <c r="Q52" s="142"/>
      <c r="R52" s="142"/>
      <c r="S52" s="142"/>
      <c r="T52" s="142"/>
      <c r="U52" s="142"/>
    </row>
    <row r="53" spans="1:21" ht="12.75">
      <c r="A53" s="142"/>
      <c r="B53" s="192" t="s">
        <v>55</v>
      </c>
      <c r="C53" s="192" t="s">
        <v>56</v>
      </c>
      <c r="D53" s="149" t="s">
        <v>57</v>
      </c>
      <c r="E53" s="149" t="s">
        <v>57</v>
      </c>
      <c r="F53" s="262" t="s">
        <v>55</v>
      </c>
      <c r="G53" s="192"/>
      <c r="H53" s="244" t="s">
        <v>58</v>
      </c>
      <c r="I53" s="142"/>
      <c r="J53" s="177"/>
      <c r="K53" s="170"/>
      <c r="L53" s="170"/>
      <c r="M53" s="170"/>
      <c r="N53" s="177"/>
      <c r="O53" s="142"/>
      <c r="P53" s="142"/>
      <c r="Q53" s="142"/>
      <c r="R53" s="142"/>
      <c r="S53" s="142"/>
      <c r="T53" s="142"/>
      <c r="U53" s="142"/>
    </row>
    <row r="54" spans="1:21" ht="14.25">
      <c r="A54" s="142"/>
      <c r="B54" s="204" t="s">
        <v>59</v>
      </c>
      <c r="C54" s="204" t="s">
        <v>60</v>
      </c>
      <c r="D54" s="181" t="s">
        <v>61</v>
      </c>
      <c r="E54" s="218" t="s">
        <v>62</v>
      </c>
      <c r="F54" s="263" t="s">
        <v>59</v>
      </c>
      <c r="G54" s="180" t="s">
        <v>63</v>
      </c>
      <c r="H54" s="245" t="s">
        <v>64</v>
      </c>
      <c r="I54" s="142"/>
      <c r="J54" s="177"/>
      <c r="K54" s="177"/>
      <c r="L54" s="177"/>
      <c r="M54" s="177"/>
      <c r="N54" s="177"/>
      <c r="O54" s="142"/>
      <c r="P54" s="142"/>
      <c r="Q54" s="142"/>
      <c r="R54" s="142"/>
      <c r="S54" s="142"/>
      <c r="T54" s="142"/>
      <c r="U54" s="142"/>
    </row>
    <row r="55" spans="1:21" ht="12.75">
      <c r="A55" s="144">
        <v>2011</v>
      </c>
      <c r="B55" s="191">
        <v>10452.3623046875</v>
      </c>
      <c r="C55" s="191">
        <v>42635.37109375</v>
      </c>
      <c r="D55" s="183">
        <v>450000</v>
      </c>
      <c r="E55" s="221">
        <v>407364.62890625</v>
      </c>
      <c r="F55" s="264">
        <v>7465.67431640625</v>
      </c>
      <c r="G55" s="182">
        <v>6324.48095703125</v>
      </c>
      <c r="H55" s="189">
        <v>0.29491516947746277</v>
      </c>
      <c r="I55" s="142"/>
      <c r="J55" s="149"/>
      <c r="K55" s="246"/>
      <c r="L55" s="183"/>
      <c r="M55" s="149"/>
      <c r="N55" s="177"/>
      <c r="O55" s="142"/>
      <c r="P55" s="142"/>
      <c r="Q55" s="142"/>
      <c r="R55" s="142"/>
      <c r="S55" s="142"/>
      <c r="T55" s="142"/>
      <c r="U55" s="142"/>
    </row>
    <row r="56" spans="1:21" ht="12.75">
      <c r="A56" s="144">
        <v>2012</v>
      </c>
      <c r="B56" s="191">
        <v>10585.57421875</v>
      </c>
      <c r="C56" s="191">
        <v>48920.09375</v>
      </c>
      <c r="D56" s="183">
        <v>414000</v>
      </c>
      <c r="E56" s="221">
        <v>365079.90625</v>
      </c>
      <c r="F56" s="264">
        <v>8290.6044921875</v>
      </c>
      <c r="G56" s="182">
        <v>6797.5400390625</v>
      </c>
      <c r="H56" s="189">
        <v>0.33874544501304626</v>
      </c>
      <c r="I56" s="142"/>
      <c r="J56" s="149"/>
      <c r="K56" s="246"/>
      <c r="L56" s="183"/>
      <c r="M56" s="183"/>
      <c r="N56" s="177"/>
      <c r="O56" s="142"/>
      <c r="P56" s="142"/>
      <c r="Q56" s="142"/>
      <c r="R56" s="142"/>
      <c r="S56" s="142"/>
      <c r="T56" s="142"/>
      <c r="U56" s="142"/>
    </row>
    <row r="57" spans="1:21" ht="12.75">
      <c r="A57" s="144">
        <v>2013</v>
      </c>
      <c r="B57" s="191">
        <v>11885.3251953125</v>
      </c>
      <c r="C57" s="191">
        <v>41386.05859375</v>
      </c>
      <c r="D57" s="183">
        <v>344000</v>
      </c>
      <c r="E57" s="221">
        <v>302613.94140625</v>
      </c>
      <c r="F57" s="264">
        <v>7570.802734375</v>
      </c>
      <c r="G57" s="182">
        <v>6483.87109375</v>
      </c>
      <c r="H57" s="189">
        <v>0.28525808453559875</v>
      </c>
      <c r="I57" s="142"/>
      <c r="J57" s="149"/>
      <c r="K57" s="246"/>
      <c r="L57" s="183"/>
      <c r="M57" s="183"/>
      <c r="N57" s="177"/>
      <c r="O57" s="142"/>
      <c r="P57" s="142"/>
      <c r="Q57" s="142"/>
      <c r="R57" s="142"/>
      <c r="S57" s="142"/>
      <c r="T57" s="142"/>
      <c r="U57" s="142"/>
    </row>
    <row r="58" spans="1:21" ht="12.75">
      <c r="A58" s="144">
        <v>2014</v>
      </c>
      <c r="B58" s="191">
        <v>10320.767578125</v>
      </c>
      <c r="C58" s="191">
        <v>47435.734375</v>
      </c>
      <c r="D58" s="183">
        <v>34300</v>
      </c>
      <c r="E58" s="221">
        <v>-13135.734375</v>
      </c>
      <c r="F58" s="264">
        <v>8136.6982421875</v>
      </c>
      <c r="G58" s="182">
        <v>6197.86669921875</v>
      </c>
      <c r="H58" s="189">
        <v>0.3260609209537506</v>
      </c>
      <c r="I58" s="142"/>
      <c r="J58" s="149"/>
      <c r="K58" s="246"/>
      <c r="L58" s="183"/>
      <c r="M58" s="183"/>
      <c r="N58" s="177"/>
      <c r="O58" s="142"/>
      <c r="P58" s="142"/>
      <c r="Q58" s="142"/>
      <c r="R58" s="142"/>
      <c r="S58" s="142"/>
      <c r="T58" s="142"/>
      <c r="U58" s="142"/>
    </row>
    <row r="59" spans="1:21" ht="12.75">
      <c r="A59" s="144">
        <v>2015</v>
      </c>
      <c r="B59" s="191">
        <v>9351.083984375</v>
      </c>
      <c r="C59" s="191">
        <v>48184.36328125</v>
      </c>
      <c r="D59" s="183">
        <v>34300</v>
      </c>
      <c r="E59" s="221">
        <v>-13884.36328125</v>
      </c>
      <c r="F59" s="264">
        <v>8392.05078125</v>
      </c>
      <c r="G59" s="182">
        <v>6750.12353515625</v>
      </c>
      <c r="H59" s="189">
        <v>0.3317149579524994</v>
      </c>
      <c r="I59" s="142"/>
      <c r="J59" s="149"/>
      <c r="K59" s="246"/>
      <c r="L59" s="183"/>
      <c r="M59" s="183"/>
      <c r="N59" s="177"/>
      <c r="O59" s="142"/>
      <c r="P59" s="142"/>
      <c r="Q59" s="142"/>
      <c r="R59" s="142"/>
      <c r="S59" s="142"/>
      <c r="T59" s="142"/>
      <c r="U59" s="142"/>
    </row>
    <row r="60" spans="1:21" ht="12.75">
      <c r="A60" s="144">
        <v>2016</v>
      </c>
      <c r="B60" s="191">
        <v>4097.04345703125</v>
      </c>
      <c r="C60" s="191">
        <v>1997.00390625</v>
      </c>
      <c r="D60" s="183">
        <v>34300</v>
      </c>
      <c r="E60" s="221">
        <v>32302.99609375</v>
      </c>
      <c r="F60" s="264">
        <v>6985.54833984375</v>
      </c>
      <c r="G60" s="182">
        <v>2541.533447265625</v>
      </c>
      <c r="H60" s="189">
        <v>0.2568359673023224</v>
      </c>
      <c r="I60" s="142"/>
      <c r="J60" s="149"/>
      <c r="K60" s="246"/>
      <c r="L60" s="183"/>
      <c r="M60" s="183"/>
      <c r="N60" s="177"/>
      <c r="O60" s="142"/>
      <c r="P60" s="142"/>
      <c r="Q60" s="142"/>
      <c r="R60" s="142"/>
      <c r="S60" s="142"/>
      <c r="T60" s="142"/>
      <c r="U60" s="142"/>
    </row>
    <row r="61" spans="1:21" ht="12.75">
      <c r="A61" s="144">
        <v>2017</v>
      </c>
      <c r="B61" s="191">
        <v>4429.87841796875</v>
      </c>
      <c r="C61" s="191">
        <v>1998.621826171875</v>
      </c>
      <c r="D61" s="183">
        <v>34300</v>
      </c>
      <c r="E61" s="221">
        <v>32301.378173828125</v>
      </c>
      <c r="F61" s="264">
        <v>6860.068359375</v>
      </c>
      <c r="G61" s="182">
        <v>2721.661376953125</v>
      </c>
      <c r="H61" s="189">
        <v>0.2582501769065857</v>
      </c>
      <c r="I61" s="142"/>
      <c r="J61" s="149"/>
      <c r="K61" s="246"/>
      <c r="L61" s="183"/>
      <c r="M61" s="183"/>
      <c r="N61" s="177"/>
      <c r="O61" s="142"/>
      <c r="P61" s="142"/>
      <c r="Q61" s="142"/>
      <c r="R61" s="142"/>
      <c r="S61" s="142"/>
      <c r="T61" s="142"/>
      <c r="U61" s="142"/>
    </row>
    <row r="62" spans="1:21" ht="12.75">
      <c r="A62" s="144">
        <v>2018</v>
      </c>
      <c r="B62" s="191">
        <v>4357.98779296875</v>
      </c>
      <c r="C62" s="191">
        <v>2088.23095703125</v>
      </c>
      <c r="D62" s="183">
        <v>34300</v>
      </c>
      <c r="E62" s="221">
        <v>32211.76904296875</v>
      </c>
      <c r="F62" s="264">
        <v>7281.26416015625</v>
      </c>
      <c r="G62" s="182">
        <v>2752.512451171875</v>
      </c>
      <c r="H62" s="189">
        <v>0.26920101046562195</v>
      </c>
      <c r="I62" s="142"/>
      <c r="J62" s="149"/>
      <c r="K62" s="246"/>
      <c r="L62" s="183"/>
      <c r="M62" s="183"/>
      <c r="N62" s="177"/>
      <c r="O62" s="142"/>
      <c r="P62" s="142"/>
      <c r="Q62" s="142"/>
      <c r="R62" s="142"/>
      <c r="S62" s="142"/>
      <c r="T62" s="142"/>
      <c r="U62" s="142"/>
    </row>
    <row r="63" spans="1:21" ht="12.75">
      <c r="A63" s="144">
        <v>2019</v>
      </c>
      <c r="B63" s="191">
        <v>3557.40966796875</v>
      </c>
      <c r="C63" s="191">
        <v>1977.552734375</v>
      </c>
      <c r="D63" s="183">
        <v>34300</v>
      </c>
      <c r="E63" s="221">
        <v>32322.447265625</v>
      </c>
      <c r="F63" s="264">
        <v>6813.6591796875</v>
      </c>
      <c r="G63" s="182">
        <v>2403.7529296875</v>
      </c>
      <c r="H63" s="189">
        <v>0.2536091208457947</v>
      </c>
      <c r="I63" s="142"/>
      <c r="J63" s="149"/>
      <c r="K63" s="246"/>
      <c r="L63" s="183"/>
      <c r="M63" s="183"/>
      <c r="N63" s="177"/>
      <c r="O63" s="142"/>
      <c r="P63" s="142"/>
      <c r="Q63" s="142"/>
      <c r="R63" s="142"/>
      <c r="S63" s="142"/>
      <c r="T63" s="142"/>
      <c r="U63" s="142"/>
    </row>
    <row r="64" spans="1:21" ht="12.75">
      <c r="A64" s="144">
        <v>2020</v>
      </c>
      <c r="B64" s="191">
        <v>4573.1328125</v>
      </c>
      <c r="C64" s="191">
        <v>2057.89208984375</v>
      </c>
      <c r="D64" s="183">
        <v>34300</v>
      </c>
      <c r="E64" s="221">
        <v>32242.10791015625</v>
      </c>
      <c r="F64" s="264">
        <v>7303.1982421875</v>
      </c>
      <c r="G64" s="182">
        <v>1706.5006103515625</v>
      </c>
      <c r="H64" s="189">
        <v>0.2586146891117096</v>
      </c>
      <c r="I64" s="142"/>
      <c r="J64" s="149"/>
      <c r="K64" s="246"/>
      <c r="L64" s="183"/>
      <c r="M64" s="183"/>
      <c r="N64" s="177"/>
      <c r="O64" s="142"/>
      <c r="P64" s="142"/>
      <c r="Q64" s="142"/>
      <c r="R64" s="142"/>
      <c r="S64" s="142"/>
      <c r="T64" s="142"/>
      <c r="U64" s="142"/>
    </row>
    <row r="65" spans="1:14" ht="12.75">
      <c r="A65" s="144">
        <v>2021</v>
      </c>
      <c r="B65" s="191">
        <v>4371.6552734375</v>
      </c>
      <c r="C65" s="191">
        <v>2055.997314453125</v>
      </c>
      <c r="D65" s="183">
        <v>34300</v>
      </c>
      <c r="E65" s="221">
        <v>32244.002685546875</v>
      </c>
      <c r="F65" s="264">
        <v>7290.67822265625</v>
      </c>
      <c r="G65" s="182">
        <v>1703.7022705078125</v>
      </c>
      <c r="H65" s="189">
        <v>0.25836968421936035</v>
      </c>
      <c r="I65" s="142"/>
      <c r="J65" s="149"/>
      <c r="K65" s="246"/>
      <c r="L65" s="183"/>
      <c r="M65" s="183"/>
      <c r="N65" s="177"/>
    </row>
    <row r="66" spans="1:14" ht="12.75">
      <c r="A66" s="144">
        <v>2022</v>
      </c>
      <c r="B66" s="191">
        <v>4558.69873046875</v>
      </c>
      <c r="C66" s="191">
        <v>1977.59375</v>
      </c>
      <c r="D66" s="183">
        <v>34300</v>
      </c>
      <c r="E66" s="221">
        <v>32322.40625</v>
      </c>
      <c r="F66" s="264">
        <v>7118.5498046875</v>
      </c>
      <c r="G66" s="182">
        <v>1661.1607666015625</v>
      </c>
      <c r="H66" s="189">
        <v>0.24864326417446136</v>
      </c>
      <c r="I66" s="142"/>
      <c r="J66" s="149"/>
      <c r="K66" s="246"/>
      <c r="L66" s="183"/>
      <c r="M66" s="183"/>
      <c r="N66" s="177"/>
    </row>
    <row r="67" spans="1:14" ht="12.75">
      <c r="A67" s="144">
        <v>2023</v>
      </c>
      <c r="B67" s="191">
        <v>4268.751953125</v>
      </c>
      <c r="C67" s="191">
        <v>1718.425537109375</v>
      </c>
      <c r="D67" s="183">
        <v>34300</v>
      </c>
      <c r="E67" s="221">
        <v>32581.574462890625</v>
      </c>
      <c r="F67" s="264">
        <v>6223.1640625</v>
      </c>
      <c r="G67" s="182">
        <v>1451.74609375</v>
      </c>
      <c r="H67" s="189">
        <v>0.2161027491092682</v>
      </c>
      <c r="I67" s="142"/>
      <c r="J67" s="149"/>
      <c r="K67" s="246"/>
      <c r="L67" s="183"/>
      <c r="M67" s="183"/>
      <c r="N67" s="177"/>
    </row>
    <row r="68" spans="1:14" ht="12.75">
      <c r="A68" s="144">
        <v>2024</v>
      </c>
      <c r="B68" s="191">
        <v>3654.5869140625</v>
      </c>
      <c r="C68" s="191">
        <v>1964.642822265625</v>
      </c>
      <c r="D68" s="183">
        <v>34300</v>
      </c>
      <c r="E68" s="221">
        <v>32335.357177734375</v>
      </c>
      <c r="F68" s="264">
        <v>6828.0400390625</v>
      </c>
      <c r="G68" s="182">
        <v>1598.5157470703125</v>
      </c>
      <c r="H68" s="189">
        <v>0.24672412872314453</v>
      </c>
      <c r="I68" s="142"/>
      <c r="J68" s="149"/>
      <c r="K68" s="246"/>
      <c r="L68" s="183"/>
      <c r="M68" s="183"/>
      <c r="N68" s="177"/>
    </row>
    <row r="69" spans="1:14" ht="12.75">
      <c r="A69" s="144">
        <v>2025</v>
      </c>
      <c r="B69" s="191">
        <v>4559.13623046875</v>
      </c>
      <c r="C69" s="191">
        <v>1481.322265625</v>
      </c>
      <c r="D69" s="183">
        <v>34300</v>
      </c>
      <c r="E69" s="221">
        <v>32818.677734375</v>
      </c>
      <c r="F69" s="264">
        <v>6923.667419433594</v>
      </c>
      <c r="G69" s="182">
        <v>1481.946533203125</v>
      </c>
      <c r="H69" s="189">
        <v>0.18707744777202606</v>
      </c>
      <c r="I69" s="142"/>
      <c r="J69" s="149"/>
      <c r="K69" s="246"/>
      <c r="L69" s="183"/>
      <c r="M69" s="183"/>
      <c r="N69" s="177"/>
    </row>
    <row r="70" spans="1:14" ht="12.75">
      <c r="A70" s="144">
        <v>2026</v>
      </c>
      <c r="B70" s="191">
        <v>3917.186767578125</v>
      </c>
      <c r="C70" s="191">
        <v>1651.0841064453125</v>
      </c>
      <c r="D70" s="183">
        <v>34300</v>
      </c>
      <c r="E70" s="221">
        <v>32648.915893554688</v>
      </c>
      <c r="F70" s="264">
        <v>7139.296813964844</v>
      </c>
      <c r="G70" s="182">
        <v>1538.9195556640625</v>
      </c>
      <c r="H70" s="189">
        <v>0.20793695747852325</v>
      </c>
      <c r="I70" s="142"/>
      <c r="J70" s="149"/>
      <c r="K70" s="246"/>
      <c r="L70" s="183"/>
      <c r="M70" s="183"/>
      <c r="N70" s="177"/>
    </row>
    <row r="71" spans="1:14" ht="12.75">
      <c r="A71" s="144">
        <v>2027</v>
      </c>
      <c r="B71" s="191">
        <v>4557.63671875</v>
      </c>
      <c r="C71" s="191">
        <v>1405.17333984375</v>
      </c>
      <c r="D71" s="183">
        <v>34300</v>
      </c>
      <c r="E71" s="221">
        <v>32894.82666015625</v>
      </c>
      <c r="F71" s="264">
        <v>6753.0380859375</v>
      </c>
      <c r="G71" s="182">
        <v>1440.556884765625</v>
      </c>
      <c r="H71" s="189">
        <v>0.17762981355190277</v>
      </c>
      <c r="I71" s="142"/>
      <c r="J71" s="149"/>
      <c r="K71" s="246"/>
      <c r="L71" s="183"/>
      <c r="M71" s="183"/>
      <c r="N71" s="177"/>
    </row>
    <row r="72" spans="1:14" ht="12.75">
      <c r="A72" s="144">
        <v>2028</v>
      </c>
      <c r="B72" s="191">
        <v>3884.1416015625</v>
      </c>
      <c r="C72" s="191">
        <v>1683.708251953125</v>
      </c>
      <c r="D72" s="183">
        <v>34300</v>
      </c>
      <c r="E72" s="221">
        <v>32616.291748046875</v>
      </c>
      <c r="F72" s="264">
        <v>7194.393249511719</v>
      </c>
      <c r="G72" s="182">
        <v>1553.7235107421875</v>
      </c>
      <c r="H72" s="189">
        <v>0.21197286248207092</v>
      </c>
      <c r="I72" s="142"/>
      <c r="J72" s="149"/>
      <c r="K72" s="246"/>
      <c r="L72" s="183"/>
      <c r="M72" s="183"/>
      <c r="N72" s="177"/>
    </row>
    <row r="73" spans="1:14" ht="12.75">
      <c r="A73" s="144">
        <v>2029</v>
      </c>
      <c r="B73" s="191">
        <v>4401.08154296875</v>
      </c>
      <c r="C73" s="191">
        <v>1733.7850341796875</v>
      </c>
      <c r="D73" s="183">
        <v>34300</v>
      </c>
      <c r="E73" s="221">
        <v>32566.214965820312</v>
      </c>
      <c r="F73" s="264">
        <v>7143.0301513671875</v>
      </c>
      <c r="G73" s="182">
        <v>1549.5081787109375</v>
      </c>
      <c r="H73" s="189">
        <v>0.21802838146686554</v>
      </c>
      <c r="I73" s="142"/>
      <c r="J73" s="149"/>
      <c r="K73" s="246"/>
      <c r="L73" s="183"/>
      <c r="M73" s="183"/>
      <c r="N73" s="177"/>
    </row>
    <row r="74" spans="1:14" ht="12.75">
      <c r="A74" s="144">
        <v>2030</v>
      </c>
      <c r="B74" s="191">
        <v>4332.064453125</v>
      </c>
      <c r="C74" s="191">
        <v>1478.4052734375</v>
      </c>
      <c r="D74" s="183">
        <v>34300</v>
      </c>
      <c r="E74" s="221">
        <v>32821.5947265625</v>
      </c>
      <c r="F74" s="264">
        <v>6835.0599365234375</v>
      </c>
      <c r="G74" s="182">
        <v>1462.4376220703125</v>
      </c>
      <c r="H74" s="189">
        <v>0.18661561608314514</v>
      </c>
      <c r="I74" s="142"/>
      <c r="J74" s="149"/>
      <c r="K74" s="246"/>
      <c r="L74" s="183"/>
      <c r="M74" s="183"/>
      <c r="N74" s="177"/>
    </row>
    <row r="75" spans="1:14" ht="12.75">
      <c r="A75" s="149">
        <v>2031</v>
      </c>
      <c r="B75" s="191">
        <v>3536.2177734375</v>
      </c>
      <c r="C75" s="191">
        <v>1723.8341064453125</v>
      </c>
      <c r="D75" s="183">
        <v>34300</v>
      </c>
      <c r="E75" s="221">
        <v>32576.165893554688</v>
      </c>
      <c r="F75" s="264">
        <v>7168.303649902344</v>
      </c>
      <c r="G75" s="182">
        <v>1549.412841796875</v>
      </c>
      <c r="H75" s="189">
        <v>0.21679426729679108</v>
      </c>
      <c r="I75" s="142"/>
      <c r="J75" s="149"/>
      <c r="K75" s="246"/>
      <c r="L75" s="183"/>
      <c r="M75" s="183"/>
      <c r="N75" s="177"/>
    </row>
    <row r="76" spans="1:14" ht="12.75">
      <c r="A76" s="149">
        <v>2032</v>
      </c>
      <c r="B76" s="191">
        <v>4571.8798828125</v>
      </c>
      <c r="C76" s="191">
        <v>1664.28369140625</v>
      </c>
      <c r="D76" s="183">
        <v>34300</v>
      </c>
      <c r="E76" s="221">
        <v>32635.71630859375</v>
      </c>
      <c r="F76" s="264">
        <v>7352.7186279296875</v>
      </c>
      <c r="G76" s="182">
        <v>1584.5609130859375</v>
      </c>
      <c r="H76" s="189">
        <v>0.2097841054201126</v>
      </c>
      <c r="I76" s="142"/>
      <c r="J76" s="149"/>
      <c r="K76" s="246"/>
      <c r="L76" s="183"/>
      <c r="M76" s="183"/>
      <c r="N76" s="177"/>
    </row>
    <row r="77" spans="1:14" ht="12.75">
      <c r="A77" s="149">
        <v>2033</v>
      </c>
      <c r="B77" s="191">
        <v>4373.86767578125</v>
      </c>
      <c r="C77" s="191">
        <v>1630.2254638671875</v>
      </c>
      <c r="D77" s="183">
        <v>34300</v>
      </c>
      <c r="E77" s="221">
        <v>32669.774536132812</v>
      </c>
      <c r="F77" s="264">
        <v>7266.94384765625</v>
      </c>
      <c r="G77" s="182">
        <v>1564.5284423828125</v>
      </c>
      <c r="H77" s="189">
        <v>0.20555013418197632</v>
      </c>
      <c r="I77" s="142"/>
      <c r="J77" s="149"/>
      <c r="K77" s="246"/>
      <c r="L77" s="183"/>
      <c r="M77" s="183"/>
      <c r="N77" s="177"/>
    </row>
    <row r="78" spans="1:14" ht="12.75">
      <c r="A78" s="149">
        <v>2034</v>
      </c>
      <c r="B78" s="191">
        <v>4557.8193359375</v>
      </c>
      <c r="C78" s="191">
        <v>1526.3568115234375</v>
      </c>
      <c r="D78" s="183">
        <v>34300</v>
      </c>
      <c r="E78" s="221">
        <v>32773.64318847656</v>
      </c>
      <c r="F78" s="264">
        <v>7040.0103759765625</v>
      </c>
      <c r="G78" s="182">
        <v>1508.1612548828125</v>
      </c>
      <c r="H78" s="189">
        <v>0.19266384840011597</v>
      </c>
      <c r="I78" s="142"/>
      <c r="J78" s="149"/>
      <c r="K78" s="246"/>
      <c r="L78" s="183"/>
      <c r="M78" s="183"/>
      <c r="N78" s="177"/>
    </row>
    <row r="79" spans="1:14" ht="12.75">
      <c r="A79" s="149">
        <v>2035</v>
      </c>
      <c r="B79" s="191">
        <v>4269.61279296875</v>
      </c>
      <c r="C79" s="191">
        <v>1758.6236572265625</v>
      </c>
      <c r="D79" s="183">
        <v>34300</v>
      </c>
      <c r="E79" s="221">
        <v>32541.376342773438</v>
      </c>
      <c r="F79" s="264">
        <v>7233.904724121094</v>
      </c>
      <c r="G79" s="182">
        <v>1564.965576171875</v>
      </c>
      <c r="H79" s="189">
        <v>0.22109051048755646</v>
      </c>
      <c r="I79" s="142"/>
      <c r="J79" s="149"/>
      <c r="K79" s="246"/>
      <c r="L79" s="183"/>
      <c r="M79" s="183"/>
      <c r="N79" s="177"/>
    </row>
    <row r="80" spans="1:14" ht="12.75">
      <c r="A80" s="149">
        <v>2036</v>
      </c>
      <c r="B80" s="191">
        <v>3658.2998046875</v>
      </c>
      <c r="C80" s="191">
        <v>1725.36572265625</v>
      </c>
      <c r="D80" s="183">
        <v>34300</v>
      </c>
      <c r="E80" s="221">
        <v>32574.63427734375</v>
      </c>
      <c r="F80" s="264">
        <v>7225.15087890625</v>
      </c>
      <c r="G80" s="182">
        <v>1561.04052734375</v>
      </c>
      <c r="H80" s="189">
        <v>0.21704144775867462</v>
      </c>
      <c r="I80" s="142"/>
      <c r="J80" s="149"/>
      <c r="K80" s="246"/>
      <c r="L80" s="183"/>
      <c r="M80" s="183"/>
      <c r="N80" s="177"/>
    </row>
    <row r="81" spans="1:22" ht="12.75">
      <c r="A81" s="149">
        <v>2037</v>
      </c>
      <c r="B81" s="191">
        <v>4558.69970703125</v>
      </c>
      <c r="C81" s="191">
        <v>1699.303955078125</v>
      </c>
      <c r="D81" s="183">
        <v>34300</v>
      </c>
      <c r="E81" s="221">
        <v>32600.696044921875</v>
      </c>
      <c r="F81" s="264">
        <v>7431.856689453125</v>
      </c>
      <c r="G81" s="182">
        <v>1603.1849365234375</v>
      </c>
      <c r="H81" s="189">
        <v>0.2141198068857193</v>
      </c>
      <c r="I81" s="142"/>
      <c r="J81" s="149"/>
      <c r="K81" s="246"/>
      <c r="L81" s="183"/>
      <c r="M81" s="183"/>
      <c r="N81" s="177"/>
      <c r="O81" s="142"/>
      <c r="P81" s="142"/>
      <c r="Q81" s="142"/>
      <c r="R81" s="142"/>
      <c r="S81" s="142"/>
      <c r="T81" s="142"/>
      <c r="U81" s="142"/>
      <c r="V81" s="142"/>
    </row>
    <row r="82" spans="1:22" ht="12.75">
      <c r="A82" s="149">
        <v>2038</v>
      </c>
      <c r="B82" s="191">
        <v>3916.9033203125</v>
      </c>
      <c r="C82" s="191">
        <v>1751.80712890625</v>
      </c>
      <c r="D82" s="183">
        <v>34300</v>
      </c>
      <c r="E82" s="221">
        <v>32548.19287109375</v>
      </c>
      <c r="F82" s="264">
        <v>7384.378967285156</v>
      </c>
      <c r="G82" s="182">
        <v>1596.2061767578125</v>
      </c>
      <c r="H82" s="189">
        <v>0.2204318642616272</v>
      </c>
      <c r="I82" s="142"/>
      <c r="J82" s="149"/>
      <c r="K82" s="246"/>
      <c r="L82" s="183"/>
      <c r="M82" s="183"/>
      <c r="N82" s="177"/>
      <c r="O82" s="142"/>
      <c r="P82" s="142"/>
      <c r="Q82" s="142"/>
      <c r="R82" s="142"/>
      <c r="S82" s="142"/>
      <c r="T82" s="142"/>
      <c r="U82" s="142"/>
      <c r="V82" s="142"/>
    </row>
    <row r="83" spans="1:22" ht="12.75">
      <c r="A83" s="149">
        <v>2039</v>
      </c>
      <c r="B83" s="191">
        <v>4558.29248046875</v>
      </c>
      <c r="C83" s="191">
        <v>1729.6259765625</v>
      </c>
      <c r="D83" s="183">
        <v>34300</v>
      </c>
      <c r="E83" s="221">
        <v>32570.3740234375</v>
      </c>
      <c r="F83" s="264">
        <v>7504.4385986328125</v>
      </c>
      <c r="G83" s="182">
        <v>1620.048095703125</v>
      </c>
      <c r="H83" s="189">
        <v>0.21788069605827332</v>
      </c>
      <c r="I83" s="142"/>
      <c r="J83" s="149"/>
      <c r="K83" s="246"/>
      <c r="L83" s="183"/>
      <c r="M83" s="183"/>
      <c r="N83" s="177"/>
      <c r="O83" s="142"/>
      <c r="P83" s="142"/>
      <c r="Q83" s="142"/>
      <c r="R83" s="142"/>
      <c r="S83" s="142"/>
      <c r="T83" s="142"/>
      <c r="U83" s="142"/>
      <c r="V83" s="142"/>
    </row>
    <row r="84" spans="1:22" ht="12.75">
      <c r="A84" s="149">
        <v>2040</v>
      </c>
      <c r="B84" s="202">
        <v>3886.351318359375</v>
      </c>
      <c r="C84" s="202">
        <v>1756.8267822265625</v>
      </c>
      <c r="D84" s="186">
        <v>34300</v>
      </c>
      <c r="E84" s="229">
        <v>32543.173217773438</v>
      </c>
      <c r="F84" s="265">
        <v>7391.090087890625</v>
      </c>
      <c r="G84" s="203">
        <v>1597.4681396484375</v>
      </c>
      <c r="H84" s="190">
        <v>0.22104506194591522</v>
      </c>
      <c r="I84" s="142"/>
      <c r="J84" s="149"/>
      <c r="K84" s="246"/>
      <c r="L84" s="183"/>
      <c r="M84" s="183"/>
      <c r="N84" s="177"/>
      <c r="O84" s="142"/>
      <c r="P84" s="142"/>
      <c r="Q84" s="142"/>
      <c r="R84" s="142"/>
      <c r="S84" s="142"/>
      <c r="T84" s="142"/>
      <c r="U84" s="142"/>
      <c r="V84" s="142"/>
    </row>
    <row r="85" spans="1:22" ht="12.75">
      <c r="A85" s="149"/>
      <c r="B85" s="184"/>
      <c r="C85" s="185"/>
      <c r="D85" s="220"/>
      <c r="E85" s="184"/>
      <c r="F85" s="183"/>
      <c r="G85" s="221"/>
      <c r="H85" s="221"/>
      <c r="I85" s="183"/>
      <c r="J85" s="184"/>
      <c r="K85" s="149"/>
      <c r="L85" s="222"/>
      <c r="M85" s="185"/>
      <c r="N85" s="205"/>
      <c r="O85" s="184"/>
      <c r="P85" s="183"/>
      <c r="Q85" s="221"/>
      <c r="R85" s="223"/>
      <c r="S85" s="149"/>
      <c r="T85" s="246"/>
      <c r="U85" s="183"/>
      <c r="V85" s="183"/>
    </row>
    <row r="86" spans="1:22" ht="15.75">
      <c r="A86" s="149"/>
      <c r="B86" s="193"/>
      <c r="C86" s="178"/>
      <c r="D86" s="178"/>
      <c r="E86" s="143"/>
      <c r="F86" s="142"/>
      <c r="G86" s="143"/>
      <c r="H86" s="143"/>
      <c r="I86" s="143"/>
      <c r="J86" s="143"/>
      <c r="K86" s="242"/>
      <c r="L86" s="234"/>
      <c r="M86" s="176"/>
      <c r="N86" s="143"/>
      <c r="O86" s="143"/>
      <c r="P86" s="143"/>
      <c r="Q86" s="142"/>
      <c r="R86" s="142"/>
      <c r="S86" s="142"/>
      <c r="T86" s="142"/>
      <c r="U86" s="177"/>
      <c r="V86" s="177"/>
    </row>
    <row r="87" spans="1:22" ht="12.75">
      <c r="A87" s="142"/>
      <c r="B87" s="278" t="s">
        <v>65</v>
      </c>
      <c r="C87" s="279"/>
      <c r="D87" s="279"/>
      <c r="E87" s="279"/>
      <c r="F87" s="279"/>
      <c r="G87" s="279"/>
      <c r="H87" s="280"/>
      <c r="I87" s="208" t="s">
        <v>66</v>
      </c>
      <c r="J87" s="209" t="s">
        <v>67</v>
      </c>
      <c r="K87" s="209" t="s">
        <v>15</v>
      </c>
      <c r="L87" s="210" t="s">
        <v>68</v>
      </c>
      <c r="M87" s="211"/>
      <c r="N87" s="163"/>
      <c r="O87" s="255" t="s">
        <v>69</v>
      </c>
      <c r="P87" s="210"/>
      <c r="Q87" s="210"/>
      <c r="R87" s="210"/>
      <c r="S87" s="256"/>
      <c r="T87" s="257"/>
      <c r="U87" s="164"/>
      <c r="V87" s="177"/>
    </row>
    <row r="88" spans="1:22" ht="12.75">
      <c r="A88" s="142"/>
      <c r="B88" s="237"/>
      <c r="C88" s="252"/>
      <c r="D88" s="253"/>
      <c r="E88" s="254" t="s">
        <v>70</v>
      </c>
      <c r="F88" s="253"/>
      <c r="G88" s="253" t="s">
        <v>71</v>
      </c>
      <c r="H88" s="254" t="s">
        <v>70</v>
      </c>
      <c r="I88" s="212" t="s">
        <v>72</v>
      </c>
      <c r="J88" s="213" t="s">
        <v>73</v>
      </c>
      <c r="K88" s="213" t="s">
        <v>13</v>
      </c>
      <c r="L88" s="165" t="s">
        <v>74</v>
      </c>
      <c r="M88" s="214"/>
      <c r="N88" s="163"/>
      <c r="O88" s="258"/>
      <c r="P88" s="249"/>
      <c r="Q88" s="165"/>
      <c r="R88" s="164" t="s">
        <v>75</v>
      </c>
      <c r="S88" s="249"/>
      <c r="T88" s="259"/>
      <c r="U88" s="249"/>
      <c r="V88" s="177"/>
    </row>
    <row r="89" spans="1:22" ht="12.75">
      <c r="A89" s="142"/>
      <c r="B89" s="192" t="s">
        <v>66</v>
      </c>
      <c r="C89" s="149" t="s">
        <v>9</v>
      </c>
      <c r="D89" s="149" t="s">
        <v>9</v>
      </c>
      <c r="E89" s="149" t="s">
        <v>9</v>
      </c>
      <c r="F89" s="149" t="s">
        <v>5</v>
      </c>
      <c r="G89" s="149" t="s">
        <v>5</v>
      </c>
      <c r="H89" s="149" t="s">
        <v>5</v>
      </c>
      <c r="I89" s="192">
        <v>0.923</v>
      </c>
      <c r="J89" s="213"/>
      <c r="K89" s="213"/>
      <c r="L89" s="215" t="s">
        <v>76</v>
      </c>
      <c r="M89" s="216"/>
      <c r="N89" s="163"/>
      <c r="O89" s="212"/>
      <c r="P89" s="213" t="s">
        <v>77</v>
      </c>
      <c r="Q89" s="213" t="s">
        <v>78</v>
      </c>
      <c r="R89" s="213" t="s">
        <v>79</v>
      </c>
      <c r="S89" s="213" t="s">
        <v>13</v>
      </c>
      <c r="T89" s="270" t="s">
        <v>80</v>
      </c>
      <c r="U89" s="177"/>
      <c r="V89" s="177"/>
    </row>
    <row r="90" spans="1:22" ht="12.75">
      <c r="A90" s="142"/>
      <c r="B90" s="238" t="s">
        <v>81</v>
      </c>
      <c r="C90" s="198" t="s">
        <v>82</v>
      </c>
      <c r="D90" s="198" t="s">
        <v>83</v>
      </c>
      <c r="E90" s="198" t="s">
        <v>21</v>
      </c>
      <c r="F90" s="198" t="s">
        <v>82</v>
      </c>
      <c r="G90" s="198" t="s">
        <v>83</v>
      </c>
      <c r="H90" s="198" t="s">
        <v>21</v>
      </c>
      <c r="I90" s="217" t="s">
        <v>84</v>
      </c>
      <c r="J90" s="218" t="s">
        <v>85</v>
      </c>
      <c r="K90" s="219" t="s">
        <v>86</v>
      </c>
      <c r="L90" s="218" t="s">
        <v>87</v>
      </c>
      <c r="M90" s="207" t="s">
        <v>88</v>
      </c>
      <c r="N90" s="163"/>
      <c r="O90" s="217" t="s">
        <v>89</v>
      </c>
      <c r="P90" s="218" t="s">
        <v>79</v>
      </c>
      <c r="Q90" s="218" t="s">
        <v>90</v>
      </c>
      <c r="R90" s="218" t="s">
        <v>91</v>
      </c>
      <c r="S90" s="218" t="s">
        <v>79</v>
      </c>
      <c r="T90" s="207" t="s">
        <v>92</v>
      </c>
      <c r="U90" s="177"/>
      <c r="V90" s="177"/>
    </row>
    <row r="91" spans="1:22" ht="12.75">
      <c r="A91" s="142"/>
      <c r="B91" s="239"/>
      <c r="C91" s="148"/>
      <c r="D91" s="148"/>
      <c r="E91" s="148"/>
      <c r="F91" s="148"/>
      <c r="G91" s="148"/>
      <c r="H91" s="148"/>
      <c r="I91" s="187"/>
      <c r="J91" s="175"/>
      <c r="K91" s="177"/>
      <c r="L91" s="177"/>
      <c r="M91" s="188"/>
      <c r="N91" s="142"/>
      <c r="O91" s="187"/>
      <c r="P91" s="177"/>
      <c r="Q91" s="177"/>
      <c r="R91" s="177"/>
      <c r="S91" s="177"/>
      <c r="T91" s="188"/>
      <c r="U91" s="177"/>
      <c r="V91" s="177"/>
    </row>
    <row r="92" spans="1:22" ht="12.75">
      <c r="A92" s="144">
        <v>2011</v>
      </c>
      <c r="B92" s="240">
        <v>7633.2158203125</v>
      </c>
      <c r="C92" s="227">
        <v>57.64887619018555</v>
      </c>
      <c r="D92" s="227">
        <v>114.59170532226562</v>
      </c>
      <c r="E92" s="221">
        <v>56.94282913208008</v>
      </c>
      <c r="F92" s="221">
        <v>434.6200866699219</v>
      </c>
      <c r="G92" s="227">
        <v>1218.5150146484375</v>
      </c>
      <c r="H92" s="221">
        <v>783.8949279785156</v>
      </c>
      <c r="I92" s="224">
        <v>7045.4582021484375</v>
      </c>
      <c r="J92" s="174">
        <v>290922.8695255746</v>
      </c>
      <c r="K92" s="183">
        <v>500824.7249943246</v>
      </c>
      <c r="L92" s="225">
        <v>7.10847627825829</v>
      </c>
      <c r="M92" s="188"/>
      <c r="N92" s="144">
        <v>2011</v>
      </c>
      <c r="O92" s="267">
        <v>1222</v>
      </c>
      <c r="P92" s="266">
        <v>1115.2464599609375</v>
      </c>
      <c r="Q92" s="282" t="s">
        <v>93</v>
      </c>
      <c r="R92" s="266">
        <v>0</v>
      </c>
      <c r="S92" s="266">
        <v>1115.2464599609375</v>
      </c>
      <c r="T92" s="271">
        <v>-0.08735968906633595</v>
      </c>
      <c r="U92" s="177"/>
      <c r="V92" s="177"/>
    </row>
    <row r="93" spans="1:22" ht="12.75">
      <c r="A93" s="144">
        <v>2012</v>
      </c>
      <c r="B93" s="240">
        <v>7641.724609375</v>
      </c>
      <c r="C93" s="227">
        <v>138.4857635498047</v>
      </c>
      <c r="D93" s="227">
        <v>116.77310943603516</v>
      </c>
      <c r="E93" s="221">
        <v>-21.71265411376953</v>
      </c>
      <c r="F93" s="221">
        <v>149.3685760498047</v>
      </c>
      <c r="G93" s="227">
        <v>1939.64501953125</v>
      </c>
      <c r="H93" s="221">
        <v>1790.2764434814453</v>
      </c>
      <c r="I93" s="224">
        <v>7053.311814453125</v>
      </c>
      <c r="J93" s="174">
        <v>289284.65776340675</v>
      </c>
      <c r="K93" s="183">
        <v>491011.5222653599</v>
      </c>
      <c r="L93" s="225">
        <v>6.961432234701653</v>
      </c>
      <c r="M93" s="226">
        <v>-0.020685733172716603</v>
      </c>
      <c r="N93" s="144">
        <v>2012</v>
      </c>
      <c r="O93" s="267">
        <v>1264</v>
      </c>
      <c r="P93" s="266">
        <v>1315.577392578125</v>
      </c>
      <c r="Q93" s="282" t="s">
        <v>93</v>
      </c>
      <c r="R93" s="266">
        <v>0</v>
      </c>
      <c r="S93" s="266">
        <v>1315.577392578125</v>
      </c>
      <c r="T93" s="271">
        <v>0.04080489919155461</v>
      </c>
      <c r="U93" s="177"/>
      <c r="V93" s="177"/>
    </row>
    <row r="94" spans="1:22" ht="12.75">
      <c r="A94" s="144">
        <v>2013</v>
      </c>
      <c r="B94" s="240">
        <v>7648.26171875</v>
      </c>
      <c r="C94" s="227">
        <v>138.34532165527344</v>
      </c>
      <c r="D94" s="227">
        <v>36.142662048339844</v>
      </c>
      <c r="E94" s="221">
        <v>-102.2026596069336</v>
      </c>
      <c r="F94" s="221">
        <v>452.46978759765625</v>
      </c>
      <c r="G94" s="227">
        <v>1435.882080078125</v>
      </c>
      <c r="H94" s="221">
        <v>983.4122924804688</v>
      </c>
      <c r="I94" s="224">
        <v>7059.34556640625</v>
      </c>
      <c r="J94" s="174">
        <v>294366.5699618962</v>
      </c>
      <c r="K94" s="183">
        <v>576654.7557529118</v>
      </c>
      <c r="L94" s="225">
        <v>8.1686715904244</v>
      </c>
      <c r="M94" s="226">
        <v>0.07198191568966572</v>
      </c>
      <c r="N94" s="144">
        <v>2013</v>
      </c>
      <c r="O94" s="267">
        <v>1273</v>
      </c>
      <c r="P94" s="266">
        <v>1317.287353515625</v>
      </c>
      <c r="Q94" s="282" t="s">
        <v>93</v>
      </c>
      <c r="R94" s="266">
        <v>0</v>
      </c>
      <c r="S94" s="266">
        <v>1317.287353515625</v>
      </c>
      <c r="T94" s="271">
        <v>0.034789751386979484</v>
      </c>
      <c r="U94" s="177"/>
      <c r="V94" s="177"/>
    </row>
    <row r="95" spans="1:22" ht="12.75">
      <c r="A95" s="144">
        <v>2014</v>
      </c>
      <c r="B95" s="240">
        <v>7637.78857421875</v>
      </c>
      <c r="C95" s="227">
        <v>138.68670654296875</v>
      </c>
      <c r="D95" s="227">
        <v>16.607419967651367</v>
      </c>
      <c r="E95" s="221">
        <v>-122.07928657531738</v>
      </c>
      <c r="F95" s="221">
        <v>200.05873107910156</v>
      </c>
      <c r="G95" s="227">
        <v>1886.6259765625</v>
      </c>
      <c r="H95" s="221">
        <v>1686.5672454833984</v>
      </c>
      <c r="I95" s="224">
        <v>7049.678854003907</v>
      </c>
      <c r="J95" s="174">
        <v>301822.96367407794</v>
      </c>
      <c r="K95" s="183">
        <v>625177.5699160479</v>
      </c>
      <c r="L95" s="225">
        <v>8.868170917615268</v>
      </c>
      <c r="M95" s="226">
        <v>0.07651275216291409</v>
      </c>
      <c r="N95" s="144">
        <v>2014</v>
      </c>
      <c r="O95" s="267">
        <v>1251</v>
      </c>
      <c r="P95" s="266">
        <v>1387.44287109375</v>
      </c>
      <c r="Q95" s="282" t="s">
        <v>93</v>
      </c>
      <c r="R95" s="266">
        <v>0</v>
      </c>
      <c r="S95" s="266">
        <v>1387.44287109375</v>
      </c>
      <c r="T95" s="271">
        <v>0.10906704324040772</v>
      </c>
      <c r="U95" s="177"/>
      <c r="V95" s="177"/>
    </row>
    <row r="96" spans="1:22" ht="12.75">
      <c r="A96" s="144">
        <v>2015</v>
      </c>
      <c r="B96" s="240">
        <v>7622.96484375</v>
      </c>
      <c r="C96" s="227">
        <v>138.914306640625</v>
      </c>
      <c r="D96" s="227">
        <v>22.56797981262207</v>
      </c>
      <c r="E96" s="221">
        <v>-116.34632682800293</v>
      </c>
      <c r="F96" s="221">
        <v>188.7576446533203</v>
      </c>
      <c r="G96" s="227">
        <v>2158.99951171875</v>
      </c>
      <c r="H96" s="221">
        <v>1970.2418670654297</v>
      </c>
      <c r="I96" s="224">
        <v>7035.99655078125</v>
      </c>
      <c r="J96" s="174">
        <v>310633.1711964157</v>
      </c>
      <c r="K96" s="183">
        <v>663644.4789760574</v>
      </c>
      <c r="L96" s="225">
        <v>9.43213195439058</v>
      </c>
      <c r="M96" s="226">
        <v>0.07326838673564273</v>
      </c>
      <c r="N96" s="144">
        <v>2015</v>
      </c>
      <c r="O96" s="267">
        <v>1240</v>
      </c>
      <c r="P96" s="266">
        <v>1364.44287109375</v>
      </c>
      <c r="Q96" s="282" t="s">
        <v>93</v>
      </c>
      <c r="R96" s="266">
        <v>0</v>
      </c>
      <c r="S96" s="266">
        <v>1364.44287109375</v>
      </c>
      <c r="T96" s="271">
        <v>0.10035715410786294</v>
      </c>
      <c r="U96" s="177"/>
      <c r="V96" s="177"/>
    </row>
    <row r="97" spans="1:22" ht="25.5">
      <c r="A97" s="144">
        <v>2016</v>
      </c>
      <c r="B97" s="240">
        <v>7648.00390625</v>
      </c>
      <c r="C97" s="227">
        <v>139.39614868164062</v>
      </c>
      <c r="D97" s="227">
        <v>19.49726104736328</v>
      </c>
      <c r="E97" s="221">
        <v>-119.89888763427734</v>
      </c>
      <c r="F97" s="221">
        <v>564.0421142578125</v>
      </c>
      <c r="G97" s="227">
        <v>890.3412475585938</v>
      </c>
      <c r="H97" s="221">
        <v>326.29913330078125</v>
      </c>
      <c r="I97" s="224">
        <v>7059.10760546875</v>
      </c>
      <c r="J97" s="174">
        <v>313409.1301199202</v>
      </c>
      <c r="K97" s="183">
        <v>889152.5018842197</v>
      </c>
      <c r="L97" s="225">
        <v>12.59582020247695</v>
      </c>
      <c r="M97" s="226">
        <v>0.12121780780794489</v>
      </c>
      <c r="N97" s="144">
        <v>2016</v>
      </c>
      <c r="O97" s="267">
        <v>1223</v>
      </c>
      <c r="P97" s="266">
        <v>1109.5975341796875</v>
      </c>
      <c r="Q97" s="282" t="s">
        <v>94</v>
      </c>
      <c r="R97" s="266">
        <v>0</v>
      </c>
      <c r="S97" s="266">
        <v>1109.5975341796875</v>
      </c>
      <c r="T97" s="271">
        <v>-0.09272482896182543</v>
      </c>
      <c r="U97" s="177"/>
      <c r="V97" s="177"/>
    </row>
    <row r="98" spans="1:22" ht="12.75">
      <c r="A98" s="144">
        <v>2017</v>
      </c>
      <c r="B98" s="240">
        <v>7674.5244140625</v>
      </c>
      <c r="C98" s="227">
        <v>138.914306640625</v>
      </c>
      <c r="D98" s="227">
        <v>28.110326766967773</v>
      </c>
      <c r="E98" s="221">
        <v>-110.80397987365723</v>
      </c>
      <c r="F98" s="221">
        <v>575.65966796875</v>
      </c>
      <c r="G98" s="227">
        <v>741.8746948242188</v>
      </c>
      <c r="H98" s="221">
        <v>166.21502685546875</v>
      </c>
      <c r="I98" s="224">
        <v>7083.586034179688</v>
      </c>
      <c r="J98" s="174">
        <v>321131.5473697893</v>
      </c>
      <c r="K98" s="183">
        <v>1032044.9550685303</v>
      </c>
      <c r="L98" s="225">
        <v>14.569526650607639</v>
      </c>
      <c r="M98" s="226">
        <v>0.12705424896101558</v>
      </c>
      <c r="N98" s="144">
        <v>2017</v>
      </c>
      <c r="O98" s="267">
        <v>1211</v>
      </c>
      <c r="P98" s="266">
        <v>1116.4388427734375</v>
      </c>
      <c r="Q98" s="282" t="s">
        <v>93</v>
      </c>
      <c r="R98" s="266">
        <v>0</v>
      </c>
      <c r="S98" s="266">
        <v>1116.4388427734375</v>
      </c>
      <c r="T98" s="271">
        <v>-0.07808518350665772</v>
      </c>
      <c r="U98" s="177"/>
      <c r="V98" s="177"/>
    </row>
    <row r="99" spans="1:22" ht="12.75">
      <c r="A99" s="144">
        <v>2018</v>
      </c>
      <c r="B99" s="240">
        <v>7708.509765625</v>
      </c>
      <c r="C99" s="227">
        <v>138.914306640625</v>
      </c>
      <c r="D99" s="227">
        <v>36.915977478027344</v>
      </c>
      <c r="E99" s="221">
        <v>-101.99832916259766</v>
      </c>
      <c r="F99" s="221">
        <v>363.64337158203125</v>
      </c>
      <c r="G99" s="227">
        <v>968.6326293945312</v>
      </c>
      <c r="H99" s="221">
        <v>604.9892578125</v>
      </c>
      <c r="I99" s="224">
        <v>7114.954513671875</v>
      </c>
      <c r="J99" s="174">
        <v>332127.6400763842</v>
      </c>
      <c r="K99" s="183">
        <v>1058630.7794425853</v>
      </c>
      <c r="L99" s="225">
        <v>14.878953581619578</v>
      </c>
      <c r="M99" s="226">
        <v>0.11129147170334419</v>
      </c>
      <c r="N99" s="144">
        <v>2018</v>
      </c>
      <c r="O99" s="267">
        <v>1216</v>
      </c>
      <c r="P99" s="266">
        <v>1115.0604248046875</v>
      </c>
      <c r="Q99" s="282" t="s">
        <v>93</v>
      </c>
      <c r="R99" s="266">
        <v>0</v>
      </c>
      <c r="S99" s="266">
        <v>1115.0604248046875</v>
      </c>
      <c r="T99" s="271">
        <v>-0.08300951907509246</v>
      </c>
      <c r="U99" s="177"/>
      <c r="V99" s="177"/>
    </row>
    <row r="100" spans="1:22" ht="12.75">
      <c r="A100" s="144">
        <v>2019</v>
      </c>
      <c r="B100" s="240">
        <v>7754.20458984375</v>
      </c>
      <c r="C100" s="227">
        <v>138.914306640625</v>
      </c>
      <c r="D100" s="227">
        <v>36.0742301940918</v>
      </c>
      <c r="E100" s="221">
        <v>-102.8400764465332</v>
      </c>
      <c r="F100" s="221">
        <v>612.7138061523438</v>
      </c>
      <c r="G100" s="227">
        <v>666.8318481445312</v>
      </c>
      <c r="H100" s="221">
        <v>54.1180419921875</v>
      </c>
      <c r="I100" s="224">
        <v>7157.130836425781</v>
      </c>
      <c r="J100" s="174">
        <v>337451.1664203105</v>
      </c>
      <c r="K100" s="183">
        <v>1075372.4116952475</v>
      </c>
      <c r="L100" s="225">
        <v>15.025188672284779</v>
      </c>
      <c r="M100" s="226">
        <v>0.09807101254678185</v>
      </c>
      <c r="N100" s="144">
        <v>2019</v>
      </c>
      <c r="O100" s="267">
        <v>1222</v>
      </c>
      <c r="P100" s="266">
        <v>1118.5640869140625</v>
      </c>
      <c r="Q100" s="282" t="s">
        <v>93</v>
      </c>
      <c r="R100" s="266">
        <v>0</v>
      </c>
      <c r="S100" s="266">
        <v>1118.5640869140625</v>
      </c>
      <c r="T100" s="271">
        <v>-0.08464477339274756</v>
      </c>
      <c r="U100" s="177"/>
      <c r="V100" s="177"/>
    </row>
    <row r="101" spans="1:22" ht="12.75">
      <c r="A101" s="144">
        <v>2020</v>
      </c>
      <c r="B101" s="240">
        <v>7798.03466796875</v>
      </c>
      <c r="C101" s="227">
        <v>139.39614868164062</v>
      </c>
      <c r="D101" s="227">
        <v>33.800296783447266</v>
      </c>
      <c r="E101" s="221">
        <v>-105.59585189819336</v>
      </c>
      <c r="F101" s="221">
        <v>404.9778137207031</v>
      </c>
      <c r="G101" s="227">
        <v>950.0033569335938</v>
      </c>
      <c r="H101" s="221">
        <v>545.0255432128906</v>
      </c>
      <c r="I101" s="224">
        <v>7197.585998535156</v>
      </c>
      <c r="J101" s="174">
        <v>340281.7811255499</v>
      </c>
      <c r="K101" s="183">
        <v>1091594.068981795</v>
      </c>
      <c r="L101" s="225">
        <v>15.166113599809087</v>
      </c>
      <c r="M101" s="226">
        <v>0.08784349892457577</v>
      </c>
      <c r="N101" s="144">
        <v>2020</v>
      </c>
      <c r="O101" s="267">
        <v>1225</v>
      </c>
      <c r="P101" s="266">
        <v>1116.7509765625</v>
      </c>
      <c r="Q101" s="282" t="s">
        <v>93</v>
      </c>
      <c r="R101" s="266">
        <v>0</v>
      </c>
      <c r="S101" s="266">
        <v>1116.7509765625</v>
      </c>
      <c r="T101" s="271">
        <v>-0.088366549744898</v>
      </c>
      <c r="U101" s="177"/>
      <c r="V101" s="177"/>
    </row>
    <row r="102" spans="1:22" ht="12.75">
      <c r="A102" s="144">
        <v>2021</v>
      </c>
      <c r="B102" s="240">
        <v>7848.49658203125</v>
      </c>
      <c r="C102" s="227">
        <v>287.8343200683594</v>
      </c>
      <c r="D102" s="227">
        <v>33.736427307128906</v>
      </c>
      <c r="E102" s="221">
        <v>-254.09789276123047</v>
      </c>
      <c r="F102" s="221">
        <v>377.3606872558594</v>
      </c>
      <c r="G102" s="227">
        <v>1005.7718505859375</v>
      </c>
      <c r="H102" s="221">
        <v>628.4111633300781</v>
      </c>
      <c r="I102" s="224">
        <v>7244.162345214844</v>
      </c>
      <c r="J102" s="174">
        <v>347477.2419975551</v>
      </c>
      <c r="K102" s="183">
        <v>1117304.7821328507</v>
      </c>
      <c r="L102" s="225">
        <v>15.423519364815037</v>
      </c>
      <c r="M102" s="226">
        <v>0.08053962182171359</v>
      </c>
      <c r="N102" s="144">
        <v>2021</v>
      </c>
      <c r="O102" s="267">
        <v>1236</v>
      </c>
      <c r="P102" s="266">
        <v>1131.4554443359375</v>
      </c>
      <c r="Q102" s="282" t="s">
        <v>93</v>
      </c>
      <c r="R102" s="266">
        <v>0</v>
      </c>
      <c r="S102" s="266">
        <v>1131.4554443359375</v>
      </c>
      <c r="T102" s="271">
        <v>-0.08458297383823832</v>
      </c>
      <c r="U102" s="177"/>
      <c r="V102" s="177"/>
    </row>
    <row r="103" spans="1:22" ht="12.75">
      <c r="A103" s="144">
        <v>2022</v>
      </c>
      <c r="B103" s="240">
        <v>7902.708984375</v>
      </c>
      <c r="C103" s="227">
        <v>287.8343200683594</v>
      </c>
      <c r="D103" s="227">
        <v>33.736427307128906</v>
      </c>
      <c r="E103" s="221">
        <v>-254.09789276123047</v>
      </c>
      <c r="F103" s="221">
        <v>513.677490234375</v>
      </c>
      <c r="G103" s="227">
        <v>908.4537963867188</v>
      </c>
      <c r="H103" s="221">
        <v>394.77630615234375</v>
      </c>
      <c r="I103" s="224">
        <v>7294.2003925781255</v>
      </c>
      <c r="J103" s="174">
        <v>349844.7739906002</v>
      </c>
      <c r="K103" s="183">
        <v>1132573.8658875045</v>
      </c>
      <c r="L103" s="225">
        <v>15.527046213864681</v>
      </c>
      <c r="M103" s="226">
        <v>0.0736100671718325</v>
      </c>
      <c r="N103" s="144">
        <v>2022</v>
      </c>
      <c r="O103" s="267">
        <v>1244</v>
      </c>
      <c r="P103" s="266">
        <v>1131.4554443359375</v>
      </c>
      <c r="Q103" s="282" t="s">
        <v>93</v>
      </c>
      <c r="R103" s="266">
        <v>0</v>
      </c>
      <c r="S103" s="266">
        <v>1131.4554443359375</v>
      </c>
      <c r="T103" s="271">
        <v>-0.09046990005149713</v>
      </c>
      <c r="U103" s="177"/>
      <c r="V103" s="177"/>
    </row>
    <row r="104" spans="1:22" ht="12.75">
      <c r="A104" s="144">
        <v>2023</v>
      </c>
      <c r="B104" s="240">
        <v>7956.88818359375</v>
      </c>
      <c r="C104" s="227">
        <v>287.8343200683594</v>
      </c>
      <c r="D104" s="227">
        <v>33.736427307128906</v>
      </c>
      <c r="E104" s="221">
        <v>-254.09789276123047</v>
      </c>
      <c r="F104" s="221">
        <v>1080.10009765625</v>
      </c>
      <c r="G104" s="227">
        <v>382.5280456542969</v>
      </c>
      <c r="H104" s="221">
        <v>-697.5720520019531</v>
      </c>
      <c r="I104" s="224">
        <v>7344.207793457032</v>
      </c>
      <c r="J104" s="174">
        <v>360646.8803800978</v>
      </c>
      <c r="K104" s="183">
        <v>1165889.11039264</v>
      </c>
      <c r="L104" s="225">
        <v>15.874947212568426</v>
      </c>
      <c r="M104" s="226">
        <v>0.06924685356625626</v>
      </c>
      <c r="N104" s="144">
        <v>2023</v>
      </c>
      <c r="O104" s="267">
        <v>1246</v>
      </c>
      <c r="P104" s="266">
        <v>1131.4554443359375</v>
      </c>
      <c r="Q104" s="282" t="s">
        <v>93</v>
      </c>
      <c r="R104" s="266">
        <v>0</v>
      </c>
      <c r="S104" s="266">
        <v>1131.4554443359375</v>
      </c>
      <c r="T104" s="271">
        <v>-0.0919298199551063</v>
      </c>
      <c r="U104" s="177"/>
      <c r="V104" s="177"/>
    </row>
    <row r="105" spans="1:22" ht="12.75">
      <c r="A105" s="144">
        <v>2024</v>
      </c>
      <c r="B105" s="240">
        <v>8011.80615234375</v>
      </c>
      <c r="C105" s="227">
        <v>288.8314514160156</v>
      </c>
      <c r="D105" s="227">
        <v>33.800296783447266</v>
      </c>
      <c r="E105" s="221">
        <v>-255.03115463256836</v>
      </c>
      <c r="F105" s="221">
        <v>622.1895141601562</v>
      </c>
      <c r="G105" s="227">
        <v>583.36279296875</v>
      </c>
      <c r="H105" s="221">
        <v>-38.82672119140625</v>
      </c>
      <c r="I105" s="224">
        <v>7394.897078613281</v>
      </c>
      <c r="J105" s="174">
        <v>365998.48436827585</v>
      </c>
      <c r="K105" s="183">
        <v>1186054.8907939875</v>
      </c>
      <c r="L105" s="225">
        <v>16.038828913848807</v>
      </c>
      <c r="M105" s="226">
        <v>0.06459474519543051</v>
      </c>
      <c r="N105" s="144">
        <v>2024</v>
      </c>
      <c r="O105" s="267">
        <v>1253</v>
      </c>
      <c r="P105" s="266">
        <v>1131.4554443359375</v>
      </c>
      <c r="Q105" s="282" t="s">
        <v>93</v>
      </c>
      <c r="R105" s="266">
        <v>0</v>
      </c>
      <c r="S105" s="266">
        <v>1131.4554443359375</v>
      </c>
      <c r="T105" s="271">
        <v>-0.09700283772072027</v>
      </c>
      <c r="U105" s="177"/>
      <c r="V105" s="177"/>
    </row>
    <row r="106" spans="1:22" ht="25.5">
      <c r="A106" s="144">
        <v>2025</v>
      </c>
      <c r="B106" s="240">
        <v>8068.54931640625</v>
      </c>
      <c r="C106" s="227">
        <v>287.8343200683594</v>
      </c>
      <c r="D106" s="227">
        <v>33.736427307128906</v>
      </c>
      <c r="E106" s="221">
        <v>-254.09789276123047</v>
      </c>
      <c r="F106" s="221">
        <v>380.017333984375</v>
      </c>
      <c r="G106" s="227">
        <v>1773.4608154296875</v>
      </c>
      <c r="H106" s="221">
        <v>1393.4434814453125</v>
      </c>
      <c r="I106" s="224">
        <v>7447.271019042969</v>
      </c>
      <c r="J106" s="174">
        <v>368701.46336966986</v>
      </c>
      <c r="K106" s="183">
        <v>1208633.1597079118</v>
      </c>
      <c r="L106" s="225">
        <v>16.229208747974777</v>
      </c>
      <c r="M106" s="226">
        <v>0.06073922908597251</v>
      </c>
      <c r="N106" s="144">
        <v>2025</v>
      </c>
      <c r="O106" s="267">
        <v>1266</v>
      </c>
      <c r="P106" s="266">
        <v>1131.4954833984375</v>
      </c>
      <c r="Q106" s="282" t="s">
        <v>95</v>
      </c>
      <c r="R106" s="266">
        <v>407</v>
      </c>
      <c r="S106" s="266">
        <v>1538.4954833984375</v>
      </c>
      <c r="T106" s="271">
        <v>0.21524129810303116</v>
      </c>
      <c r="U106" s="177"/>
      <c r="V106" s="177"/>
    </row>
    <row r="107" spans="1:22" ht="12.75">
      <c r="A107" s="144">
        <v>2026</v>
      </c>
      <c r="B107" s="240">
        <v>8125.14013671875</v>
      </c>
      <c r="C107" s="227">
        <v>287.8343200683594</v>
      </c>
      <c r="D107" s="227">
        <v>33.736427307128906</v>
      </c>
      <c r="E107" s="221">
        <v>-254.09789276123047</v>
      </c>
      <c r="F107" s="221">
        <v>276.1643981933594</v>
      </c>
      <c r="G107" s="227">
        <v>1889.8388671875</v>
      </c>
      <c r="H107" s="221">
        <v>1613.6744689941406</v>
      </c>
      <c r="I107" s="224">
        <v>7499.5043461914065</v>
      </c>
      <c r="J107" s="174">
        <v>377101.50501880003</v>
      </c>
      <c r="K107" s="183">
        <v>1235327.5832900037</v>
      </c>
      <c r="L107" s="225">
        <v>16.4721230399361</v>
      </c>
      <c r="M107" s="226">
        <v>0.057624584100224086</v>
      </c>
      <c r="N107" s="144">
        <v>2026</v>
      </c>
      <c r="O107" s="267">
        <v>1276</v>
      </c>
      <c r="P107" s="266">
        <v>1131.4954833984375</v>
      </c>
      <c r="Q107" s="282" t="s">
        <v>93</v>
      </c>
      <c r="R107" s="266">
        <v>407</v>
      </c>
      <c r="S107" s="266">
        <v>1538.4954833984375</v>
      </c>
      <c r="T107" s="271">
        <v>0.20571746347839936</v>
      </c>
      <c r="U107" s="177"/>
      <c r="V107" s="177"/>
    </row>
    <row r="108" spans="1:22" ht="12.75">
      <c r="A108" s="144">
        <v>2027</v>
      </c>
      <c r="B108" s="240">
        <v>8186.39306640625</v>
      </c>
      <c r="C108" s="227">
        <v>287.8343200683594</v>
      </c>
      <c r="D108" s="227">
        <v>33.736427307128906</v>
      </c>
      <c r="E108" s="221">
        <v>-254.09789276123047</v>
      </c>
      <c r="F108" s="221">
        <v>524.52783203125</v>
      </c>
      <c r="G108" s="227">
        <v>1625.0341796875</v>
      </c>
      <c r="H108" s="221">
        <v>1100.50634765625</v>
      </c>
      <c r="I108" s="224">
        <v>7556.040800292969</v>
      </c>
      <c r="J108" s="174">
        <v>387214.65329176583</v>
      </c>
      <c r="K108" s="183">
        <v>1259101.7609499937</v>
      </c>
      <c r="L108" s="225">
        <v>16.66351194002519</v>
      </c>
      <c r="M108" s="226">
        <v>0.054688902007003604</v>
      </c>
      <c r="N108" s="144">
        <v>2027</v>
      </c>
      <c r="O108" s="267">
        <v>1287</v>
      </c>
      <c r="P108" s="266">
        <v>1131.4954833984375</v>
      </c>
      <c r="Q108" s="282" t="s">
        <v>93</v>
      </c>
      <c r="R108" s="266">
        <v>407</v>
      </c>
      <c r="S108" s="266">
        <v>1538.4954833984375</v>
      </c>
      <c r="T108" s="271">
        <v>0.195412186012772</v>
      </c>
      <c r="U108" s="177"/>
      <c r="V108" s="177"/>
    </row>
    <row r="109" spans="1:22" ht="12.75">
      <c r="A109" s="144">
        <v>2028</v>
      </c>
      <c r="B109" s="240">
        <v>8248.3486328125</v>
      </c>
      <c r="C109" s="227">
        <v>288.8314514160156</v>
      </c>
      <c r="D109" s="227">
        <v>33.800296783447266</v>
      </c>
      <c r="E109" s="221">
        <v>-255.03115463256836</v>
      </c>
      <c r="F109" s="221">
        <v>291.0238037109375</v>
      </c>
      <c r="G109" s="227">
        <v>1829.40673828125</v>
      </c>
      <c r="H109" s="221">
        <v>1538.3829345703125</v>
      </c>
      <c r="I109" s="224">
        <v>7613.225788085938</v>
      </c>
      <c r="J109" s="174">
        <v>389381.6807277971</v>
      </c>
      <c r="K109" s="183">
        <v>1284819.2842798356</v>
      </c>
      <c r="L109" s="225">
        <v>16.876148429624543</v>
      </c>
      <c r="M109" s="226">
        <v>0.05217516838485725</v>
      </c>
      <c r="N109" s="144">
        <v>2028</v>
      </c>
      <c r="O109" s="267">
        <v>1295</v>
      </c>
      <c r="P109" s="266">
        <v>1131.4954833984375</v>
      </c>
      <c r="Q109" s="282" t="s">
        <v>93</v>
      </c>
      <c r="R109" s="266">
        <v>407</v>
      </c>
      <c r="S109" s="266">
        <v>1538.4954833984375</v>
      </c>
      <c r="T109" s="271">
        <v>0.18802740030767384</v>
      </c>
      <c r="U109" s="177"/>
      <c r="V109" s="177"/>
    </row>
    <row r="110" spans="1:22" ht="12.75">
      <c r="A110" s="144">
        <v>2029</v>
      </c>
      <c r="B110" s="240">
        <v>8300.24609375</v>
      </c>
      <c r="C110" s="227">
        <v>287.8343200683594</v>
      </c>
      <c r="D110" s="227">
        <v>33.736427307128906</v>
      </c>
      <c r="E110" s="221">
        <v>-254.09789276123047</v>
      </c>
      <c r="F110" s="221">
        <v>294.78070068359375</v>
      </c>
      <c r="G110" s="227">
        <v>1693.1544189453125</v>
      </c>
      <c r="H110" s="221">
        <v>1398.3737182617188</v>
      </c>
      <c r="I110" s="224">
        <v>7661.12714453125</v>
      </c>
      <c r="J110" s="174">
        <v>399077.2358164801</v>
      </c>
      <c r="K110" s="183">
        <v>1315896.182326484</v>
      </c>
      <c r="L110" s="225">
        <v>17.176273902017297</v>
      </c>
      <c r="M110" s="226">
        <v>0.050234417558180366</v>
      </c>
      <c r="N110" s="144">
        <v>2029</v>
      </c>
      <c r="O110" s="267">
        <v>1301</v>
      </c>
      <c r="P110" s="266">
        <v>1131.4954833984375</v>
      </c>
      <c r="Q110" s="282" t="s">
        <v>93</v>
      </c>
      <c r="R110" s="266">
        <v>407</v>
      </c>
      <c r="S110" s="266">
        <v>1538.4954833984375</v>
      </c>
      <c r="T110" s="271">
        <v>0.18254841152839152</v>
      </c>
      <c r="U110" s="177"/>
      <c r="V110" s="177"/>
    </row>
    <row r="111" spans="1:22" ht="12.75">
      <c r="A111" s="144">
        <v>2030</v>
      </c>
      <c r="B111" s="240">
        <v>8360.705078125</v>
      </c>
      <c r="C111" s="227">
        <v>287.8343200683594</v>
      </c>
      <c r="D111" s="227">
        <v>33.736427307128906</v>
      </c>
      <c r="E111" s="221">
        <v>-254.09789276123047</v>
      </c>
      <c r="F111" s="221">
        <v>655.417236328125</v>
      </c>
      <c r="G111" s="227">
        <v>1677.6922607421875</v>
      </c>
      <c r="H111" s="221">
        <v>1022.2750244140625</v>
      </c>
      <c r="I111" s="224">
        <v>7716.930787109375</v>
      </c>
      <c r="J111" s="174">
        <v>406644.5217804117</v>
      </c>
      <c r="K111" s="183">
        <v>1336015.2280511986</v>
      </c>
      <c r="L111" s="225">
        <v>17.312779716554207</v>
      </c>
      <c r="M111" s="226">
        <v>0.04796519013615863</v>
      </c>
      <c r="N111" s="144">
        <v>2030</v>
      </c>
      <c r="O111" s="267">
        <v>1311</v>
      </c>
      <c r="P111" s="266">
        <v>1131.4954833984375</v>
      </c>
      <c r="Q111" s="282" t="s">
        <v>93</v>
      </c>
      <c r="R111" s="266">
        <v>407</v>
      </c>
      <c r="S111" s="266">
        <v>1538.4954833984375</v>
      </c>
      <c r="T111" s="271">
        <v>0.173528210067458</v>
      </c>
      <c r="U111" s="177"/>
      <c r="V111" s="177"/>
    </row>
    <row r="112" spans="1:22" ht="12.75">
      <c r="A112" s="144">
        <v>2031</v>
      </c>
      <c r="B112" s="240">
        <v>8420.3857421875</v>
      </c>
      <c r="C112" s="227">
        <v>287.8343200683594</v>
      </c>
      <c r="D112" s="227">
        <v>33.736427307128906</v>
      </c>
      <c r="E112" s="221">
        <v>-254.09789276123047</v>
      </c>
      <c r="F112" s="221">
        <v>302.527099609375</v>
      </c>
      <c r="G112" s="227">
        <v>1694.3280029296875</v>
      </c>
      <c r="H112" s="221">
        <v>1391.8009033203125</v>
      </c>
      <c r="I112" s="224">
        <v>7772.016040039063</v>
      </c>
      <c r="J112" s="174">
        <v>414202.51086274534</v>
      </c>
      <c r="K112" s="183">
        <v>1355852.7991759565</v>
      </c>
      <c r="L112" s="225">
        <v>17.44531653294351</v>
      </c>
      <c r="M112" s="226">
        <v>0.0459119301024582</v>
      </c>
      <c r="N112" s="144">
        <v>2031</v>
      </c>
      <c r="O112" s="267">
        <v>1322</v>
      </c>
      <c r="P112" s="266">
        <v>1131.4954833984375</v>
      </c>
      <c r="Q112" s="282" t="s">
        <v>93</v>
      </c>
      <c r="R112" s="266">
        <v>407</v>
      </c>
      <c r="S112" s="266">
        <v>1538.4954833984375</v>
      </c>
      <c r="T112" s="271">
        <v>0.16376360317582273</v>
      </c>
      <c r="U112" s="177"/>
      <c r="V112" s="177"/>
    </row>
    <row r="113" spans="1:22" ht="12.75">
      <c r="A113" s="144">
        <v>2032</v>
      </c>
      <c r="B113" s="240">
        <v>8483.1796875</v>
      </c>
      <c r="C113" s="227">
        <v>288.8314514160156</v>
      </c>
      <c r="D113" s="227">
        <v>33.800296783447266</v>
      </c>
      <c r="E113" s="221">
        <v>-255.03115463256836</v>
      </c>
      <c r="F113" s="221">
        <v>322.9488220214844</v>
      </c>
      <c r="G113" s="227">
        <v>1829.8251953125</v>
      </c>
      <c r="H113" s="221">
        <v>1506.8763732910156</v>
      </c>
      <c r="I113" s="224">
        <v>7829.974851562501</v>
      </c>
      <c r="J113" s="174">
        <v>421900.9744772787</v>
      </c>
      <c r="K113" s="183">
        <v>1368471.3998368406</v>
      </c>
      <c r="L113" s="225">
        <v>17.477340933780358</v>
      </c>
      <c r="M113" s="226">
        <v>0.043769751084452135</v>
      </c>
      <c r="N113" s="144">
        <v>2032</v>
      </c>
      <c r="O113" s="267">
        <v>1330</v>
      </c>
      <c r="P113" s="266">
        <v>1131.4954833984375</v>
      </c>
      <c r="Q113" s="282" t="s">
        <v>93</v>
      </c>
      <c r="R113" s="266">
        <v>407</v>
      </c>
      <c r="S113" s="266">
        <v>1538.4954833984375</v>
      </c>
      <c r="T113" s="271">
        <v>0.15676352135220872</v>
      </c>
      <c r="U113" s="177"/>
      <c r="V113" s="177"/>
    </row>
    <row r="114" spans="1:22" ht="12.75">
      <c r="A114" s="144">
        <v>2033</v>
      </c>
      <c r="B114" s="240">
        <v>8540.0927734375</v>
      </c>
      <c r="C114" s="227">
        <v>287.8343200683594</v>
      </c>
      <c r="D114" s="227">
        <v>33.736427307128906</v>
      </c>
      <c r="E114" s="221">
        <v>-254.09789276123047</v>
      </c>
      <c r="F114" s="221">
        <v>342.5830993652344</v>
      </c>
      <c r="G114" s="227">
        <v>1687.6007080078125</v>
      </c>
      <c r="H114" s="221">
        <v>1345.0176086425781</v>
      </c>
      <c r="I114" s="224">
        <v>7882.505629882813</v>
      </c>
      <c r="J114" s="174">
        <v>429742.52351613954</v>
      </c>
      <c r="K114" s="183">
        <v>1393522.1523488155</v>
      </c>
      <c r="L114" s="225">
        <v>17.67866992782005</v>
      </c>
      <c r="M114" s="226">
        <v>0.04228176442319209</v>
      </c>
      <c r="N114" s="144">
        <v>2033</v>
      </c>
      <c r="O114" s="267">
        <v>1344</v>
      </c>
      <c r="P114" s="266">
        <v>1123.4954833984375</v>
      </c>
      <c r="Q114" s="282" t="s">
        <v>93</v>
      </c>
      <c r="R114" s="266">
        <v>407</v>
      </c>
      <c r="S114" s="266">
        <v>1530.4954833984375</v>
      </c>
      <c r="T114" s="271">
        <v>0.1387615203857422</v>
      </c>
      <c r="U114" s="177"/>
      <c r="V114" s="177"/>
    </row>
    <row r="115" spans="1:22" ht="12.75">
      <c r="A115" s="144">
        <v>2034</v>
      </c>
      <c r="B115" s="240">
        <v>8600.5400390625</v>
      </c>
      <c r="C115" s="227">
        <v>287.8343200683594</v>
      </c>
      <c r="D115" s="227">
        <v>33.736427307128906</v>
      </c>
      <c r="E115" s="221">
        <v>-254.09789276123047</v>
      </c>
      <c r="F115" s="221">
        <v>542.5131225585938</v>
      </c>
      <c r="G115" s="227">
        <v>1591.8880615234375</v>
      </c>
      <c r="H115" s="221">
        <v>1049.3749389648438</v>
      </c>
      <c r="I115" s="224">
        <v>7938.298456054687</v>
      </c>
      <c r="J115" s="174">
        <v>437729.81739810016</v>
      </c>
      <c r="K115" s="183">
        <v>1424177.7058097683</v>
      </c>
      <c r="L115" s="225">
        <v>17.94059159773114</v>
      </c>
      <c r="M115" s="226">
        <v>0.04107227311908135</v>
      </c>
      <c r="N115" s="144">
        <v>2034</v>
      </c>
      <c r="O115" s="267">
        <v>1348</v>
      </c>
      <c r="P115" s="266">
        <v>1123.4954833984375</v>
      </c>
      <c r="Q115" s="282" t="s">
        <v>93</v>
      </c>
      <c r="R115" s="266">
        <v>407</v>
      </c>
      <c r="S115" s="266">
        <v>1530.4954833984375</v>
      </c>
      <c r="T115" s="271">
        <v>0.13538240608192686</v>
      </c>
      <c r="U115" s="177"/>
      <c r="V115" s="177"/>
    </row>
    <row r="116" spans="1:22" ht="12.75">
      <c r="A116" s="144">
        <v>2035</v>
      </c>
      <c r="B116" s="240">
        <v>8665.474609375</v>
      </c>
      <c r="C116" s="227">
        <v>287.8343200683594</v>
      </c>
      <c r="D116" s="227">
        <v>33.736427307128906</v>
      </c>
      <c r="E116" s="221">
        <v>-254.09789276123047</v>
      </c>
      <c r="F116" s="221">
        <v>311.5887145996094</v>
      </c>
      <c r="G116" s="227">
        <v>1554.9034423828125</v>
      </c>
      <c r="H116" s="221">
        <v>1243.3147277832031</v>
      </c>
      <c r="I116" s="224">
        <v>7998.233064453126</v>
      </c>
      <c r="J116" s="174">
        <v>445865.5649705051</v>
      </c>
      <c r="K116" s="183">
        <v>1460724.797437287</v>
      </c>
      <c r="L116" s="225">
        <v>18.263093681643834</v>
      </c>
      <c r="M116" s="226">
        <v>0.0400995524859753</v>
      </c>
      <c r="N116" s="144">
        <v>2035</v>
      </c>
      <c r="O116" s="267">
        <v>1359</v>
      </c>
      <c r="P116" s="266">
        <v>1127.4954833984375</v>
      </c>
      <c r="Q116" s="282" t="s">
        <v>93</v>
      </c>
      <c r="R116" s="266">
        <v>407</v>
      </c>
      <c r="S116" s="266">
        <v>1534.4954833984375</v>
      </c>
      <c r="T116" s="271">
        <v>0.12913574937339045</v>
      </c>
      <c r="U116" s="177"/>
      <c r="V116" s="177"/>
    </row>
    <row r="117" spans="1:22" ht="12.75">
      <c r="A117" s="144">
        <v>2036</v>
      </c>
      <c r="B117" s="240">
        <v>8729.265625</v>
      </c>
      <c r="C117" s="227">
        <v>288.8314514160156</v>
      </c>
      <c r="D117" s="227">
        <v>33.800296783447266</v>
      </c>
      <c r="E117" s="221">
        <v>-255.03115463256836</v>
      </c>
      <c r="F117" s="221">
        <v>339.9632568359375</v>
      </c>
      <c r="G117" s="227">
        <v>1508.814697265625</v>
      </c>
      <c r="H117" s="221">
        <v>1168.8514404296875</v>
      </c>
      <c r="I117" s="224">
        <v>8057.112171875</v>
      </c>
      <c r="J117" s="174">
        <v>454152.5254279616</v>
      </c>
      <c r="K117" s="183">
        <v>1330716.3713420331</v>
      </c>
      <c r="L117" s="225">
        <v>16.516046232881937</v>
      </c>
      <c r="M117" s="226">
        <v>0.03429680435987703</v>
      </c>
      <c r="N117" s="144">
        <v>2036</v>
      </c>
      <c r="O117" s="267">
        <v>1367</v>
      </c>
      <c r="P117" s="266">
        <v>1127.4954833984375</v>
      </c>
      <c r="Q117" s="282" t="s">
        <v>93</v>
      </c>
      <c r="R117" s="266">
        <v>407</v>
      </c>
      <c r="S117" s="266">
        <v>1534.4954833984375</v>
      </c>
      <c r="T117" s="271">
        <v>0.12252778595350211</v>
      </c>
      <c r="U117" s="177"/>
      <c r="V117" s="177"/>
    </row>
    <row r="118" spans="1:22" ht="12.75">
      <c r="A118" s="144">
        <v>2037</v>
      </c>
      <c r="B118" s="240">
        <v>8791.5166015625</v>
      </c>
      <c r="C118" s="227">
        <v>287.8343200683594</v>
      </c>
      <c r="D118" s="227">
        <v>33.736427307128906</v>
      </c>
      <c r="E118" s="221">
        <v>-254.09789276123047</v>
      </c>
      <c r="F118" s="221">
        <v>321.78955078125</v>
      </c>
      <c r="G118" s="227">
        <v>1639.684814453125</v>
      </c>
      <c r="H118" s="221">
        <v>1317.895263671875</v>
      </c>
      <c r="I118" s="224">
        <v>8114.569823242188</v>
      </c>
      <c r="J118" s="174">
        <v>462593.5092481059</v>
      </c>
      <c r="K118" s="183">
        <v>1354390.8670645799</v>
      </c>
      <c r="L118" s="225">
        <v>16.690852338040898</v>
      </c>
      <c r="M118" s="226">
        <v>0.03337456804158534</v>
      </c>
      <c r="N118" s="144">
        <v>2037</v>
      </c>
      <c r="O118" s="267">
        <v>1384</v>
      </c>
      <c r="P118" s="266">
        <v>1127.4954833984375</v>
      </c>
      <c r="Q118" s="282" t="s">
        <v>93</v>
      </c>
      <c r="R118" s="266">
        <v>407</v>
      </c>
      <c r="S118" s="266">
        <v>1534.4954833984375</v>
      </c>
      <c r="T118" s="271">
        <v>0.10873951112603875</v>
      </c>
      <c r="U118" s="177"/>
      <c r="V118" s="177"/>
    </row>
    <row r="119" spans="1:22" ht="12.75">
      <c r="A119" s="144">
        <v>2038</v>
      </c>
      <c r="B119" s="240">
        <v>8859.8154296875</v>
      </c>
      <c r="C119" s="227">
        <v>287.8343200683594</v>
      </c>
      <c r="D119" s="227">
        <v>33.736427307128906</v>
      </c>
      <c r="E119" s="221">
        <v>-254.09789276123047</v>
      </c>
      <c r="F119" s="221">
        <v>305.0131530761719</v>
      </c>
      <c r="G119" s="227">
        <v>1537.9520263671875</v>
      </c>
      <c r="H119" s="221">
        <v>1232.9388732910156</v>
      </c>
      <c r="I119" s="224">
        <v>8177.6096416015625</v>
      </c>
      <c r="J119" s="174">
        <v>471191.37914476125</v>
      </c>
      <c r="K119" s="183">
        <v>1389886.909637773</v>
      </c>
      <c r="L119" s="225">
        <v>16.9962491553408</v>
      </c>
      <c r="M119" s="226">
        <v>0.03281218837194211</v>
      </c>
      <c r="N119" s="144">
        <v>2038</v>
      </c>
      <c r="O119" s="267">
        <v>1397</v>
      </c>
      <c r="P119" s="266">
        <v>1127.4954833984375</v>
      </c>
      <c r="Q119" s="282" t="s">
        <v>93</v>
      </c>
      <c r="R119" s="266">
        <v>407</v>
      </c>
      <c r="S119" s="266">
        <v>1534.4954833984375</v>
      </c>
      <c r="T119" s="271">
        <v>0.09842196377840917</v>
      </c>
      <c r="U119" s="177"/>
      <c r="V119" s="177"/>
    </row>
    <row r="120" spans="1:22" ht="12.75">
      <c r="A120" s="144">
        <v>2039</v>
      </c>
      <c r="B120" s="240">
        <v>8929.3203125</v>
      </c>
      <c r="C120" s="227">
        <v>287.8343200683594</v>
      </c>
      <c r="D120" s="227">
        <v>33.736427307128906</v>
      </c>
      <c r="E120" s="221">
        <v>-254.09789276123047</v>
      </c>
      <c r="F120" s="221">
        <v>336.10723876953125</v>
      </c>
      <c r="G120" s="227">
        <v>1623.83935546875</v>
      </c>
      <c r="H120" s="221">
        <v>1287.7321166992188</v>
      </c>
      <c r="I120" s="224">
        <v>8241.7626484375</v>
      </c>
      <c r="J120" s="174">
        <v>479949.05103881157</v>
      </c>
      <c r="K120" s="183">
        <v>1415262.7389646426</v>
      </c>
      <c r="L120" s="225">
        <v>17.171845384712125</v>
      </c>
      <c r="M120" s="226">
        <v>0.032000757589566886</v>
      </c>
      <c r="N120" s="144">
        <v>2039</v>
      </c>
      <c r="O120" s="267">
        <v>1409</v>
      </c>
      <c r="P120" s="266">
        <v>1127.4954833984375</v>
      </c>
      <c r="Q120" s="282" t="s">
        <v>93</v>
      </c>
      <c r="R120" s="266">
        <v>407</v>
      </c>
      <c r="S120" s="266">
        <v>1534.4954833984375</v>
      </c>
      <c r="T120" s="271">
        <v>0.08906705706063689</v>
      </c>
      <c r="U120" s="177"/>
      <c r="V120" s="177"/>
    </row>
    <row r="121" spans="1:22" ht="12.75">
      <c r="A121" s="144">
        <v>2040</v>
      </c>
      <c r="B121" s="241">
        <v>8999.3720703125</v>
      </c>
      <c r="C121" s="228">
        <v>288.8314514160156</v>
      </c>
      <c r="D121" s="228">
        <v>33.800296783447266</v>
      </c>
      <c r="E121" s="229">
        <v>-255.03115463256836</v>
      </c>
      <c r="F121" s="229">
        <v>344.3166198730469</v>
      </c>
      <c r="G121" s="228">
        <v>1455.777587890625</v>
      </c>
      <c r="H121" s="206">
        <v>1111.4609680175781</v>
      </c>
      <c r="I121" s="230">
        <v>8306.420420898437</v>
      </c>
      <c r="J121" s="231">
        <v>488869.49504712055</v>
      </c>
      <c r="K121" s="186">
        <v>1629096.1456734573</v>
      </c>
      <c r="L121" s="232">
        <v>19.612493265748416</v>
      </c>
      <c r="M121" s="233">
        <v>0.035615382800192386</v>
      </c>
      <c r="N121" s="144">
        <v>2040</v>
      </c>
      <c r="O121" s="268">
        <v>1420</v>
      </c>
      <c r="P121" s="269">
        <v>1127.4954833984375</v>
      </c>
      <c r="Q121" s="281" t="s">
        <v>93</v>
      </c>
      <c r="R121" s="269">
        <v>407</v>
      </c>
      <c r="S121" s="269">
        <v>1534.4954833984375</v>
      </c>
      <c r="T121" s="272">
        <v>0.08063062211157579</v>
      </c>
      <c r="U121" s="177"/>
      <c r="V121" s="177"/>
    </row>
    <row r="122" spans="1:22" ht="12.75">
      <c r="A122" s="144"/>
      <c r="B122" s="156"/>
      <c r="C122" s="156"/>
      <c r="D122" s="156"/>
      <c r="E122" s="154"/>
      <c r="F122" s="154"/>
      <c r="G122" s="156"/>
      <c r="H122" s="154"/>
      <c r="I122" s="247"/>
      <c r="J122" s="174"/>
      <c r="K122" s="183"/>
      <c r="L122" s="225"/>
      <c r="M122" s="248"/>
      <c r="N122" s="149"/>
      <c r="O122" s="144"/>
      <c r="P122" s="174"/>
      <c r="Q122" s="251"/>
      <c r="R122" s="174"/>
      <c r="S122" s="174"/>
      <c r="T122" s="177"/>
      <c r="U122" s="250"/>
      <c r="V122" s="177"/>
    </row>
    <row r="123" spans="1:22" ht="14.25">
      <c r="A123" s="142"/>
      <c r="B123" s="194" t="s">
        <v>96</v>
      </c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77"/>
      <c r="Q123" s="177"/>
      <c r="R123" s="177"/>
      <c r="S123" s="177"/>
      <c r="T123" s="177"/>
      <c r="U123" s="177"/>
      <c r="V123" s="142"/>
    </row>
    <row r="124" spans="1:22" ht="14.25">
      <c r="A124" s="142"/>
      <c r="B124" s="194" t="s">
        <v>97</v>
      </c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235" t="s">
        <v>98</v>
      </c>
      <c r="V124" s="14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2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4" max="4" width="10.140625" style="0" bestFit="1" customWidth="1"/>
    <col min="5" max="5" width="14.28125" style="0" bestFit="1" customWidth="1"/>
    <col min="6" max="6" width="13.7109375" style="0" bestFit="1" customWidth="1"/>
    <col min="7" max="7" width="13.140625" style="0" bestFit="1" customWidth="1"/>
    <col min="8" max="8" width="11.57421875" style="0" bestFit="1" customWidth="1"/>
    <col min="9" max="9" width="11.421875" style="0" bestFit="1" customWidth="1"/>
    <col min="10" max="10" width="14.00390625" style="0" bestFit="1" customWidth="1"/>
    <col min="11" max="11" width="12.7109375" style="0" bestFit="1" customWidth="1"/>
    <col min="12" max="12" width="12.28125" style="0" bestFit="1" customWidth="1"/>
    <col min="13" max="13" width="11.421875" style="0" bestFit="1" customWidth="1"/>
    <col min="14" max="14" width="7.7109375" style="0" bestFit="1" customWidth="1"/>
    <col min="15" max="16" width="9.7109375" style="0" bestFit="1" customWidth="1"/>
    <col min="17" max="17" width="11.8515625" style="0" bestFit="1" customWidth="1"/>
    <col min="18" max="19" width="8.28125" style="0" bestFit="1" customWidth="1"/>
    <col min="20" max="20" width="10.00390625" style="0" bestFit="1" customWidth="1"/>
  </cols>
  <sheetData>
    <row r="1" spans="2:28" ht="15.75">
      <c r="B1" s="172"/>
      <c r="C1" s="143" t="s">
        <v>0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2"/>
      <c r="V1" s="142"/>
      <c r="W1" s="142"/>
      <c r="X1" s="142"/>
      <c r="Y1" s="142"/>
      <c r="Z1" s="142"/>
      <c r="AA1" s="142"/>
      <c r="AB1" s="142"/>
    </row>
    <row r="2" spans="2:28" ht="15.75">
      <c r="B2" s="196"/>
      <c r="C2" s="276" t="s">
        <v>1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196"/>
      <c r="V2" s="142"/>
      <c r="W2" s="142"/>
      <c r="X2" s="142"/>
      <c r="Y2" s="142"/>
      <c r="Z2" s="142"/>
      <c r="AA2" s="142"/>
      <c r="AB2" s="142"/>
    </row>
    <row r="3" spans="2:28" ht="15.75">
      <c r="B3" s="195"/>
      <c r="C3" s="143" t="s">
        <v>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95"/>
      <c r="V3" s="142"/>
      <c r="W3" s="142"/>
      <c r="X3" s="142"/>
      <c r="Y3" s="142"/>
      <c r="Z3" s="142"/>
      <c r="AA3" s="142"/>
      <c r="AB3" s="142"/>
    </row>
    <row r="4" spans="2:28" ht="15.75">
      <c r="B4" s="172"/>
      <c r="C4" s="143" t="s">
        <v>102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95"/>
      <c r="V4" s="142"/>
      <c r="W4" s="142"/>
      <c r="X4" s="142"/>
      <c r="Y4" s="142"/>
      <c r="Z4" s="142"/>
      <c r="AA4" s="142"/>
      <c r="AB4" s="142"/>
    </row>
    <row r="5" spans="2:28" ht="12.75"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42"/>
      <c r="V5" s="142"/>
      <c r="W5" s="142"/>
      <c r="X5" s="142"/>
      <c r="Y5" s="142"/>
      <c r="Z5" s="142"/>
      <c r="AA5" s="142"/>
      <c r="AB5" s="142"/>
    </row>
    <row r="6" spans="2:28" ht="12.75">
      <c r="B6" s="172"/>
      <c r="C6" s="172"/>
      <c r="D6" s="145" t="s">
        <v>4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4"/>
      <c r="P6" s="142"/>
      <c r="Q6" s="142"/>
      <c r="R6" s="147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2:28" ht="12.75">
      <c r="B7" s="172"/>
      <c r="C7" s="144"/>
      <c r="D7" s="144"/>
      <c r="E7" s="144"/>
      <c r="F7" s="144"/>
      <c r="G7" s="172"/>
      <c r="H7" s="160"/>
      <c r="I7" s="160"/>
      <c r="J7" s="160"/>
      <c r="K7" s="160"/>
      <c r="L7" s="144" t="s">
        <v>5</v>
      </c>
      <c r="M7" s="172"/>
      <c r="N7" s="144"/>
      <c r="O7" s="142"/>
      <c r="P7" s="142"/>
      <c r="Q7" s="17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</row>
    <row r="8" spans="2:28" ht="12.75">
      <c r="B8" s="172"/>
      <c r="C8" s="144"/>
      <c r="D8" s="144"/>
      <c r="E8" s="144"/>
      <c r="F8" s="144"/>
      <c r="G8" s="147"/>
      <c r="H8" s="146" t="s">
        <v>6</v>
      </c>
      <c r="I8" s="146"/>
      <c r="J8" s="146"/>
      <c r="K8" s="148"/>
      <c r="L8" s="149" t="s">
        <v>7</v>
      </c>
      <c r="M8" s="172"/>
      <c r="N8" s="179"/>
      <c r="O8" s="142"/>
      <c r="P8" s="142"/>
      <c r="Q8" s="17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</row>
    <row r="9" spans="2:28" ht="12.75">
      <c r="B9" s="172"/>
      <c r="C9" s="144"/>
      <c r="D9" s="144" t="s">
        <v>8</v>
      </c>
      <c r="E9" s="144" t="s">
        <v>9</v>
      </c>
      <c r="F9" s="144" t="s">
        <v>5</v>
      </c>
      <c r="G9" s="144" t="s">
        <v>10</v>
      </c>
      <c r="H9" s="144" t="s">
        <v>11</v>
      </c>
      <c r="I9" s="144" t="s">
        <v>12</v>
      </c>
      <c r="J9" s="144"/>
      <c r="K9" s="144" t="s">
        <v>13</v>
      </c>
      <c r="L9" s="144" t="s">
        <v>14</v>
      </c>
      <c r="M9" s="169" t="s">
        <v>15</v>
      </c>
      <c r="N9" s="144" t="s">
        <v>7</v>
      </c>
      <c r="O9" s="144" t="s">
        <v>15</v>
      </c>
      <c r="P9" s="142"/>
      <c r="Q9" s="144" t="s">
        <v>16</v>
      </c>
      <c r="R9" s="142"/>
      <c r="S9" s="142"/>
      <c r="T9" s="142" t="s">
        <v>17</v>
      </c>
      <c r="U9" s="142"/>
      <c r="V9" s="142"/>
      <c r="W9" s="142"/>
      <c r="X9" s="142"/>
      <c r="Y9" s="142"/>
      <c r="Z9" s="142"/>
      <c r="AA9" s="142"/>
      <c r="AB9" s="142"/>
    </row>
    <row r="10" spans="2:28" ht="12.75">
      <c r="B10" s="172"/>
      <c r="C10" s="144"/>
      <c r="D10" s="151" t="s">
        <v>18</v>
      </c>
      <c r="E10" s="151" t="s">
        <v>19</v>
      </c>
      <c r="F10" s="151" t="s">
        <v>20</v>
      </c>
      <c r="G10" s="150" t="s">
        <v>21</v>
      </c>
      <c r="H10" s="151" t="s">
        <v>22</v>
      </c>
      <c r="I10" s="151" t="s">
        <v>23</v>
      </c>
      <c r="J10" s="151" t="s">
        <v>13</v>
      </c>
      <c r="K10" s="151" t="s">
        <v>18</v>
      </c>
      <c r="L10" s="151" t="s">
        <v>24</v>
      </c>
      <c r="M10" s="166" t="s">
        <v>13</v>
      </c>
      <c r="N10" s="151" t="s">
        <v>17</v>
      </c>
      <c r="O10" s="151" t="s">
        <v>13</v>
      </c>
      <c r="P10" s="151" t="s">
        <v>25</v>
      </c>
      <c r="Q10" s="151" t="s">
        <v>26</v>
      </c>
      <c r="R10" s="142"/>
      <c r="S10" s="144" t="s">
        <v>27</v>
      </c>
      <c r="T10" s="144" t="s">
        <v>28</v>
      </c>
      <c r="U10" s="142"/>
      <c r="V10" s="142"/>
      <c r="W10" s="142"/>
      <c r="X10" s="142"/>
      <c r="Y10" s="142"/>
      <c r="Z10" s="142"/>
      <c r="AA10" s="142"/>
      <c r="AB10" s="142"/>
    </row>
    <row r="11" spans="2:28" ht="12.75">
      <c r="B11" s="152"/>
      <c r="C11" s="152" t="s">
        <v>29</v>
      </c>
      <c r="D11" s="161" t="s">
        <v>30</v>
      </c>
      <c r="E11" s="161" t="s">
        <v>31</v>
      </c>
      <c r="F11" s="167" t="s">
        <v>32</v>
      </c>
      <c r="G11" s="144" t="s">
        <v>33</v>
      </c>
      <c r="H11" s="144" t="s">
        <v>34</v>
      </c>
      <c r="I11" s="167" t="s">
        <v>35</v>
      </c>
      <c r="J11" s="144" t="s">
        <v>36</v>
      </c>
      <c r="K11" s="144" t="s">
        <v>37</v>
      </c>
      <c r="L11" s="144" t="s">
        <v>38</v>
      </c>
      <c r="M11" s="144" t="s">
        <v>39</v>
      </c>
      <c r="N11" s="144" t="s">
        <v>40</v>
      </c>
      <c r="O11" s="144" t="s">
        <v>41</v>
      </c>
      <c r="P11" s="144" t="s">
        <v>42</v>
      </c>
      <c r="Q11" s="144" t="s">
        <v>43</v>
      </c>
      <c r="R11" s="142"/>
      <c r="S11" s="144" t="s">
        <v>44</v>
      </c>
      <c r="T11" s="144" t="s">
        <v>45</v>
      </c>
      <c r="U11" s="142"/>
      <c r="V11" s="142"/>
      <c r="W11" s="142"/>
      <c r="X11" s="142"/>
      <c r="Y11" s="142"/>
      <c r="Z11" s="142"/>
      <c r="AA11" s="142"/>
      <c r="AB11" s="142"/>
    </row>
    <row r="12" spans="2:28" ht="12.75">
      <c r="B12" s="154"/>
      <c r="C12" s="144">
        <v>2011</v>
      </c>
      <c r="D12" s="154">
        <v>226776.984375</v>
      </c>
      <c r="E12" s="154">
        <v>-12668.7724609375</v>
      </c>
      <c r="F12" s="154">
        <v>37093.7763671875</v>
      </c>
      <c r="G12" s="154">
        <v>202351.98046875</v>
      </c>
      <c r="H12" s="154">
        <v>0</v>
      </c>
      <c r="I12" s="154">
        <v>0</v>
      </c>
      <c r="J12" s="154">
        <v>0</v>
      </c>
      <c r="K12" s="154">
        <v>202351.98046875</v>
      </c>
      <c r="L12" s="154">
        <v>7549.875</v>
      </c>
      <c r="M12" s="154">
        <v>209901.85546875</v>
      </c>
      <c r="N12" s="154">
        <v>0</v>
      </c>
      <c r="O12" s="154">
        <v>209901.85546875</v>
      </c>
      <c r="P12" s="162">
        <v>209901.85546875</v>
      </c>
      <c r="Q12" s="154">
        <v>0</v>
      </c>
      <c r="R12" s="171">
        <v>2011</v>
      </c>
      <c r="S12" s="154">
        <v>0</v>
      </c>
      <c r="T12" s="158">
        <v>884</v>
      </c>
      <c r="U12" s="142"/>
      <c r="V12" s="200"/>
      <c r="W12" s="155"/>
      <c r="X12" s="142"/>
      <c r="Y12" s="142"/>
      <c r="Z12" s="142"/>
      <c r="AA12" s="155"/>
      <c r="AB12" s="155"/>
    </row>
    <row r="13" spans="2:28" ht="12.75">
      <c r="B13" s="154"/>
      <c r="C13" s="144">
        <v>2012</v>
      </c>
      <c r="D13" s="154">
        <v>251131.234375</v>
      </c>
      <c r="E13" s="154">
        <v>-20891.993896484375</v>
      </c>
      <c r="F13" s="154">
        <v>76210.19384765625</v>
      </c>
      <c r="G13" s="154">
        <v>195813.03442382812</v>
      </c>
      <c r="H13" s="154">
        <v>0</v>
      </c>
      <c r="I13" s="154">
        <v>0</v>
      </c>
      <c r="J13" s="154">
        <v>0</v>
      </c>
      <c r="K13" s="154">
        <v>195813.03442382812</v>
      </c>
      <c r="L13" s="154">
        <v>5913.830078125</v>
      </c>
      <c r="M13" s="154">
        <v>201726.86450195312</v>
      </c>
      <c r="N13" s="154">
        <v>0</v>
      </c>
      <c r="O13" s="154">
        <v>201726.86450195312</v>
      </c>
      <c r="P13" s="162">
        <v>395585.64090869215</v>
      </c>
      <c r="Q13" s="154">
        <v>0</v>
      </c>
      <c r="R13" s="171">
        <v>2012</v>
      </c>
      <c r="S13" s="154">
        <v>0</v>
      </c>
      <c r="T13" s="158">
        <v>2401</v>
      </c>
      <c r="U13" s="142"/>
      <c r="V13" s="155"/>
      <c r="W13" s="155"/>
      <c r="X13" s="142"/>
      <c r="Y13" s="159"/>
      <c r="Z13" s="142"/>
      <c r="AA13" s="155"/>
      <c r="AB13" s="155"/>
    </row>
    <row r="14" spans="2:28" ht="12.75">
      <c r="B14" s="154"/>
      <c r="C14" s="144">
        <v>2013</v>
      </c>
      <c r="D14" s="154">
        <v>251407.3125</v>
      </c>
      <c r="E14" s="154">
        <v>-31282.683837890625</v>
      </c>
      <c r="F14" s="154">
        <v>50157.287109375</v>
      </c>
      <c r="G14" s="154">
        <v>232532.70922851562</v>
      </c>
      <c r="H14" s="154">
        <v>0</v>
      </c>
      <c r="I14" s="154">
        <v>0</v>
      </c>
      <c r="J14" s="154">
        <v>0</v>
      </c>
      <c r="K14" s="154">
        <v>232532.70922851562</v>
      </c>
      <c r="L14" s="154">
        <v>49755.4765625</v>
      </c>
      <c r="M14" s="154">
        <v>282288.1857910156</v>
      </c>
      <c r="N14" s="154">
        <v>0</v>
      </c>
      <c r="O14" s="154">
        <v>282288.1857910156</v>
      </c>
      <c r="P14" s="162">
        <v>634759.2124014996</v>
      </c>
      <c r="Q14" s="154">
        <v>0</v>
      </c>
      <c r="R14" s="171">
        <v>2013</v>
      </c>
      <c r="S14" s="154">
        <v>0</v>
      </c>
      <c r="T14" s="158">
        <v>2401</v>
      </c>
      <c r="U14" s="142"/>
      <c r="V14" s="155"/>
      <c r="W14" s="155"/>
      <c r="X14" s="142"/>
      <c r="Y14" s="159"/>
      <c r="Z14" s="142"/>
      <c r="AA14" s="155"/>
      <c r="AB14" s="155"/>
    </row>
    <row r="15" spans="2:28" ht="12.75">
      <c r="B15" s="154"/>
      <c r="C15" s="144">
        <v>2014</v>
      </c>
      <c r="D15" s="154">
        <v>252185.9375</v>
      </c>
      <c r="E15" s="154">
        <v>-44220.795654296875</v>
      </c>
      <c r="F15" s="154">
        <v>30240.9453125</v>
      </c>
      <c r="G15" s="154">
        <v>266165.7878417969</v>
      </c>
      <c r="H15" s="154">
        <v>607</v>
      </c>
      <c r="I15" s="154">
        <v>-7823.1396484375</v>
      </c>
      <c r="J15" s="154">
        <v>-7216.1396484375</v>
      </c>
      <c r="K15" s="154">
        <v>258949.64819335938</v>
      </c>
      <c r="L15" s="154">
        <v>69707.9921875</v>
      </c>
      <c r="M15" s="154">
        <v>328657.6403808594</v>
      </c>
      <c r="N15" s="154">
        <v>-15308.403036891868</v>
      </c>
      <c r="O15" s="154">
        <v>343966.04341775127</v>
      </c>
      <c r="P15" s="162">
        <v>903013.2701234717</v>
      </c>
      <c r="Q15" s="154">
        <v>607</v>
      </c>
      <c r="R15" s="171">
        <v>2014</v>
      </c>
      <c r="S15" s="154">
        <v>-220.84948694229138</v>
      </c>
      <c r="T15" s="158">
        <v>1333</v>
      </c>
      <c r="U15" s="142"/>
      <c r="V15" s="155"/>
      <c r="W15" s="155"/>
      <c r="X15" s="142"/>
      <c r="Y15" s="159"/>
      <c r="Z15" s="142"/>
      <c r="AA15" s="155"/>
      <c r="AB15" s="155"/>
    </row>
    <row r="16" spans="2:28" ht="12.75">
      <c r="B16" s="154"/>
      <c r="C16" s="144">
        <v>2015</v>
      </c>
      <c r="D16" s="154">
        <v>261338.9375</v>
      </c>
      <c r="E16" s="154">
        <v>-49623.01525878906</v>
      </c>
      <c r="F16" s="154">
        <v>39304.080078125</v>
      </c>
      <c r="G16" s="154">
        <v>271657.87268066406</v>
      </c>
      <c r="H16" s="154">
        <v>607</v>
      </c>
      <c r="I16" s="154">
        <v>-43035.396484375</v>
      </c>
      <c r="J16" s="154">
        <v>-42428.396484375</v>
      </c>
      <c r="K16" s="154">
        <v>229229.47619628906</v>
      </c>
      <c r="L16" s="154">
        <v>90899.6015625</v>
      </c>
      <c r="M16" s="154">
        <v>320129.07775878906</v>
      </c>
      <c r="N16" s="154">
        <v>-18587.86072007143</v>
      </c>
      <c r="O16" s="154">
        <v>338716.9384788605</v>
      </c>
      <c r="P16" s="162">
        <v>1146165.2933114301</v>
      </c>
      <c r="Q16" s="154">
        <v>607</v>
      </c>
      <c r="R16" s="171">
        <v>2015</v>
      </c>
      <c r="S16" s="154">
        <v>-231.96551589965839</v>
      </c>
      <c r="T16" s="158">
        <v>1541</v>
      </c>
      <c r="U16" s="142"/>
      <c r="V16" s="155"/>
      <c r="W16" s="155"/>
      <c r="X16" s="142"/>
      <c r="Y16" s="159"/>
      <c r="Z16" s="142"/>
      <c r="AA16" s="155"/>
      <c r="AB16" s="155"/>
    </row>
    <row r="17" spans="2:28" ht="12.75">
      <c r="B17" s="154"/>
      <c r="C17" s="144">
        <v>2016</v>
      </c>
      <c r="D17" s="154">
        <v>246491.46875</v>
      </c>
      <c r="E17" s="154">
        <v>-45109.13134765625</v>
      </c>
      <c r="F17" s="154">
        <v>-11051.353515625</v>
      </c>
      <c r="G17" s="154">
        <v>302651.95361328125</v>
      </c>
      <c r="H17" s="154">
        <v>215593</v>
      </c>
      <c r="I17" s="154">
        <v>30254.0390625</v>
      </c>
      <c r="J17" s="154">
        <v>245847.0390625</v>
      </c>
      <c r="K17" s="154">
        <v>548498.9926757812</v>
      </c>
      <c r="L17" s="154">
        <v>5707.181640625</v>
      </c>
      <c r="M17" s="154">
        <v>554206.1743164062</v>
      </c>
      <c r="N17" s="154">
        <v>-20925.679735490816</v>
      </c>
      <c r="O17" s="154">
        <v>575131.8540518971</v>
      </c>
      <c r="P17" s="162">
        <v>1526195.9544957879</v>
      </c>
      <c r="Q17" s="154">
        <v>215593</v>
      </c>
      <c r="R17" s="171">
        <v>2016</v>
      </c>
      <c r="S17" s="154">
        <v>-233.28516984939597</v>
      </c>
      <c r="T17" s="158">
        <v>1725</v>
      </c>
      <c r="U17" s="142"/>
      <c r="V17" s="155"/>
      <c r="W17" s="155"/>
      <c r="X17" s="142"/>
      <c r="Y17" s="159"/>
      <c r="Z17" s="142"/>
      <c r="AA17" s="155"/>
      <c r="AB17" s="155"/>
    </row>
    <row r="18" spans="2:28" ht="12.75">
      <c r="B18" s="154"/>
      <c r="C18" s="144">
        <v>2017</v>
      </c>
      <c r="D18" s="154">
        <v>245253.5625</v>
      </c>
      <c r="E18" s="154">
        <v>-45696.60119628906</v>
      </c>
      <c r="F18" s="154">
        <v>-35927.544921875</v>
      </c>
      <c r="G18" s="154">
        <v>326877.70861816406</v>
      </c>
      <c r="H18" s="154">
        <v>215593</v>
      </c>
      <c r="I18" s="154">
        <v>37043.7197265625</v>
      </c>
      <c r="J18" s="154">
        <v>252636.7197265625</v>
      </c>
      <c r="K18" s="154">
        <v>579514.4283447266</v>
      </c>
      <c r="L18" s="154">
        <v>71774.453125</v>
      </c>
      <c r="M18" s="154">
        <v>651288.8814697266</v>
      </c>
      <c r="N18" s="154">
        <v>-21674.62818751062</v>
      </c>
      <c r="O18" s="154">
        <v>672963.5096572372</v>
      </c>
      <c r="P18" s="162">
        <v>1935506.538034705</v>
      </c>
      <c r="Q18" s="154">
        <v>215593</v>
      </c>
      <c r="R18" s="171">
        <v>2017</v>
      </c>
      <c r="S18" s="154">
        <v>-221.35941202163713</v>
      </c>
      <c r="T18" s="158">
        <v>1883</v>
      </c>
      <c r="U18" s="142"/>
      <c r="V18" s="155"/>
      <c r="W18" s="155"/>
      <c r="X18" s="142"/>
      <c r="Y18" s="159"/>
      <c r="Z18" s="142"/>
      <c r="AA18" s="155"/>
      <c r="AB18" s="155"/>
    </row>
    <row r="19" spans="2:28" ht="12.75">
      <c r="B19" s="154"/>
      <c r="C19" s="144">
        <v>2018</v>
      </c>
      <c r="D19" s="154">
        <v>274789.375</v>
      </c>
      <c r="E19" s="154">
        <v>-46486.882568359375</v>
      </c>
      <c r="F19" s="154">
        <v>-11723.583984375</v>
      </c>
      <c r="G19" s="154">
        <v>332999.8415527344</v>
      </c>
      <c r="H19" s="154">
        <v>215593</v>
      </c>
      <c r="I19" s="154">
        <v>41067.919921875</v>
      </c>
      <c r="J19" s="154">
        <v>256660.919921875</v>
      </c>
      <c r="K19" s="154">
        <v>589660.7614746094</v>
      </c>
      <c r="L19" s="154">
        <v>86162.8515625</v>
      </c>
      <c r="M19" s="154">
        <v>675823.6130371094</v>
      </c>
      <c r="N19" s="154">
        <v>-23479.98551170899</v>
      </c>
      <c r="O19" s="154">
        <v>699303.5985488184</v>
      </c>
      <c r="P19" s="162">
        <v>2327011.6747205127</v>
      </c>
      <c r="Q19" s="154">
        <v>215593</v>
      </c>
      <c r="R19" s="171">
        <v>2018</v>
      </c>
      <c r="S19" s="154">
        <v>-224.1996936035157</v>
      </c>
      <c r="T19" s="158">
        <v>2014</v>
      </c>
      <c r="U19" s="142"/>
      <c r="V19" s="155"/>
      <c r="W19" s="155"/>
      <c r="X19" s="142"/>
      <c r="Y19" s="159"/>
      <c r="Z19" s="142"/>
      <c r="AA19" s="155"/>
      <c r="AB19" s="155"/>
    </row>
    <row r="20" spans="2:28" ht="12.75">
      <c r="B20" s="154"/>
      <c r="C20" s="144">
        <v>2019</v>
      </c>
      <c r="D20" s="154">
        <v>276117.84375</v>
      </c>
      <c r="E20" s="154">
        <v>-46565.92724609375</v>
      </c>
      <c r="F20" s="154">
        <v>-29530.923828125</v>
      </c>
      <c r="G20" s="154">
        <v>352214.69482421875</v>
      </c>
      <c r="H20" s="154">
        <v>215593</v>
      </c>
      <c r="I20" s="154">
        <v>42360.0205078125</v>
      </c>
      <c r="J20" s="154">
        <v>257953.0205078125</v>
      </c>
      <c r="K20" s="154">
        <v>610167.7153320312</v>
      </c>
      <c r="L20" s="154">
        <v>86276.859375</v>
      </c>
      <c r="M20" s="154">
        <v>696444.5747070312</v>
      </c>
      <c r="N20" s="154">
        <v>-24563.35179642152</v>
      </c>
      <c r="O20" s="154">
        <v>721007.9265034528</v>
      </c>
      <c r="P20" s="162">
        <v>2698565.7111896095</v>
      </c>
      <c r="Q20" s="154">
        <v>215593</v>
      </c>
      <c r="R20" s="171">
        <v>2019</v>
      </c>
      <c r="S20" s="154">
        <v>-223.23825611114512</v>
      </c>
      <c r="T20" s="158">
        <v>2116</v>
      </c>
      <c r="U20" s="142"/>
      <c r="V20" s="155"/>
      <c r="W20" s="155"/>
      <c r="X20" s="142"/>
      <c r="Y20" s="159"/>
      <c r="Z20" s="142"/>
      <c r="AA20" s="155"/>
      <c r="AB20" s="155"/>
    </row>
    <row r="21" spans="2:28" ht="12.75">
      <c r="B21" s="154"/>
      <c r="C21" s="144">
        <v>2020</v>
      </c>
      <c r="D21" s="154">
        <v>284250.4375</v>
      </c>
      <c r="E21" s="154">
        <v>-46999.645263671875</v>
      </c>
      <c r="F21" s="154">
        <v>-15594.451171875</v>
      </c>
      <c r="G21" s="154">
        <v>346844.5339355469</v>
      </c>
      <c r="H21" s="154">
        <v>222924</v>
      </c>
      <c r="I21" s="154">
        <v>43575.1083984375</v>
      </c>
      <c r="J21" s="154">
        <v>266499.1083984375</v>
      </c>
      <c r="K21" s="154">
        <v>613343.6423339844</v>
      </c>
      <c r="L21" s="154">
        <v>97564.78125</v>
      </c>
      <c r="M21" s="154">
        <v>710908.4235839844</v>
      </c>
      <c r="N21" s="154">
        <v>-25537.58339335444</v>
      </c>
      <c r="O21" s="154">
        <v>736446.0069773388</v>
      </c>
      <c r="P21" s="162">
        <v>3047893.4714151393</v>
      </c>
      <c r="Q21" s="154">
        <v>222924</v>
      </c>
      <c r="R21" s="171">
        <v>2020</v>
      </c>
      <c r="S21" s="154">
        <v>-224.35238599777244</v>
      </c>
      <c r="T21" s="158">
        <v>2189</v>
      </c>
      <c r="U21" s="142"/>
      <c r="V21" s="155"/>
      <c r="W21" s="155"/>
      <c r="X21" s="142"/>
      <c r="Y21" s="159"/>
      <c r="Z21" s="142"/>
      <c r="AA21" s="155"/>
      <c r="AB21" s="155"/>
    </row>
    <row r="22" spans="2:28" ht="12.75">
      <c r="B22" s="154"/>
      <c r="C22" s="144">
        <v>2021</v>
      </c>
      <c r="D22" s="154">
        <v>291685.75</v>
      </c>
      <c r="E22" s="154">
        <v>-61429.482421875</v>
      </c>
      <c r="F22" s="154">
        <v>-12118.728515625</v>
      </c>
      <c r="G22" s="154">
        <v>365233.9609375</v>
      </c>
      <c r="H22" s="154">
        <v>222924</v>
      </c>
      <c r="I22" s="154">
        <v>44808.53125</v>
      </c>
      <c r="J22" s="154">
        <v>267732.53125</v>
      </c>
      <c r="K22" s="154">
        <v>632966.4921875</v>
      </c>
      <c r="L22" s="154">
        <v>98451.171875</v>
      </c>
      <c r="M22" s="154">
        <v>731417.6640625</v>
      </c>
      <c r="N22" s="154">
        <v>-25700.357537639484</v>
      </c>
      <c r="O22" s="154">
        <v>757118.0216001394</v>
      </c>
      <c r="P22" s="162">
        <v>3378465.432658381</v>
      </c>
      <c r="Q22" s="154">
        <v>222924</v>
      </c>
      <c r="R22" s="171">
        <v>2021</v>
      </c>
      <c r="S22" s="154">
        <v>-221.53188926696794</v>
      </c>
      <c r="T22" s="158">
        <v>2231</v>
      </c>
      <c r="U22" s="142"/>
      <c r="V22" s="155"/>
      <c r="W22" s="155"/>
      <c r="X22" s="142"/>
      <c r="Y22" s="159"/>
      <c r="Z22" s="142"/>
      <c r="AA22" s="155"/>
      <c r="AB22" s="155"/>
    </row>
    <row r="23" spans="2:28" ht="12.75">
      <c r="B23" s="154"/>
      <c r="C23" s="144">
        <v>2022</v>
      </c>
      <c r="D23" s="154">
        <v>298594.65625</v>
      </c>
      <c r="E23" s="154">
        <v>-62111.8955078125</v>
      </c>
      <c r="F23" s="154">
        <v>-12965.259765625</v>
      </c>
      <c r="G23" s="154">
        <v>373671.8115234375</v>
      </c>
      <c r="H23" s="154">
        <v>222924</v>
      </c>
      <c r="I23" s="154">
        <v>46292.783203125</v>
      </c>
      <c r="J23" s="154">
        <v>269216.783203125</v>
      </c>
      <c r="K23" s="154">
        <v>642888.5947265625</v>
      </c>
      <c r="L23" s="154">
        <v>99966.328125</v>
      </c>
      <c r="M23" s="154">
        <v>742854.9228515625</v>
      </c>
      <c r="N23" s="154">
        <v>-27193.768889091818</v>
      </c>
      <c r="O23" s="154">
        <v>770048.6917406543</v>
      </c>
      <c r="P23" s="162">
        <v>3687944.201904902</v>
      </c>
      <c r="Q23" s="154">
        <v>222924</v>
      </c>
      <c r="R23" s="171">
        <v>2022</v>
      </c>
      <c r="S23" s="154">
        <v>-230.17477729797383</v>
      </c>
      <c r="T23" s="158">
        <v>2272</v>
      </c>
      <c r="U23" s="142"/>
      <c r="V23" s="155"/>
      <c r="W23" s="155"/>
      <c r="X23" s="142"/>
      <c r="Y23" s="159"/>
      <c r="Z23" s="142"/>
      <c r="AA23" s="155"/>
      <c r="AB23" s="155"/>
    </row>
    <row r="24" spans="2:28" ht="12.75">
      <c r="B24" s="154"/>
      <c r="C24" s="144">
        <v>2023</v>
      </c>
      <c r="D24" s="154">
        <v>295816.25</v>
      </c>
      <c r="E24" s="154">
        <v>-61980.145751953125</v>
      </c>
      <c r="F24" s="154">
        <v>-41901.84765625</v>
      </c>
      <c r="G24" s="154">
        <v>399698.2434082031</v>
      </c>
      <c r="H24" s="154">
        <v>222924</v>
      </c>
      <c r="I24" s="154">
        <v>47599.0908203125</v>
      </c>
      <c r="J24" s="154">
        <v>270523.0908203125</v>
      </c>
      <c r="K24" s="154">
        <v>670221.3342285156</v>
      </c>
      <c r="L24" s="154">
        <v>93672.6640625</v>
      </c>
      <c r="M24" s="154">
        <v>763893.9982910156</v>
      </c>
      <c r="N24" s="154">
        <v>-27944.384514495418</v>
      </c>
      <c r="O24" s="154">
        <v>791838.382805511</v>
      </c>
      <c r="P24" s="162">
        <v>3980871.2440254497</v>
      </c>
      <c r="Q24" s="154">
        <v>222924</v>
      </c>
      <c r="R24" s="171">
        <v>2023</v>
      </c>
      <c r="S24" s="154">
        <v>-232.3354993057253</v>
      </c>
      <c r="T24" s="158">
        <v>2313</v>
      </c>
      <c r="U24" s="142"/>
      <c r="V24" s="155"/>
      <c r="W24" s="155"/>
      <c r="X24" s="142"/>
      <c r="Y24" s="159"/>
      <c r="Z24" s="142"/>
      <c r="AA24" s="155"/>
      <c r="AB24" s="155"/>
    </row>
    <row r="25" spans="2:28" ht="12.75">
      <c r="B25" s="154"/>
      <c r="C25" s="144">
        <v>2024</v>
      </c>
      <c r="D25" s="154">
        <v>307329.625</v>
      </c>
      <c r="E25" s="154">
        <v>-62798.940185546875</v>
      </c>
      <c r="F25" s="154">
        <v>-40454.384765625</v>
      </c>
      <c r="G25" s="154">
        <v>410582.9499511719</v>
      </c>
      <c r="H25" s="154">
        <v>222924</v>
      </c>
      <c r="I25" s="154">
        <v>49094.91015625</v>
      </c>
      <c r="J25" s="154">
        <v>272018.91015625</v>
      </c>
      <c r="K25" s="154">
        <v>682601.8601074219</v>
      </c>
      <c r="L25" s="154">
        <v>96537.7890625</v>
      </c>
      <c r="M25" s="154">
        <v>779139.6491699219</v>
      </c>
      <c r="N25" s="154">
        <v>-29365.437607352156</v>
      </c>
      <c r="O25" s="154">
        <v>808505.086777274</v>
      </c>
      <c r="P25" s="162">
        <v>4256177.396163295</v>
      </c>
      <c r="Q25" s="154">
        <v>222924</v>
      </c>
      <c r="R25" s="171">
        <v>2024</v>
      </c>
      <c r="S25" s="154">
        <v>-239.89802633285535</v>
      </c>
      <c r="T25" s="158">
        <v>2354</v>
      </c>
      <c r="U25" s="142"/>
      <c r="V25" s="155"/>
      <c r="W25" s="155"/>
      <c r="X25" s="142"/>
      <c r="Y25" s="159"/>
      <c r="Z25" s="142"/>
      <c r="AA25" s="155"/>
      <c r="AB25" s="155"/>
    </row>
    <row r="26" spans="2:28" ht="12.75">
      <c r="B26" s="154"/>
      <c r="C26" s="144">
        <v>2025</v>
      </c>
      <c r="D26" s="154">
        <v>393082.90625</v>
      </c>
      <c r="E26" s="154">
        <v>-58490.154296875</v>
      </c>
      <c r="F26" s="154">
        <v>92860.052734375</v>
      </c>
      <c r="G26" s="154">
        <v>358713.0078125</v>
      </c>
      <c r="H26" s="154">
        <v>305954</v>
      </c>
      <c r="I26" s="154">
        <v>67565.10546875</v>
      </c>
      <c r="J26" s="154">
        <v>373519.10546875</v>
      </c>
      <c r="K26" s="154">
        <v>732232.11328125</v>
      </c>
      <c r="L26" s="154">
        <v>115330.5078125</v>
      </c>
      <c r="M26" s="154">
        <v>847562.62109375</v>
      </c>
      <c r="N26" s="154">
        <v>19082.662314101708</v>
      </c>
      <c r="O26" s="154">
        <v>828479.9587796483</v>
      </c>
      <c r="P26" s="162">
        <v>4515849.567846113</v>
      </c>
      <c r="Q26" s="154">
        <v>305954</v>
      </c>
      <c r="R26" s="171">
        <v>2025</v>
      </c>
      <c r="S26" s="154">
        <v>153.09731967926018</v>
      </c>
      <c r="T26" s="158">
        <v>2397</v>
      </c>
      <c r="U26" s="142"/>
      <c r="V26" s="155"/>
      <c r="W26" s="155"/>
      <c r="X26" s="142"/>
      <c r="Y26" s="159"/>
      <c r="Z26" s="142"/>
      <c r="AA26" s="155"/>
      <c r="AB26" s="155"/>
    </row>
    <row r="27" spans="2:28" ht="12.75">
      <c r="B27" s="154"/>
      <c r="C27" s="144">
        <v>2026</v>
      </c>
      <c r="D27" s="154">
        <v>404908.46875</v>
      </c>
      <c r="E27" s="154">
        <v>-59693.322998046875</v>
      </c>
      <c r="F27" s="154">
        <v>89498.416015625</v>
      </c>
      <c r="G27" s="154">
        <v>375103.3757324219</v>
      </c>
      <c r="H27" s="154">
        <v>305954</v>
      </c>
      <c r="I27" s="154">
        <v>70299.10546875</v>
      </c>
      <c r="J27" s="154">
        <v>376253.10546875</v>
      </c>
      <c r="K27" s="154">
        <v>751356.4812011719</v>
      </c>
      <c r="L27" s="154">
        <v>114472.6171875</v>
      </c>
      <c r="M27" s="154">
        <v>865829.0983886719</v>
      </c>
      <c r="N27" s="154">
        <v>18054.225879186994</v>
      </c>
      <c r="O27" s="154">
        <v>847774.8725094849</v>
      </c>
      <c r="P27" s="162">
        <v>4760437.027385426</v>
      </c>
      <c r="Q27" s="154">
        <v>305954</v>
      </c>
      <c r="R27" s="171">
        <v>2026</v>
      </c>
      <c r="S27" s="154">
        <v>142.2937096405028</v>
      </c>
      <c r="T27" s="158">
        <v>2440</v>
      </c>
      <c r="U27" s="142"/>
      <c r="V27" s="155"/>
      <c r="W27" s="155"/>
      <c r="X27" s="142"/>
      <c r="Y27" s="159"/>
      <c r="Z27" s="142"/>
      <c r="AA27" s="155"/>
      <c r="AB27" s="155"/>
    </row>
    <row r="28" spans="2:28" ht="12.75">
      <c r="B28" s="154"/>
      <c r="C28" s="144">
        <v>2027</v>
      </c>
      <c r="D28" s="154">
        <v>410267.40625</v>
      </c>
      <c r="E28" s="154">
        <v>-60241.1416015625</v>
      </c>
      <c r="F28" s="154">
        <v>89899.3125</v>
      </c>
      <c r="G28" s="154">
        <v>380609.2353515625</v>
      </c>
      <c r="H28" s="154">
        <v>305954</v>
      </c>
      <c r="I28" s="154">
        <v>71656.46484375</v>
      </c>
      <c r="J28" s="154">
        <v>377610.46484375</v>
      </c>
      <c r="K28" s="154">
        <v>758219.7001953125</v>
      </c>
      <c r="L28" s="154">
        <v>118791.7578125</v>
      </c>
      <c r="M28" s="154">
        <v>877011.4580078125</v>
      </c>
      <c r="N28" s="154">
        <v>16844.76511520965</v>
      </c>
      <c r="O28" s="154">
        <v>860166.6928926029</v>
      </c>
      <c r="P28" s="162">
        <v>4988863.54079027</v>
      </c>
      <c r="Q28" s="154">
        <v>305954</v>
      </c>
      <c r="R28" s="171">
        <v>2027</v>
      </c>
      <c r="S28" s="154">
        <v>130.40973859786982</v>
      </c>
      <c r="T28" s="158">
        <v>2484</v>
      </c>
      <c r="U28" s="142"/>
      <c r="V28" s="155"/>
      <c r="W28" s="155"/>
      <c r="X28" s="142"/>
      <c r="Y28" s="159"/>
      <c r="Z28" s="142"/>
      <c r="AA28" s="155"/>
      <c r="AB28" s="155"/>
    </row>
    <row r="29" spans="2:28" ht="12.75">
      <c r="B29" s="154"/>
      <c r="C29" s="144">
        <v>2028</v>
      </c>
      <c r="D29" s="154">
        <v>424940.625</v>
      </c>
      <c r="E29" s="154">
        <v>-61490.33642578125</v>
      </c>
      <c r="F29" s="154">
        <v>86202.146484375</v>
      </c>
      <c r="G29" s="154">
        <v>400228.81494140625</v>
      </c>
      <c r="H29" s="154">
        <v>305954</v>
      </c>
      <c r="I29" s="154">
        <v>74572.22265625</v>
      </c>
      <c r="J29" s="154">
        <v>380526.22265625</v>
      </c>
      <c r="K29" s="154">
        <v>780755.0375976562</v>
      </c>
      <c r="L29" s="154">
        <v>117894.125</v>
      </c>
      <c r="M29" s="154">
        <v>898649.1625976562</v>
      </c>
      <c r="N29" s="154">
        <v>16006.983108117662</v>
      </c>
      <c r="O29" s="154">
        <v>882642.1794895385</v>
      </c>
      <c r="P29" s="162">
        <v>5204617.517701637</v>
      </c>
      <c r="Q29" s="154">
        <v>305954</v>
      </c>
      <c r="R29" s="171">
        <v>2028</v>
      </c>
      <c r="S29" s="154">
        <v>121.76685056686392</v>
      </c>
      <c r="T29" s="158">
        <v>2528</v>
      </c>
      <c r="U29" s="142"/>
      <c r="V29" s="155"/>
      <c r="W29" s="155"/>
      <c r="X29" s="142"/>
      <c r="Y29" s="159"/>
      <c r="Z29" s="142"/>
      <c r="AA29" s="155"/>
      <c r="AB29" s="155"/>
    </row>
    <row r="30" spans="2:28" ht="12.75">
      <c r="B30" s="154"/>
      <c r="C30" s="144">
        <v>2029</v>
      </c>
      <c r="D30" s="154">
        <v>437483.96875</v>
      </c>
      <c r="E30" s="154">
        <v>-62774.254638671875</v>
      </c>
      <c r="F30" s="154">
        <v>80188.97265625</v>
      </c>
      <c r="G30" s="154">
        <v>420069.2507324219</v>
      </c>
      <c r="H30" s="154">
        <v>305954</v>
      </c>
      <c r="I30" s="154">
        <v>77171.9638671875</v>
      </c>
      <c r="J30" s="154">
        <v>383125.9638671875</v>
      </c>
      <c r="K30" s="154">
        <v>803195.2145996094</v>
      </c>
      <c r="L30" s="154">
        <v>117277.9609375</v>
      </c>
      <c r="M30" s="154">
        <v>920473.1755371094</v>
      </c>
      <c r="N30" s="154">
        <v>15430.624456793046</v>
      </c>
      <c r="O30" s="154">
        <v>905042.5510803163</v>
      </c>
      <c r="P30" s="162">
        <v>5408252.962433205</v>
      </c>
      <c r="Q30" s="154">
        <v>305954</v>
      </c>
      <c r="R30" s="171">
        <v>2029</v>
      </c>
      <c r="S30" s="154">
        <v>115.2846845436095</v>
      </c>
      <c r="T30" s="158">
        <v>2574</v>
      </c>
      <c r="U30" s="142"/>
      <c r="V30" s="155"/>
      <c r="W30" s="155"/>
      <c r="X30" s="142"/>
      <c r="Y30" s="159"/>
      <c r="Z30" s="142"/>
      <c r="AA30" s="155"/>
      <c r="AB30" s="155"/>
    </row>
    <row r="31" spans="2:28" ht="12.75">
      <c r="B31" s="154"/>
      <c r="C31" s="144">
        <v>2030</v>
      </c>
      <c r="D31" s="154">
        <v>448892.34375</v>
      </c>
      <c r="E31" s="154">
        <v>-62891.003173828125</v>
      </c>
      <c r="F31" s="154">
        <v>92969.822265625</v>
      </c>
      <c r="G31" s="154">
        <v>418813.5246582031</v>
      </c>
      <c r="H31" s="154">
        <v>305954</v>
      </c>
      <c r="I31" s="154">
        <v>79230.986328125</v>
      </c>
      <c r="J31" s="154">
        <v>385184.986328125</v>
      </c>
      <c r="K31" s="154">
        <v>803998.5109863281</v>
      </c>
      <c r="L31" s="154">
        <v>124113.234375</v>
      </c>
      <c r="M31" s="154">
        <v>928111.7453613281</v>
      </c>
      <c r="N31" s="154">
        <v>14234.501590541053</v>
      </c>
      <c r="O31" s="154">
        <v>913877.243770787</v>
      </c>
      <c r="P31" s="162">
        <v>5597523.267189053</v>
      </c>
      <c r="Q31" s="154">
        <v>305954</v>
      </c>
      <c r="R31" s="171">
        <v>2030</v>
      </c>
      <c r="S31" s="154">
        <v>104.48107450485213</v>
      </c>
      <c r="T31" s="158">
        <v>2620</v>
      </c>
      <c r="U31" s="142"/>
      <c r="V31" s="155"/>
      <c r="W31" s="155"/>
      <c r="X31" s="142"/>
      <c r="Y31" s="159"/>
      <c r="Z31" s="142"/>
      <c r="AA31" s="155"/>
      <c r="AB31" s="155"/>
    </row>
    <row r="32" spans="2:28" ht="12.75">
      <c r="B32" s="154"/>
      <c r="C32" s="144">
        <v>2031</v>
      </c>
      <c r="D32" s="154">
        <v>441940.46875</v>
      </c>
      <c r="E32" s="154">
        <v>-64228.718017578125</v>
      </c>
      <c r="F32" s="154">
        <v>65489.8046875</v>
      </c>
      <c r="G32" s="154">
        <v>440679.3820800781</v>
      </c>
      <c r="H32" s="154">
        <v>305954</v>
      </c>
      <c r="I32" s="154">
        <v>80779.58984375</v>
      </c>
      <c r="J32" s="154">
        <v>386733.58984375</v>
      </c>
      <c r="K32" s="154">
        <v>827412.9719238281</v>
      </c>
      <c r="L32" s="154">
        <v>119018.6171875</v>
      </c>
      <c r="M32" s="154">
        <v>946431.5891113281</v>
      </c>
      <c r="N32" s="154">
        <v>12841.736696554399</v>
      </c>
      <c r="O32" s="154">
        <v>933589.8524147738</v>
      </c>
      <c r="P32" s="162">
        <v>5775499.079499101</v>
      </c>
      <c r="Q32" s="154">
        <v>305954</v>
      </c>
      <c r="R32" s="171">
        <v>2031</v>
      </c>
      <c r="S32" s="154">
        <v>92.59710346221914</v>
      </c>
      <c r="T32" s="158">
        <v>2667</v>
      </c>
      <c r="U32" s="142"/>
      <c r="V32" s="155"/>
      <c r="W32" s="155"/>
      <c r="X32" s="142"/>
      <c r="Y32" s="159"/>
      <c r="Z32" s="142"/>
      <c r="AA32" s="155"/>
      <c r="AB32" s="155"/>
    </row>
    <row r="33" spans="2:30" ht="12.75">
      <c r="B33" s="154"/>
      <c r="C33" s="144">
        <v>2032</v>
      </c>
      <c r="D33" s="154">
        <v>455634.375</v>
      </c>
      <c r="E33" s="154">
        <v>-64561.172607421875</v>
      </c>
      <c r="F33" s="154">
        <v>83858.40625</v>
      </c>
      <c r="G33" s="154">
        <v>436337.1413574219</v>
      </c>
      <c r="H33" s="154">
        <v>305954</v>
      </c>
      <c r="I33" s="154">
        <v>82678.9765625</v>
      </c>
      <c r="J33" s="154">
        <v>388632.9765625</v>
      </c>
      <c r="K33" s="154">
        <v>824970.1179199219</v>
      </c>
      <c r="L33" s="154">
        <v>128156.625</v>
      </c>
      <c r="M33" s="154">
        <v>953126.7429199219</v>
      </c>
      <c r="N33" s="154">
        <v>11852.656134578685</v>
      </c>
      <c r="O33" s="154">
        <v>941274.0867853432</v>
      </c>
      <c r="P33" s="162">
        <v>5940669.094066383</v>
      </c>
      <c r="Q33" s="154">
        <v>305954</v>
      </c>
      <c r="R33" s="171">
        <v>2032</v>
      </c>
      <c r="S33" s="154">
        <v>83.95421543121324</v>
      </c>
      <c r="T33" s="158">
        <v>2715</v>
      </c>
      <c r="U33" s="142"/>
      <c r="V33" s="155"/>
      <c r="W33" s="155"/>
      <c r="X33" s="142"/>
      <c r="Y33" s="159"/>
      <c r="Z33" s="142"/>
      <c r="AA33" s="155"/>
      <c r="AB33" s="155"/>
      <c r="AC33" s="142"/>
      <c r="AD33" s="142"/>
    </row>
    <row r="34" spans="2:30" ht="12.75">
      <c r="B34" s="154"/>
      <c r="C34" s="144">
        <v>2033</v>
      </c>
      <c r="D34" s="154">
        <v>458156.09375</v>
      </c>
      <c r="E34" s="154">
        <v>-65492.29345703125</v>
      </c>
      <c r="F34" s="154">
        <v>75284.49609375</v>
      </c>
      <c r="G34" s="154">
        <v>448363.89111328125</v>
      </c>
      <c r="H34" s="154">
        <v>305954</v>
      </c>
      <c r="I34" s="154">
        <v>84665.75390625</v>
      </c>
      <c r="J34" s="154">
        <v>390619.75390625</v>
      </c>
      <c r="K34" s="154">
        <v>838983.6450195312</v>
      </c>
      <c r="L34" s="154">
        <v>128981.6796875</v>
      </c>
      <c r="M34" s="154">
        <v>967965.3247070312</v>
      </c>
      <c r="N34" s="154">
        <v>8742.85370638669</v>
      </c>
      <c r="O34" s="154">
        <v>959222.4710006446</v>
      </c>
      <c r="P34" s="162">
        <v>6095602.365626804</v>
      </c>
      <c r="Q34" s="154">
        <v>305954</v>
      </c>
      <c r="R34" s="171">
        <v>2033</v>
      </c>
      <c r="S34" s="154">
        <v>60.829161376952925</v>
      </c>
      <c r="T34" s="158">
        <v>2764</v>
      </c>
      <c r="U34" s="142"/>
      <c r="V34" s="155"/>
      <c r="W34" s="155"/>
      <c r="X34" s="142"/>
      <c r="Y34" s="159"/>
      <c r="Z34" s="142"/>
      <c r="AA34" s="155"/>
      <c r="AB34" s="155"/>
      <c r="AC34" s="142"/>
      <c r="AD34" s="142"/>
    </row>
    <row r="35" spans="2:30" ht="12.75">
      <c r="B35" s="154"/>
      <c r="C35" s="144">
        <v>2034</v>
      </c>
      <c r="D35" s="154">
        <v>472316.46875</v>
      </c>
      <c r="E35" s="154">
        <v>-66598.03588867188</v>
      </c>
      <c r="F35" s="154">
        <v>79000.1875</v>
      </c>
      <c r="G35" s="154">
        <v>459914.3171386719</v>
      </c>
      <c r="H35" s="154">
        <v>305954</v>
      </c>
      <c r="I35" s="154">
        <v>87587.333984375</v>
      </c>
      <c r="J35" s="154">
        <v>393541.333984375</v>
      </c>
      <c r="K35" s="154">
        <v>853455.6511230469</v>
      </c>
      <c r="L35" s="154">
        <v>131659.453125</v>
      </c>
      <c r="M35" s="154">
        <v>985115.1042480469</v>
      </c>
      <c r="N35" s="154">
        <v>8268.661266066252</v>
      </c>
      <c r="O35" s="154">
        <v>976846.4429819806</v>
      </c>
      <c r="P35" s="162">
        <v>6240834.222430957</v>
      </c>
      <c r="Q35" s="154">
        <v>305954</v>
      </c>
      <c r="R35" s="171">
        <v>2034</v>
      </c>
      <c r="S35" s="154">
        <v>56.50771736144998</v>
      </c>
      <c r="T35" s="158">
        <v>2814</v>
      </c>
      <c r="U35" s="142"/>
      <c r="V35" s="155"/>
      <c r="W35" s="155"/>
      <c r="X35" s="142"/>
      <c r="Y35" s="159"/>
      <c r="Z35" s="142"/>
      <c r="AA35" s="155"/>
      <c r="AB35" s="155"/>
      <c r="AC35" s="142"/>
      <c r="AD35" s="142"/>
    </row>
    <row r="36" spans="2:30" ht="12.75">
      <c r="B36" s="154"/>
      <c r="C36" s="144">
        <v>2035</v>
      </c>
      <c r="D36" s="154">
        <v>480973.21875</v>
      </c>
      <c r="E36" s="154">
        <v>-68493.13745117188</v>
      </c>
      <c r="F36" s="154">
        <v>61555.40625</v>
      </c>
      <c r="G36" s="154">
        <v>487910.9499511719</v>
      </c>
      <c r="H36" s="154">
        <v>305954</v>
      </c>
      <c r="I36" s="154">
        <v>90879.5859375</v>
      </c>
      <c r="J36" s="154">
        <v>396833.5859375</v>
      </c>
      <c r="K36" s="154">
        <v>884744.5358886719</v>
      </c>
      <c r="L36" s="154">
        <v>126545.1796875</v>
      </c>
      <c r="M36" s="154">
        <v>1011289.7155761719</v>
      </c>
      <c r="N36" s="154">
        <v>7243.965726577354</v>
      </c>
      <c r="O36" s="154">
        <v>1004045.7498495945</v>
      </c>
      <c r="P36" s="162">
        <v>6378238.209736435</v>
      </c>
      <c r="Q36" s="154">
        <v>305954</v>
      </c>
      <c r="R36" s="171">
        <v>2035</v>
      </c>
      <c r="S36" s="154">
        <v>48.623746318816984</v>
      </c>
      <c r="T36" s="158">
        <v>2865</v>
      </c>
      <c r="U36" s="142"/>
      <c r="V36" s="155"/>
      <c r="W36" s="155"/>
      <c r="X36" s="142"/>
      <c r="Y36" s="159"/>
      <c r="Z36" s="142"/>
      <c r="AA36" s="155"/>
      <c r="AB36" s="155"/>
      <c r="AC36" s="142"/>
      <c r="AD36" s="142"/>
    </row>
    <row r="37" spans="2:30" ht="12.75">
      <c r="B37" s="154"/>
      <c r="C37" s="144">
        <v>2036</v>
      </c>
      <c r="D37" s="154">
        <v>483955.59375</v>
      </c>
      <c r="E37" s="154">
        <v>-69395.9072265625</v>
      </c>
      <c r="F37" s="154">
        <v>55868.5703125</v>
      </c>
      <c r="G37" s="154">
        <v>497482.9306640625</v>
      </c>
      <c r="H37" s="154">
        <v>126944</v>
      </c>
      <c r="I37" s="154">
        <v>92499.791015625</v>
      </c>
      <c r="J37" s="154">
        <v>219443.791015625</v>
      </c>
      <c r="K37" s="154">
        <v>716926.7216796875</v>
      </c>
      <c r="L37" s="154">
        <v>128857.0390625</v>
      </c>
      <c r="M37" s="154">
        <v>845783.7607421875</v>
      </c>
      <c r="N37" s="154">
        <v>6062.377503897371</v>
      </c>
      <c r="O37" s="154">
        <v>839721.3832382901</v>
      </c>
      <c r="P37" s="162">
        <v>6484015.220330192</v>
      </c>
      <c r="Q37" s="154">
        <v>126944</v>
      </c>
      <c r="R37" s="171">
        <v>2036</v>
      </c>
      <c r="S37" s="154">
        <v>39.98085828781109</v>
      </c>
      <c r="T37" s="158">
        <v>2916</v>
      </c>
      <c r="U37" s="142"/>
      <c r="V37" s="155"/>
      <c r="W37" s="155"/>
      <c r="X37" s="142"/>
      <c r="Y37" s="159"/>
      <c r="Z37" s="142"/>
      <c r="AA37" s="155"/>
      <c r="AB37" s="155"/>
      <c r="AC37" s="142"/>
      <c r="AD37" s="142"/>
    </row>
    <row r="38" spans="2:30" ht="12.75">
      <c r="B38" s="154"/>
      <c r="C38" s="144">
        <v>2037</v>
      </c>
      <c r="D38" s="154">
        <v>498604.0625</v>
      </c>
      <c r="E38" s="154">
        <v>-69571.32348632812</v>
      </c>
      <c r="F38" s="154">
        <v>70557.74609375</v>
      </c>
      <c r="G38" s="154">
        <v>497617.6398925781</v>
      </c>
      <c r="H38" s="154">
        <v>126944</v>
      </c>
      <c r="I38" s="154">
        <v>94769.572265625</v>
      </c>
      <c r="J38" s="154">
        <v>221713.572265625</v>
      </c>
      <c r="K38" s="154">
        <v>719331.2121582031</v>
      </c>
      <c r="L38" s="154">
        <v>137338.1875</v>
      </c>
      <c r="M38" s="154">
        <v>856669.3996582031</v>
      </c>
      <c r="N38" s="154">
        <v>3337.0535800103517</v>
      </c>
      <c r="O38" s="154">
        <v>853332.3460781928</v>
      </c>
      <c r="P38" s="162">
        <v>6582958.095834128</v>
      </c>
      <c r="Q38" s="154">
        <v>126944</v>
      </c>
      <c r="R38" s="171">
        <v>2037</v>
      </c>
      <c r="S38" s="154">
        <v>21.614721221923674</v>
      </c>
      <c r="T38" s="158">
        <v>2969</v>
      </c>
      <c r="U38" s="142"/>
      <c r="V38" s="155"/>
      <c r="W38" s="155"/>
      <c r="X38" s="142"/>
      <c r="Y38" s="159"/>
      <c r="Z38" s="142"/>
      <c r="AA38" s="155"/>
      <c r="AB38" s="155"/>
      <c r="AC38" s="142"/>
      <c r="AD38" s="142"/>
    </row>
    <row r="39" spans="2:30" ht="12.75">
      <c r="B39" s="154"/>
      <c r="C39" s="144">
        <v>2038</v>
      </c>
      <c r="D39" s="154">
        <v>502561.3125</v>
      </c>
      <c r="E39" s="154">
        <v>-71269.1845703125</v>
      </c>
      <c r="F39" s="154">
        <v>54700.76171875</v>
      </c>
      <c r="G39" s="154">
        <v>519129.7353515625</v>
      </c>
      <c r="H39" s="154">
        <v>126944</v>
      </c>
      <c r="I39" s="154">
        <v>97466.96484375</v>
      </c>
      <c r="J39" s="154">
        <v>224410.96484375</v>
      </c>
      <c r="K39" s="154">
        <v>743540.7001953125</v>
      </c>
      <c r="L39" s="154">
        <v>134767.765625</v>
      </c>
      <c r="M39" s="154">
        <v>878308.4658203125</v>
      </c>
      <c r="N39" s="154">
        <v>1189.5845069883571</v>
      </c>
      <c r="O39" s="154">
        <v>877118.8813133241</v>
      </c>
      <c r="P39" s="162">
        <v>6676570.849985599</v>
      </c>
      <c r="Q39" s="154">
        <v>126944</v>
      </c>
      <c r="R39" s="171">
        <v>2038</v>
      </c>
      <c r="S39" s="154">
        <v>7.570028171539207</v>
      </c>
      <c r="T39" s="158">
        <v>3022</v>
      </c>
      <c r="U39" s="142"/>
      <c r="V39" s="155"/>
      <c r="W39" s="155"/>
      <c r="X39" s="142"/>
      <c r="Y39" s="159"/>
      <c r="Z39" s="142"/>
      <c r="AA39" s="155"/>
      <c r="AB39" s="155"/>
      <c r="AC39" s="142"/>
      <c r="AD39" s="142"/>
    </row>
    <row r="40" spans="2:30" ht="12.75">
      <c r="B40" s="154"/>
      <c r="C40" s="144">
        <v>2039</v>
      </c>
      <c r="D40" s="154">
        <v>606240.125</v>
      </c>
      <c r="E40" s="154">
        <v>-64179.66912841797</v>
      </c>
      <c r="F40" s="154">
        <v>208877.291015625</v>
      </c>
      <c r="G40" s="154">
        <v>461542.50311279297</v>
      </c>
      <c r="H40" s="154">
        <v>227121</v>
      </c>
      <c r="I40" s="154">
        <v>123348.4140625</v>
      </c>
      <c r="J40" s="154">
        <v>350469.4140625</v>
      </c>
      <c r="K40" s="154">
        <v>812011.917175293</v>
      </c>
      <c r="L40" s="154">
        <v>154481.375</v>
      </c>
      <c r="M40" s="154">
        <v>966493.292175293</v>
      </c>
      <c r="N40" s="154">
        <v>64244.03863471586</v>
      </c>
      <c r="O40" s="154">
        <v>902249.2535405771</v>
      </c>
      <c r="P40" s="162">
        <v>6765207.500712754</v>
      </c>
      <c r="Q40" s="154">
        <v>227121</v>
      </c>
      <c r="R40" s="171">
        <v>2039</v>
      </c>
      <c r="S40" s="154">
        <v>401.64573518753036</v>
      </c>
      <c r="T40" s="158">
        <v>3076</v>
      </c>
      <c r="U40" s="142"/>
      <c r="V40" s="155"/>
      <c r="W40" s="155"/>
      <c r="X40" s="142"/>
      <c r="Y40" s="159"/>
      <c r="Z40" s="142"/>
      <c r="AA40" s="155"/>
      <c r="AB40" s="155"/>
      <c r="AC40" s="142"/>
      <c r="AD40" s="142"/>
    </row>
    <row r="41" spans="2:30" ht="12.75">
      <c r="B41" s="154"/>
      <c r="C41" s="144">
        <v>2040</v>
      </c>
      <c r="D41" s="154">
        <v>618695.5</v>
      </c>
      <c r="E41" s="154">
        <v>-65186.33154296875</v>
      </c>
      <c r="F41" s="154">
        <v>201122.796875</v>
      </c>
      <c r="G41" s="154">
        <v>482759.03466796875</v>
      </c>
      <c r="H41" s="154">
        <v>227121</v>
      </c>
      <c r="I41" s="154">
        <v>157496.544921875</v>
      </c>
      <c r="J41" s="154">
        <v>384617.544921875</v>
      </c>
      <c r="K41" s="154">
        <v>867376.5795898438</v>
      </c>
      <c r="L41" s="154">
        <v>152795.171875</v>
      </c>
      <c r="M41" s="154">
        <v>1020171.7514648438</v>
      </c>
      <c r="N41" s="154">
        <v>63478.159955694566</v>
      </c>
      <c r="O41" s="154">
        <v>956693.5915091492</v>
      </c>
      <c r="P41" s="162">
        <v>6851718.218150541</v>
      </c>
      <c r="Q41" s="154">
        <v>227121</v>
      </c>
      <c r="R41" s="171">
        <v>2040</v>
      </c>
      <c r="S41" s="154">
        <v>389.76176414489737</v>
      </c>
      <c r="T41" s="158">
        <v>3132</v>
      </c>
      <c r="U41" s="142"/>
      <c r="V41" s="155"/>
      <c r="W41" s="155"/>
      <c r="X41" s="142"/>
      <c r="Y41" s="159"/>
      <c r="Z41" s="142"/>
      <c r="AA41" s="155"/>
      <c r="AB41" s="155"/>
      <c r="AC41" s="142"/>
      <c r="AD41" s="142"/>
    </row>
    <row r="42" spans="2:30" ht="12.75">
      <c r="B42" s="154"/>
      <c r="C42" s="14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62"/>
      <c r="P42" s="162"/>
      <c r="Q42" s="154"/>
      <c r="R42" s="154"/>
      <c r="S42" s="154"/>
      <c r="T42" s="171"/>
      <c r="U42" s="154"/>
      <c r="V42" s="158"/>
      <c r="W42" s="142"/>
      <c r="X42" s="155"/>
      <c r="Y42" s="155"/>
      <c r="Z42" s="142"/>
      <c r="AA42" s="159"/>
      <c r="AB42" s="142"/>
      <c r="AC42" s="155"/>
      <c r="AD42" s="155"/>
    </row>
    <row r="43" spans="2:30" ht="12.75">
      <c r="B43" s="168" t="s">
        <v>46</v>
      </c>
      <c r="C43" s="172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1"/>
      <c r="O43" s="172"/>
      <c r="P43" s="172"/>
      <c r="Q43" s="172"/>
      <c r="R43" s="172"/>
      <c r="S43" s="172"/>
      <c r="T43" s="17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</row>
    <row r="44" spans="2:30" ht="12.75">
      <c r="B44" s="172"/>
      <c r="C44" s="153" t="s">
        <v>47</v>
      </c>
      <c r="D44" s="154">
        <v>3566085.47609199</v>
      </c>
      <c r="E44" s="154">
        <v>-538299.2692080786</v>
      </c>
      <c r="F44" s="154">
        <v>359889.082291221</v>
      </c>
      <c r="G44" s="154">
        <v>3744495.6630088473</v>
      </c>
      <c r="H44" s="154">
        <v>1765641.633030437</v>
      </c>
      <c r="I44" s="154">
        <v>384446.1818938424</v>
      </c>
      <c r="J44" s="154">
        <v>2150087.814924279</v>
      </c>
      <c r="K44" s="154">
        <v>5894583.4779331265</v>
      </c>
      <c r="L44" s="154">
        <v>871923.8940792126</v>
      </c>
      <c r="M44" s="154">
        <v>6766507.3720123395</v>
      </c>
      <c r="N44" s="154">
        <v>-85210.84613820504</v>
      </c>
      <c r="O44" s="154">
        <v>6851718.218150545</v>
      </c>
      <c r="P44" s="172"/>
      <c r="Q44" s="172"/>
      <c r="R44" s="172"/>
      <c r="S44" s="172"/>
      <c r="T44" s="17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</row>
    <row r="45" spans="2:30" ht="12.75">
      <c r="B45" s="162" t="s">
        <v>48</v>
      </c>
      <c r="C45" s="153"/>
      <c r="D45" s="154"/>
      <c r="E45" s="153"/>
      <c r="F45" s="153"/>
      <c r="G45" s="154"/>
      <c r="H45" s="154"/>
      <c r="I45" s="154"/>
      <c r="J45" s="157">
        <v>644649.0835029258</v>
      </c>
      <c r="K45" s="157"/>
      <c r="L45" s="157"/>
      <c r="M45" s="157">
        <v>644649.0835029258</v>
      </c>
      <c r="N45" s="154">
        <v>0</v>
      </c>
      <c r="O45" s="157">
        <v>644649.0835029258</v>
      </c>
      <c r="P45" s="172"/>
      <c r="Q45" s="172"/>
      <c r="R45" s="172"/>
      <c r="S45" s="172"/>
      <c r="T45" s="17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</row>
    <row r="46" spans="2:30" ht="12.75">
      <c r="B46" s="172" t="s">
        <v>49</v>
      </c>
      <c r="C46" s="153"/>
      <c r="D46" s="153"/>
      <c r="E46" s="153"/>
      <c r="F46" s="153"/>
      <c r="G46" s="154"/>
      <c r="H46" s="154"/>
      <c r="I46" s="154"/>
      <c r="J46" s="154">
        <v>2794736.898427205</v>
      </c>
      <c r="K46" s="154"/>
      <c r="L46" s="154"/>
      <c r="M46" s="154">
        <v>7411156.455515265</v>
      </c>
      <c r="N46" s="154">
        <v>-85210.84613820504</v>
      </c>
      <c r="O46" s="154">
        <v>7496367.301653471</v>
      </c>
      <c r="P46" s="172"/>
      <c r="Q46" s="172"/>
      <c r="R46" s="172"/>
      <c r="S46" s="172"/>
      <c r="T46" s="17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</row>
    <row r="47" spans="2:30" ht="12.75">
      <c r="B47" s="172"/>
      <c r="C47" s="152"/>
      <c r="D47" s="173"/>
      <c r="E47" s="173"/>
      <c r="F47" s="173"/>
      <c r="G47" s="173"/>
      <c r="H47" s="173"/>
      <c r="I47" s="173"/>
      <c r="J47" s="173"/>
      <c r="K47" s="173"/>
      <c r="L47" s="173"/>
      <c r="M47" s="201"/>
      <c r="N47" s="199"/>
      <c r="O47" s="172"/>
      <c r="P47" s="172"/>
      <c r="Q47" s="172"/>
      <c r="R47" s="172"/>
      <c r="S47" s="17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</row>
    <row r="48" spans="2:30" ht="12.75">
      <c r="B48" s="142"/>
      <c r="C48" s="277" t="s">
        <v>1</v>
      </c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197"/>
      <c r="V48" s="142"/>
      <c r="W48" s="142"/>
      <c r="X48" s="142"/>
      <c r="Y48" s="142"/>
      <c r="Z48" s="142"/>
      <c r="AA48" s="142"/>
      <c r="AB48" s="142"/>
      <c r="AC48" s="142"/>
      <c r="AD48" s="142"/>
    </row>
    <row r="49" spans="1:21" ht="12.75">
      <c r="A49" s="142"/>
      <c r="B49" s="142"/>
      <c r="C49" s="277" t="s">
        <v>2</v>
      </c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197"/>
    </row>
    <row r="50" spans="1:21" ht="12.75">
      <c r="A50" s="142"/>
      <c r="B50" s="142"/>
      <c r="C50" s="277" t="s">
        <v>102</v>
      </c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197"/>
    </row>
    <row r="51" spans="1:21" ht="12.75">
      <c r="A51" s="142"/>
      <c r="B51" s="274"/>
      <c r="C51" s="275"/>
      <c r="D51" s="275"/>
      <c r="E51" s="275"/>
      <c r="F51" s="261"/>
      <c r="G51" s="260"/>
      <c r="H51" s="243"/>
      <c r="I51" s="142"/>
      <c r="J51" s="142"/>
      <c r="K51" s="160"/>
      <c r="L51" s="160"/>
      <c r="M51" s="160"/>
      <c r="N51" s="142"/>
      <c r="O51" s="142"/>
      <c r="P51" s="142"/>
      <c r="Q51" s="142"/>
      <c r="R51" s="142"/>
      <c r="S51" s="142"/>
      <c r="T51" s="142"/>
      <c r="U51" s="142"/>
    </row>
    <row r="52" spans="1:21" ht="12.75">
      <c r="A52" s="142"/>
      <c r="B52" s="236" t="s">
        <v>50</v>
      </c>
      <c r="C52" s="273" t="s">
        <v>51</v>
      </c>
      <c r="D52" s="160"/>
      <c r="E52" s="160"/>
      <c r="F52" s="244" t="s">
        <v>52</v>
      </c>
      <c r="G52" s="236" t="s">
        <v>53</v>
      </c>
      <c r="H52" s="244" t="s">
        <v>54</v>
      </c>
      <c r="I52" s="142"/>
      <c r="J52" s="177"/>
      <c r="K52" s="178"/>
      <c r="L52" s="178"/>
      <c r="M52" s="178"/>
      <c r="N52" s="177"/>
      <c r="O52" s="142"/>
      <c r="P52" s="142"/>
      <c r="Q52" s="142"/>
      <c r="R52" s="142"/>
      <c r="S52" s="142"/>
      <c r="T52" s="142"/>
      <c r="U52" s="142"/>
    </row>
    <row r="53" spans="1:21" ht="12.75">
      <c r="A53" s="142"/>
      <c r="B53" s="192" t="s">
        <v>55</v>
      </c>
      <c r="C53" s="192" t="s">
        <v>56</v>
      </c>
      <c r="D53" s="149" t="s">
        <v>57</v>
      </c>
      <c r="E53" s="149" t="s">
        <v>57</v>
      </c>
      <c r="F53" s="262" t="s">
        <v>55</v>
      </c>
      <c r="G53" s="192"/>
      <c r="H53" s="244" t="s">
        <v>58</v>
      </c>
      <c r="I53" s="142"/>
      <c r="J53" s="177"/>
      <c r="K53" s="170"/>
      <c r="L53" s="170"/>
      <c r="M53" s="170"/>
      <c r="N53" s="177"/>
      <c r="O53" s="142"/>
      <c r="P53" s="142"/>
      <c r="Q53" s="142"/>
      <c r="R53" s="142"/>
      <c r="S53" s="142"/>
      <c r="T53" s="142"/>
      <c r="U53" s="142"/>
    </row>
    <row r="54" spans="1:21" ht="14.25">
      <c r="A54" s="142"/>
      <c r="B54" s="204" t="s">
        <v>59</v>
      </c>
      <c r="C54" s="204" t="s">
        <v>60</v>
      </c>
      <c r="D54" s="181" t="s">
        <v>61</v>
      </c>
      <c r="E54" s="218" t="s">
        <v>62</v>
      </c>
      <c r="F54" s="263" t="s">
        <v>59</v>
      </c>
      <c r="G54" s="180" t="s">
        <v>63</v>
      </c>
      <c r="H54" s="245" t="s">
        <v>64</v>
      </c>
      <c r="I54" s="142"/>
      <c r="J54" s="177"/>
      <c r="K54" s="177"/>
      <c r="L54" s="177"/>
      <c r="M54" s="177"/>
      <c r="N54" s="177"/>
      <c r="O54" s="142"/>
      <c r="P54" s="142"/>
      <c r="Q54" s="142"/>
      <c r="R54" s="142"/>
      <c r="S54" s="142"/>
      <c r="T54" s="142"/>
      <c r="U54" s="142"/>
    </row>
    <row r="55" spans="1:21" ht="12.75">
      <c r="A55" s="144">
        <v>2011</v>
      </c>
      <c r="B55" s="191">
        <v>10452.3623046875</v>
      </c>
      <c r="C55" s="191">
        <v>42635.37109375</v>
      </c>
      <c r="D55" s="183">
        <v>450000</v>
      </c>
      <c r="E55" s="221">
        <v>407364.62890625</v>
      </c>
      <c r="F55" s="264">
        <v>7465.67431640625</v>
      </c>
      <c r="G55" s="182">
        <v>6324.48095703125</v>
      </c>
      <c r="H55" s="189">
        <v>0.29491516947746277</v>
      </c>
      <c r="I55" s="142"/>
      <c r="J55" s="149"/>
      <c r="K55" s="246"/>
      <c r="L55" s="183"/>
      <c r="M55" s="149"/>
      <c r="N55" s="177"/>
      <c r="O55" s="142"/>
      <c r="P55" s="142"/>
      <c r="Q55" s="142"/>
      <c r="R55" s="142"/>
      <c r="S55" s="142"/>
      <c r="T55" s="142"/>
      <c r="U55" s="142"/>
    </row>
    <row r="56" spans="1:21" ht="12.75">
      <c r="A56" s="144">
        <v>2012</v>
      </c>
      <c r="B56" s="191">
        <v>10585.57421875</v>
      </c>
      <c r="C56" s="191">
        <v>48920.09375</v>
      </c>
      <c r="D56" s="183">
        <v>414000</v>
      </c>
      <c r="E56" s="221">
        <v>365079.90625</v>
      </c>
      <c r="F56" s="264">
        <v>8290.6044921875</v>
      </c>
      <c r="G56" s="182">
        <v>6797.5400390625</v>
      </c>
      <c r="H56" s="189">
        <v>0.33874544501304626</v>
      </c>
      <c r="I56" s="142"/>
      <c r="J56" s="149"/>
      <c r="K56" s="246"/>
      <c r="L56" s="183"/>
      <c r="M56" s="183"/>
      <c r="N56" s="177"/>
      <c r="O56" s="142"/>
      <c r="P56" s="142"/>
      <c r="Q56" s="142"/>
      <c r="R56" s="142"/>
      <c r="S56" s="142"/>
      <c r="T56" s="142"/>
      <c r="U56" s="142"/>
    </row>
    <row r="57" spans="1:21" ht="12.75">
      <c r="A57" s="144">
        <v>2013</v>
      </c>
      <c r="B57" s="191">
        <v>11885.3251953125</v>
      </c>
      <c r="C57" s="191">
        <v>41386.05859375</v>
      </c>
      <c r="D57" s="183">
        <v>344000</v>
      </c>
      <c r="E57" s="221">
        <v>302613.94140625</v>
      </c>
      <c r="F57" s="264">
        <v>7570.802734375</v>
      </c>
      <c r="G57" s="182">
        <v>6483.87109375</v>
      </c>
      <c r="H57" s="189">
        <v>0.28525808453559875</v>
      </c>
      <c r="I57" s="142"/>
      <c r="J57" s="149"/>
      <c r="K57" s="246"/>
      <c r="L57" s="183"/>
      <c r="M57" s="183"/>
      <c r="N57" s="177"/>
      <c r="O57" s="142"/>
      <c r="P57" s="142"/>
      <c r="Q57" s="142"/>
      <c r="R57" s="142"/>
      <c r="S57" s="142"/>
      <c r="T57" s="142"/>
      <c r="U57" s="142"/>
    </row>
    <row r="58" spans="1:21" ht="12.75">
      <c r="A58" s="144">
        <v>2014</v>
      </c>
      <c r="B58" s="191">
        <v>10320.767578125</v>
      </c>
      <c r="C58" s="191">
        <v>39720.87890625</v>
      </c>
      <c r="D58" s="183">
        <v>34300</v>
      </c>
      <c r="E58" s="221">
        <v>-5420.87890625</v>
      </c>
      <c r="F58" s="264">
        <v>7238.65283203125</v>
      </c>
      <c r="G58" s="182">
        <v>3726.960205078125</v>
      </c>
      <c r="H58" s="189">
        <v>0.2777048945426941</v>
      </c>
      <c r="I58" s="142"/>
      <c r="J58" s="149"/>
      <c r="K58" s="246"/>
      <c r="L58" s="183"/>
      <c r="M58" s="183"/>
      <c r="N58" s="177"/>
      <c r="O58" s="142"/>
      <c r="P58" s="142"/>
      <c r="Q58" s="142"/>
      <c r="R58" s="142"/>
      <c r="S58" s="142"/>
      <c r="T58" s="142"/>
      <c r="U58" s="142"/>
    </row>
    <row r="59" spans="1:21" ht="12.75">
      <c r="A59" s="144">
        <v>2015</v>
      </c>
      <c r="B59" s="191">
        <v>9351.083984375</v>
      </c>
      <c r="C59" s="191">
        <v>39598.6171875</v>
      </c>
      <c r="D59" s="183">
        <v>34300</v>
      </c>
      <c r="E59" s="221">
        <v>-5298.6171875</v>
      </c>
      <c r="F59" s="264">
        <v>7392.6318359375</v>
      </c>
      <c r="G59" s="182">
        <v>3889.9296875</v>
      </c>
      <c r="H59" s="189">
        <v>0.2779650390148163</v>
      </c>
      <c r="I59" s="142"/>
      <c r="J59" s="149"/>
      <c r="K59" s="246"/>
      <c r="L59" s="183"/>
      <c r="M59" s="183"/>
      <c r="N59" s="177"/>
      <c r="O59" s="142"/>
      <c r="P59" s="142"/>
      <c r="Q59" s="142"/>
      <c r="R59" s="142"/>
      <c r="S59" s="142"/>
      <c r="T59" s="142"/>
      <c r="U59" s="142"/>
    </row>
    <row r="60" spans="1:21" ht="12.75">
      <c r="A60" s="144">
        <v>2016</v>
      </c>
      <c r="B60" s="191">
        <v>4097.04345703125</v>
      </c>
      <c r="C60" s="191">
        <v>0</v>
      </c>
      <c r="D60" s="183">
        <v>34300</v>
      </c>
      <c r="E60" s="221">
        <v>34300</v>
      </c>
      <c r="F60" s="264">
        <v>4230.692138671875</v>
      </c>
      <c r="G60" s="182">
        <v>1639.9202880859375</v>
      </c>
      <c r="H60" s="189">
        <v>0.009094475768506527</v>
      </c>
      <c r="I60" s="142"/>
      <c r="J60" s="149"/>
      <c r="K60" s="246"/>
      <c r="L60" s="183"/>
      <c r="M60" s="183"/>
      <c r="N60" s="177"/>
      <c r="O60" s="142"/>
      <c r="P60" s="142"/>
      <c r="Q60" s="142"/>
      <c r="R60" s="142"/>
      <c r="S60" s="142"/>
      <c r="T60" s="142"/>
      <c r="U60" s="142"/>
    </row>
    <row r="61" spans="1:21" ht="12.75">
      <c r="A61" s="144">
        <v>2017</v>
      </c>
      <c r="B61" s="191">
        <v>3193.718505859375</v>
      </c>
      <c r="C61" s="191">
        <v>0</v>
      </c>
      <c r="D61" s="183">
        <v>34300</v>
      </c>
      <c r="E61" s="221">
        <v>34300</v>
      </c>
      <c r="F61" s="264">
        <v>3671.8868408203125</v>
      </c>
      <c r="G61" s="182">
        <v>1376.504150390625</v>
      </c>
      <c r="H61" s="189">
        <v>0.007432522252202034</v>
      </c>
      <c r="I61" s="142"/>
      <c r="J61" s="149"/>
      <c r="K61" s="246"/>
      <c r="L61" s="183"/>
      <c r="M61" s="183"/>
      <c r="N61" s="177"/>
      <c r="O61" s="142"/>
      <c r="P61" s="142"/>
      <c r="Q61" s="142"/>
      <c r="R61" s="142"/>
      <c r="S61" s="142"/>
      <c r="T61" s="142"/>
      <c r="U61" s="142"/>
    </row>
    <row r="62" spans="1:21" ht="12.75">
      <c r="A62" s="144">
        <v>2018</v>
      </c>
      <c r="B62" s="191">
        <v>4357.98779296875</v>
      </c>
      <c r="C62" s="191">
        <v>0</v>
      </c>
      <c r="D62" s="183">
        <v>34300</v>
      </c>
      <c r="E62" s="221">
        <v>34300</v>
      </c>
      <c r="F62" s="264">
        <v>4342.6669921875</v>
      </c>
      <c r="G62" s="182">
        <v>1803.6448974609375</v>
      </c>
      <c r="H62" s="189">
        <v>0.010142161510884762</v>
      </c>
      <c r="I62" s="142"/>
      <c r="J62" s="149"/>
      <c r="K62" s="246"/>
      <c r="L62" s="183"/>
      <c r="M62" s="183"/>
      <c r="N62" s="177"/>
      <c r="O62" s="142"/>
      <c r="P62" s="142"/>
      <c r="Q62" s="142"/>
      <c r="R62" s="142"/>
      <c r="S62" s="142"/>
      <c r="T62" s="142"/>
      <c r="U62" s="142"/>
    </row>
    <row r="63" spans="1:21" ht="12.75">
      <c r="A63" s="144">
        <v>2019</v>
      </c>
      <c r="B63" s="191">
        <v>3557.40966796875</v>
      </c>
      <c r="C63" s="191">
        <v>0</v>
      </c>
      <c r="D63" s="183">
        <v>34300</v>
      </c>
      <c r="E63" s="221">
        <v>34300</v>
      </c>
      <c r="F63" s="264">
        <v>4119.4072265625</v>
      </c>
      <c r="G63" s="182">
        <v>1514.5496826171875</v>
      </c>
      <c r="H63" s="189">
        <v>0.008280578069388866</v>
      </c>
      <c r="I63" s="142"/>
      <c r="J63" s="149"/>
      <c r="K63" s="246"/>
      <c r="L63" s="183"/>
      <c r="M63" s="183"/>
      <c r="N63" s="177"/>
      <c r="O63" s="142"/>
      <c r="P63" s="142"/>
      <c r="Q63" s="142"/>
      <c r="R63" s="142"/>
      <c r="S63" s="142"/>
      <c r="T63" s="142"/>
      <c r="U63" s="142"/>
    </row>
    <row r="64" spans="1:21" ht="12.75">
      <c r="A64" s="144">
        <v>2020</v>
      </c>
      <c r="B64" s="191">
        <v>4573.1328125</v>
      </c>
      <c r="C64" s="191">
        <v>0</v>
      </c>
      <c r="D64" s="183">
        <v>34300</v>
      </c>
      <c r="E64" s="221">
        <v>34300</v>
      </c>
      <c r="F64" s="264">
        <v>4425.5089111328125</v>
      </c>
      <c r="G64" s="182">
        <v>772.9494018554688</v>
      </c>
      <c r="H64" s="189">
        <v>0.003319602459669113</v>
      </c>
      <c r="I64" s="142"/>
      <c r="J64" s="149"/>
      <c r="K64" s="246"/>
      <c r="L64" s="183"/>
      <c r="M64" s="183"/>
      <c r="N64" s="177"/>
      <c r="O64" s="142"/>
      <c r="P64" s="142"/>
      <c r="Q64" s="142"/>
      <c r="R64" s="142"/>
      <c r="S64" s="142"/>
      <c r="T64" s="142"/>
      <c r="U64" s="142"/>
    </row>
    <row r="65" spans="1:14" ht="12.75">
      <c r="A65" s="144">
        <v>2021</v>
      </c>
      <c r="B65" s="191">
        <v>4371.6552734375</v>
      </c>
      <c r="C65" s="191">
        <v>0</v>
      </c>
      <c r="D65" s="183">
        <v>34300</v>
      </c>
      <c r="E65" s="221">
        <v>34300</v>
      </c>
      <c r="F65" s="264">
        <v>4408.327392578125</v>
      </c>
      <c r="G65" s="182">
        <v>770.2387084960938</v>
      </c>
      <c r="H65" s="189">
        <v>0.003309632185846567</v>
      </c>
      <c r="I65" s="142"/>
      <c r="J65" s="149"/>
      <c r="K65" s="246"/>
      <c r="L65" s="183"/>
      <c r="M65" s="183"/>
      <c r="N65" s="177"/>
    </row>
    <row r="66" spans="1:14" ht="12.75">
      <c r="A66" s="144">
        <v>2022</v>
      </c>
      <c r="B66" s="191">
        <v>4558.69873046875</v>
      </c>
      <c r="C66" s="191">
        <v>0</v>
      </c>
      <c r="D66" s="183">
        <v>34300</v>
      </c>
      <c r="E66" s="221">
        <v>34300</v>
      </c>
      <c r="F66" s="264">
        <v>4419.5731201171875</v>
      </c>
      <c r="G66" s="182">
        <v>771.5501098632812</v>
      </c>
      <c r="H66" s="189">
        <v>0.00330971647053957</v>
      </c>
      <c r="I66" s="142"/>
      <c r="J66" s="149"/>
      <c r="K66" s="246"/>
      <c r="L66" s="183"/>
      <c r="M66" s="183"/>
      <c r="N66" s="177"/>
    </row>
    <row r="67" spans="1:14" ht="12.75">
      <c r="A67" s="144">
        <v>2023</v>
      </c>
      <c r="B67" s="191">
        <v>4268.751953125</v>
      </c>
      <c r="C67" s="191">
        <v>0</v>
      </c>
      <c r="D67" s="183">
        <v>34300</v>
      </c>
      <c r="E67" s="221">
        <v>34300</v>
      </c>
      <c r="F67" s="264">
        <v>4087.4744873046875</v>
      </c>
      <c r="G67" s="182">
        <v>700.7910766601562</v>
      </c>
      <c r="H67" s="189">
        <v>0.0029207144398242235</v>
      </c>
      <c r="I67" s="142"/>
      <c r="J67" s="149"/>
      <c r="K67" s="246"/>
      <c r="L67" s="183"/>
      <c r="M67" s="183"/>
      <c r="N67" s="177"/>
    </row>
    <row r="68" spans="1:14" ht="12.75">
      <c r="A68" s="144">
        <v>2024</v>
      </c>
      <c r="B68" s="191">
        <v>3654.5869140625</v>
      </c>
      <c r="C68" s="191">
        <v>0</v>
      </c>
      <c r="D68" s="183">
        <v>34300</v>
      </c>
      <c r="E68" s="221">
        <v>34300</v>
      </c>
      <c r="F68" s="264">
        <v>4158.6019287109375</v>
      </c>
      <c r="G68" s="182">
        <v>715.6390991210938</v>
      </c>
      <c r="H68" s="189">
        <v>0.0029971697367727757</v>
      </c>
      <c r="I68" s="142"/>
      <c r="J68" s="149"/>
      <c r="K68" s="246"/>
      <c r="L68" s="183"/>
      <c r="M68" s="183"/>
      <c r="N68" s="177"/>
    </row>
    <row r="69" spans="1:14" ht="12.75">
      <c r="A69" s="144">
        <v>2025</v>
      </c>
      <c r="B69" s="191">
        <v>4559.13623046875</v>
      </c>
      <c r="C69" s="191">
        <v>0</v>
      </c>
      <c r="D69" s="183">
        <v>34300</v>
      </c>
      <c r="E69" s="221">
        <v>34300</v>
      </c>
      <c r="F69" s="264">
        <v>4905.176025390625</v>
      </c>
      <c r="G69" s="182">
        <v>816.486328125</v>
      </c>
      <c r="H69" s="189">
        <v>0.0033095749095082283</v>
      </c>
      <c r="I69" s="142"/>
      <c r="J69" s="149"/>
      <c r="K69" s="246"/>
      <c r="L69" s="183"/>
      <c r="M69" s="183"/>
      <c r="N69" s="177"/>
    </row>
    <row r="70" spans="1:14" ht="12.75">
      <c r="A70" s="144">
        <v>2026</v>
      </c>
      <c r="B70" s="191">
        <v>3917.186767578125</v>
      </c>
      <c r="C70" s="191">
        <v>0</v>
      </c>
      <c r="D70" s="183">
        <v>34300</v>
      </c>
      <c r="E70" s="221">
        <v>34300</v>
      </c>
      <c r="F70" s="264">
        <v>4805.5341796875</v>
      </c>
      <c r="G70" s="182">
        <v>787.8901977539062</v>
      </c>
      <c r="H70" s="189">
        <v>0.0031090895645320415</v>
      </c>
      <c r="I70" s="142"/>
      <c r="J70" s="149"/>
      <c r="K70" s="246"/>
      <c r="L70" s="183"/>
      <c r="M70" s="183"/>
      <c r="N70" s="177"/>
    </row>
    <row r="71" spans="1:14" ht="12.75">
      <c r="A71" s="144">
        <v>2027</v>
      </c>
      <c r="B71" s="191">
        <v>4557.63671875</v>
      </c>
      <c r="C71" s="191">
        <v>0</v>
      </c>
      <c r="D71" s="183">
        <v>34300</v>
      </c>
      <c r="E71" s="221">
        <v>34300</v>
      </c>
      <c r="F71" s="264">
        <v>4923.19384765625</v>
      </c>
      <c r="G71" s="182">
        <v>818.3072509765625</v>
      </c>
      <c r="H71" s="189">
        <v>0.0033087730407714844</v>
      </c>
      <c r="I71" s="142"/>
      <c r="J71" s="149"/>
      <c r="K71" s="246"/>
      <c r="L71" s="183"/>
      <c r="M71" s="183"/>
      <c r="N71" s="177"/>
    </row>
    <row r="72" spans="1:14" ht="12.75">
      <c r="A72" s="144">
        <v>2028</v>
      </c>
      <c r="B72" s="191">
        <v>3884.1416015625</v>
      </c>
      <c r="C72" s="191">
        <v>0</v>
      </c>
      <c r="D72" s="183">
        <v>34300</v>
      </c>
      <c r="E72" s="221">
        <v>34300</v>
      </c>
      <c r="F72" s="264">
        <v>4822.04296875</v>
      </c>
      <c r="G72" s="182">
        <v>788.5401611328125</v>
      </c>
      <c r="H72" s="189">
        <v>0.0030977351125329733</v>
      </c>
      <c r="I72" s="142"/>
      <c r="J72" s="149"/>
      <c r="K72" s="246"/>
      <c r="L72" s="183"/>
      <c r="M72" s="183"/>
      <c r="N72" s="177"/>
    </row>
    <row r="73" spans="1:14" ht="12.75">
      <c r="A73" s="144">
        <v>2029</v>
      </c>
      <c r="B73" s="191">
        <v>4401.08154296875</v>
      </c>
      <c r="C73" s="191">
        <v>0</v>
      </c>
      <c r="D73" s="183">
        <v>34300</v>
      </c>
      <c r="E73" s="221">
        <v>34300</v>
      </c>
      <c r="F73" s="264">
        <v>4734.867919921875</v>
      </c>
      <c r="G73" s="182">
        <v>764.8106689453125</v>
      </c>
      <c r="H73" s="189">
        <v>0.0029409676790237427</v>
      </c>
      <c r="I73" s="142"/>
      <c r="J73" s="149"/>
      <c r="K73" s="246"/>
      <c r="L73" s="183"/>
      <c r="M73" s="183"/>
      <c r="N73" s="177"/>
    </row>
    <row r="74" spans="1:14" ht="12.75">
      <c r="A74" s="144">
        <v>2030</v>
      </c>
      <c r="B74" s="191">
        <v>4332.064453125</v>
      </c>
      <c r="C74" s="191">
        <v>0</v>
      </c>
      <c r="D74" s="183">
        <v>34300</v>
      </c>
      <c r="E74" s="221">
        <v>34300</v>
      </c>
      <c r="F74" s="264">
        <v>4951.45654296875</v>
      </c>
      <c r="G74" s="182">
        <v>812.6393432617188</v>
      </c>
      <c r="H74" s="189">
        <v>0.0032096565701067448</v>
      </c>
      <c r="I74" s="142"/>
      <c r="J74" s="149"/>
      <c r="K74" s="246"/>
      <c r="L74" s="183"/>
      <c r="M74" s="183"/>
      <c r="N74" s="177"/>
    </row>
    <row r="75" spans="1:14" ht="12.75">
      <c r="A75" s="149">
        <v>2031</v>
      </c>
      <c r="B75" s="191">
        <v>3536.2177734375</v>
      </c>
      <c r="C75" s="191">
        <v>0</v>
      </c>
      <c r="D75" s="183">
        <v>34300</v>
      </c>
      <c r="E75" s="221">
        <v>34300</v>
      </c>
      <c r="F75" s="264">
        <v>4687.802734375</v>
      </c>
      <c r="G75" s="182">
        <v>760.9574584960938</v>
      </c>
      <c r="H75" s="189">
        <v>0.0029412326402962208</v>
      </c>
      <c r="I75" s="142"/>
      <c r="J75" s="149"/>
      <c r="K75" s="246"/>
      <c r="L75" s="183"/>
      <c r="M75" s="183"/>
      <c r="N75" s="177"/>
    </row>
    <row r="76" spans="1:14" ht="12.75">
      <c r="A76" s="149">
        <v>2032</v>
      </c>
      <c r="B76" s="191">
        <v>4571.8798828125</v>
      </c>
      <c r="C76" s="191">
        <v>0</v>
      </c>
      <c r="D76" s="183">
        <v>34300</v>
      </c>
      <c r="E76" s="221">
        <v>34300</v>
      </c>
      <c r="F76" s="264">
        <v>4983.73046875</v>
      </c>
      <c r="G76" s="182">
        <v>826.8006591796875</v>
      </c>
      <c r="H76" s="189">
        <v>0.0033187270164489746</v>
      </c>
      <c r="I76" s="142"/>
      <c r="J76" s="149"/>
      <c r="K76" s="246"/>
      <c r="L76" s="183"/>
      <c r="M76" s="183"/>
      <c r="N76" s="177"/>
    </row>
    <row r="77" spans="1:14" ht="12.75">
      <c r="A77" s="149">
        <v>2033</v>
      </c>
      <c r="B77" s="191">
        <v>4373.86767578125</v>
      </c>
      <c r="C77" s="191">
        <v>0</v>
      </c>
      <c r="D77" s="183">
        <v>34300</v>
      </c>
      <c r="E77" s="221">
        <v>34300</v>
      </c>
      <c r="F77" s="264">
        <v>4952.262451171875</v>
      </c>
      <c r="G77" s="182">
        <v>822.7654418945312</v>
      </c>
      <c r="H77" s="189">
        <v>0.0033098948188126087</v>
      </c>
      <c r="I77" s="142"/>
      <c r="J77" s="149"/>
      <c r="K77" s="246"/>
      <c r="L77" s="183"/>
      <c r="M77" s="183"/>
      <c r="N77" s="177"/>
    </row>
    <row r="78" spans="1:14" ht="12.75">
      <c r="A78" s="149">
        <v>2034</v>
      </c>
      <c r="B78" s="191">
        <v>4557.8193359375</v>
      </c>
      <c r="C78" s="191">
        <v>0</v>
      </c>
      <c r="D78" s="183">
        <v>34300</v>
      </c>
      <c r="E78" s="221">
        <v>34300</v>
      </c>
      <c r="F78" s="264">
        <v>4991.637939453125</v>
      </c>
      <c r="G78" s="182">
        <v>827.0272216796875</v>
      </c>
      <c r="H78" s="189">
        <v>0.003309185616672039</v>
      </c>
      <c r="I78" s="142"/>
      <c r="J78" s="149"/>
      <c r="K78" s="246"/>
      <c r="L78" s="183"/>
      <c r="M78" s="183"/>
      <c r="N78" s="177"/>
    </row>
    <row r="79" spans="1:14" ht="12.75">
      <c r="A79" s="149">
        <v>2035</v>
      </c>
      <c r="B79" s="191">
        <v>4269.61279296875</v>
      </c>
      <c r="C79" s="191">
        <v>0</v>
      </c>
      <c r="D79" s="183">
        <v>34300</v>
      </c>
      <c r="E79" s="221">
        <v>34300</v>
      </c>
      <c r="F79" s="264">
        <v>4737.74462890625</v>
      </c>
      <c r="G79" s="182">
        <v>765.8217163085938</v>
      </c>
      <c r="H79" s="189">
        <v>0.0029215868562459946</v>
      </c>
      <c r="I79" s="142"/>
      <c r="J79" s="149"/>
      <c r="K79" s="246"/>
      <c r="L79" s="183"/>
      <c r="M79" s="183"/>
      <c r="N79" s="177"/>
    </row>
    <row r="80" spans="1:14" ht="12.75">
      <c r="A80" s="149">
        <v>2036</v>
      </c>
      <c r="B80" s="191">
        <v>3658.2998046875</v>
      </c>
      <c r="C80" s="191">
        <v>0</v>
      </c>
      <c r="D80" s="183">
        <v>34300</v>
      </c>
      <c r="E80" s="221">
        <v>34300</v>
      </c>
      <c r="F80" s="264">
        <v>4763.4853515625</v>
      </c>
      <c r="G80" s="182">
        <v>776.213623046875</v>
      </c>
      <c r="H80" s="189">
        <v>0.0029984498396515846</v>
      </c>
      <c r="I80" s="142"/>
      <c r="J80" s="149"/>
      <c r="K80" s="246"/>
      <c r="L80" s="183"/>
      <c r="M80" s="183"/>
      <c r="N80" s="177"/>
    </row>
    <row r="81" spans="1:22" ht="12.75">
      <c r="A81" s="149">
        <v>2037</v>
      </c>
      <c r="B81" s="191">
        <v>4558.69970703125</v>
      </c>
      <c r="C81" s="191">
        <v>0</v>
      </c>
      <c r="D81" s="183">
        <v>34300</v>
      </c>
      <c r="E81" s="221">
        <v>34300</v>
      </c>
      <c r="F81" s="264">
        <v>5013.074951171875</v>
      </c>
      <c r="G81" s="182">
        <v>830.7788696289062</v>
      </c>
      <c r="H81" s="189">
        <v>0.003309927647933364</v>
      </c>
      <c r="I81" s="142"/>
      <c r="J81" s="149"/>
      <c r="K81" s="246"/>
      <c r="L81" s="183"/>
      <c r="M81" s="183"/>
      <c r="N81" s="177"/>
      <c r="O81" s="142"/>
      <c r="P81" s="142"/>
      <c r="Q81" s="142"/>
      <c r="R81" s="142"/>
      <c r="S81" s="142"/>
      <c r="T81" s="142"/>
      <c r="U81" s="142"/>
      <c r="V81" s="142"/>
    </row>
    <row r="82" spans="1:22" ht="12.75">
      <c r="A82" s="149">
        <v>2038</v>
      </c>
      <c r="B82" s="191">
        <v>3916.9033203125</v>
      </c>
      <c r="C82" s="191">
        <v>0</v>
      </c>
      <c r="D82" s="183">
        <v>34300</v>
      </c>
      <c r="E82" s="221">
        <v>34300</v>
      </c>
      <c r="F82" s="264">
        <v>4857.197021484375</v>
      </c>
      <c r="G82" s="182">
        <v>796.1823120117188</v>
      </c>
      <c r="H82" s="189">
        <v>0.0031086415983736515</v>
      </c>
      <c r="I82" s="142"/>
      <c r="J82" s="149"/>
      <c r="K82" s="246"/>
      <c r="L82" s="183"/>
      <c r="M82" s="183"/>
      <c r="N82" s="177"/>
      <c r="O82" s="142"/>
      <c r="P82" s="142"/>
      <c r="Q82" s="142"/>
      <c r="R82" s="142"/>
      <c r="S82" s="142"/>
      <c r="T82" s="142"/>
      <c r="U82" s="142"/>
      <c r="V82" s="142"/>
    </row>
    <row r="83" spans="1:22" ht="12.75">
      <c r="A83" s="149">
        <v>2039</v>
      </c>
      <c r="B83" s="191">
        <v>4558.29248046875</v>
      </c>
      <c r="C83" s="191">
        <v>0</v>
      </c>
      <c r="D83" s="183">
        <v>34300</v>
      </c>
      <c r="E83" s="221">
        <v>34300</v>
      </c>
      <c r="F83" s="264">
        <v>5497.751953125</v>
      </c>
      <c r="G83" s="182">
        <v>879.6722412109375</v>
      </c>
      <c r="H83" s="189">
        <v>0.003309192368760705</v>
      </c>
      <c r="I83" s="142"/>
      <c r="J83" s="149"/>
      <c r="K83" s="246"/>
      <c r="L83" s="183"/>
      <c r="M83" s="183"/>
      <c r="N83" s="177"/>
      <c r="O83" s="142"/>
      <c r="P83" s="142"/>
      <c r="Q83" s="142"/>
      <c r="R83" s="142"/>
      <c r="S83" s="142"/>
      <c r="T83" s="142"/>
      <c r="U83" s="142"/>
      <c r="V83" s="142"/>
    </row>
    <row r="84" spans="1:22" ht="12.75">
      <c r="A84" s="149">
        <v>2040</v>
      </c>
      <c r="B84" s="202">
        <v>3886.351318359375</v>
      </c>
      <c r="C84" s="202">
        <v>0</v>
      </c>
      <c r="D84" s="183">
        <v>34300</v>
      </c>
      <c r="E84" s="229">
        <v>34300</v>
      </c>
      <c r="F84" s="265">
        <v>5369.33544921875</v>
      </c>
      <c r="G84" s="203">
        <v>847.05126953125</v>
      </c>
      <c r="H84" s="190">
        <v>0.003099076682701707</v>
      </c>
      <c r="I84" s="142"/>
      <c r="J84" s="149"/>
      <c r="K84" s="246"/>
      <c r="L84" s="183"/>
      <c r="M84" s="183"/>
      <c r="N84" s="177"/>
      <c r="O84" s="142"/>
      <c r="P84" s="142"/>
      <c r="Q84" s="142"/>
      <c r="R84" s="142"/>
      <c r="S84" s="142"/>
      <c r="T84" s="142"/>
      <c r="U84" s="142"/>
      <c r="V84" s="142"/>
    </row>
    <row r="85" spans="1:22" ht="12.75">
      <c r="A85" s="149"/>
      <c r="B85" s="184"/>
      <c r="C85" s="185"/>
      <c r="D85" s="220"/>
      <c r="E85" s="184"/>
      <c r="F85" s="183"/>
      <c r="G85" s="221"/>
      <c r="H85" s="221"/>
      <c r="I85" s="183"/>
      <c r="J85" s="184"/>
      <c r="K85" s="149"/>
      <c r="L85" s="222"/>
      <c r="M85" s="185"/>
      <c r="N85" s="205"/>
      <c r="O85" s="184"/>
      <c r="P85" s="183"/>
      <c r="Q85" s="221"/>
      <c r="R85" s="223"/>
      <c r="S85" s="149"/>
      <c r="T85" s="246"/>
      <c r="U85" s="183"/>
      <c r="V85" s="183"/>
    </row>
    <row r="86" spans="1:22" ht="15.75">
      <c r="A86" s="149"/>
      <c r="B86" s="193"/>
      <c r="C86" s="178"/>
      <c r="D86" s="178"/>
      <c r="E86" s="143"/>
      <c r="F86" s="142"/>
      <c r="G86" s="143"/>
      <c r="H86" s="143"/>
      <c r="I86" s="143"/>
      <c r="J86" s="143"/>
      <c r="K86" s="242"/>
      <c r="L86" s="234"/>
      <c r="M86" s="176"/>
      <c r="N86" s="143"/>
      <c r="O86" s="143"/>
      <c r="P86" s="143"/>
      <c r="Q86" s="142"/>
      <c r="R86" s="142"/>
      <c r="S86" s="142"/>
      <c r="T86" s="142"/>
      <c r="U86" s="177"/>
      <c r="V86" s="177"/>
    </row>
    <row r="87" spans="1:22" ht="12.75">
      <c r="A87" s="142"/>
      <c r="B87" s="278" t="s">
        <v>65</v>
      </c>
      <c r="C87" s="279"/>
      <c r="D87" s="279"/>
      <c r="E87" s="279"/>
      <c r="F87" s="279"/>
      <c r="G87" s="279"/>
      <c r="H87" s="280"/>
      <c r="I87" s="208" t="s">
        <v>66</v>
      </c>
      <c r="J87" s="209" t="s">
        <v>67</v>
      </c>
      <c r="K87" s="209" t="s">
        <v>15</v>
      </c>
      <c r="L87" s="210" t="s">
        <v>68</v>
      </c>
      <c r="M87" s="211"/>
      <c r="N87" s="163"/>
      <c r="O87" s="255" t="s">
        <v>69</v>
      </c>
      <c r="P87" s="210"/>
      <c r="Q87" s="210"/>
      <c r="R87" s="210"/>
      <c r="S87" s="256"/>
      <c r="T87" s="257"/>
      <c r="U87" s="164"/>
      <c r="V87" s="177"/>
    </row>
    <row r="88" spans="1:22" ht="12.75">
      <c r="A88" s="142"/>
      <c r="B88" s="237"/>
      <c r="C88" s="252"/>
      <c r="D88" s="253"/>
      <c r="E88" s="254" t="s">
        <v>70</v>
      </c>
      <c r="F88" s="253"/>
      <c r="G88" s="253" t="s">
        <v>71</v>
      </c>
      <c r="H88" s="254" t="s">
        <v>70</v>
      </c>
      <c r="I88" s="212" t="s">
        <v>72</v>
      </c>
      <c r="J88" s="213" t="s">
        <v>73</v>
      </c>
      <c r="K88" s="213" t="s">
        <v>13</v>
      </c>
      <c r="L88" s="165" t="s">
        <v>74</v>
      </c>
      <c r="M88" s="214"/>
      <c r="N88" s="163"/>
      <c r="O88" s="258"/>
      <c r="P88" s="249"/>
      <c r="Q88" s="165"/>
      <c r="R88" s="164" t="s">
        <v>75</v>
      </c>
      <c r="S88" s="249"/>
      <c r="T88" s="259"/>
      <c r="U88" s="249"/>
      <c r="V88" s="177"/>
    </row>
    <row r="89" spans="1:22" ht="12.75">
      <c r="A89" s="142"/>
      <c r="B89" s="192" t="s">
        <v>66</v>
      </c>
      <c r="C89" s="149" t="s">
        <v>9</v>
      </c>
      <c r="D89" s="149" t="s">
        <v>9</v>
      </c>
      <c r="E89" s="149" t="s">
        <v>9</v>
      </c>
      <c r="F89" s="149" t="s">
        <v>5</v>
      </c>
      <c r="G89" s="149" t="s">
        <v>5</v>
      </c>
      <c r="H89" s="149" t="s">
        <v>5</v>
      </c>
      <c r="I89" s="192">
        <v>0.923</v>
      </c>
      <c r="J89" s="213"/>
      <c r="K89" s="213"/>
      <c r="L89" s="215" t="s">
        <v>76</v>
      </c>
      <c r="M89" s="216"/>
      <c r="N89" s="163"/>
      <c r="O89" s="212"/>
      <c r="P89" s="213" t="s">
        <v>77</v>
      </c>
      <c r="Q89" s="213" t="s">
        <v>78</v>
      </c>
      <c r="R89" s="213" t="s">
        <v>79</v>
      </c>
      <c r="S89" s="213" t="s">
        <v>13</v>
      </c>
      <c r="T89" s="270" t="s">
        <v>80</v>
      </c>
      <c r="U89" s="177"/>
      <c r="V89" s="177"/>
    </row>
    <row r="90" spans="1:22" ht="12.75">
      <c r="A90" s="142"/>
      <c r="B90" s="238" t="s">
        <v>81</v>
      </c>
      <c r="C90" s="198" t="s">
        <v>82</v>
      </c>
      <c r="D90" s="198" t="s">
        <v>83</v>
      </c>
      <c r="E90" s="198" t="s">
        <v>21</v>
      </c>
      <c r="F90" s="198" t="s">
        <v>82</v>
      </c>
      <c r="G90" s="198" t="s">
        <v>83</v>
      </c>
      <c r="H90" s="198" t="s">
        <v>21</v>
      </c>
      <c r="I90" s="217" t="s">
        <v>84</v>
      </c>
      <c r="J90" s="218" t="s">
        <v>85</v>
      </c>
      <c r="K90" s="219" t="s">
        <v>86</v>
      </c>
      <c r="L90" s="218" t="s">
        <v>87</v>
      </c>
      <c r="M90" s="207" t="s">
        <v>88</v>
      </c>
      <c r="N90" s="163"/>
      <c r="O90" s="217" t="s">
        <v>89</v>
      </c>
      <c r="P90" s="218" t="s">
        <v>79</v>
      </c>
      <c r="Q90" s="218" t="s">
        <v>90</v>
      </c>
      <c r="R90" s="218" t="s">
        <v>91</v>
      </c>
      <c r="S90" s="218" t="s">
        <v>79</v>
      </c>
      <c r="T90" s="207" t="s">
        <v>92</v>
      </c>
      <c r="U90" s="177"/>
      <c r="V90" s="177"/>
    </row>
    <row r="91" spans="1:22" ht="12.75">
      <c r="A91" s="142"/>
      <c r="B91" s="239"/>
      <c r="C91" s="148"/>
      <c r="D91" s="148"/>
      <c r="E91" s="148"/>
      <c r="F91" s="148"/>
      <c r="G91" s="148"/>
      <c r="H91" s="148"/>
      <c r="I91" s="187"/>
      <c r="J91" s="175"/>
      <c r="K91" s="177"/>
      <c r="L91" s="177"/>
      <c r="M91" s="188"/>
      <c r="N91" s="142"/>
      <c r="O91" s="187"/>
      <c r="P91" s="177"/>
      <c r="Q91" s="177"/>
      <c r="R91" s="177"/>
      <c r="S91" s="177"/>
      <c r="T91" s="188"/>
      <c r="U91" s="177"/>
      <c r="V91" s="177"/>
    </row>
    <row r="92" spans="1:22" ht="12.75">
      <c r="A92" s="144">
        <v>2011</v>
      </c>
      <c r="B92" s="240">
        <v>7633.2158203125</v>
      </c>
      <c r="C92" s="227">
        <v>57.64887619018555</v>
      </c>
      <c r="D92" s="227">
        <v>114.59170532226562</v>
      </c>
      <c r="E92" s="221">
        <v>56.94282913208008</v>
      </c>
      <c r="F92" s="221">
        <v>434.6200866699219</v>
      </c>
      <c r="G92" s="227">
        <v>1218.5150146484375</v>
      </c>
      <c r="H92" s="221">
        <v>783.8949279785156</v>
      </c>
      <c r="I92" s="224">
        <v>7045.4582021484375</v>
      </c>
      <c r="J92" s="174">
        <v>290922.8695255746</v>
      </c>
      <c r="K92" s="183">
        <v>500824.7249943246</v>
      </c>
      <c r="L92" s="225">
        <v>7.10847627825829</v>
      </c>
      <c r="M92" s="188"/>
      <c r="N92" s="144">
        <v>2011</v>
      </c>
      <c r="O92" s="267">
        <v>1222</v>
      </c>
      <c r="P92" s="266">
        <v>1115.2464599609375</v>
      </c>
      <c r="Q92" s="282" t="s">
        <v>93</v>
      </c>
      <c r="R92" s="266">
        <v>0</v>
      </c>
      <c r="S92" s="266">
        <v>1115.2464599609375</v>
      </c>
      <c r="T92" s="271">
        <v>-0.08735968906633595</v>
      </c>
      <c r="U92" s="177"/>
      <c r="V92" s="177"/>
    </row>
    <row r="93" spans="1:22" ht="12.75">
      <c r="A93" s="144">
        <v>2012</v>
      </c>
      <c r="B93" s="240">
        <v>7641.724609375</v>
      </c>
      <c r="C93" s="227">
        <v>138.4857635498047</v>
      </c>
      <c r="D93" s="227">
        <v>116.77310943603516</v>
      </c>
      <c r="E93" s="221">
        <v>-21.71265411376953</v>
      </c>
      <c r="F93" s="221">
        <v>149.3685760498047</v>
      </c>
      <c r="G93" s="227">
        <v>1939.64501953125</v>
      </c>
      <c r="H93" s="221">
        <v>1790.2764434814453</v>
      </c>
      <c r="I93" s="224">
        <v>7053.311814453125</v>
      </c>
      <c r="J93" s="174">
        <v>289284.65776340675</v>
      </c>
      <c r="K93" s="183">
        <v>491011.5222653599</v>
      </c>
      <c r="L93" s="225">
        <v>6.961432234701653</v>
      </c>
      <c r="M93" s="226">
        <v>-0.020685733172716603</v>
      </c>
      <c r="N93" s="144">
        <v>2012</v>
      </c>
      <c r="O93" s="267">
        <v>1264</v>
      </c>
      <c r="P93" s="266">
        <v>1315.577392578125</v>
      </c>
      <c r="Q93" s="282" t="s">
        <v>93</v>
      </c>
      <c r="R93" s="266">
        <v>0</v>
      </c>
      <c r="S93" s="266">
        <v>1315.577392578125</v>
      </c>
      <c r="T93" s="271">
        <v>0.04080489919155461</v>
      </c>
      <c r="U93" s="177"/>
      <c r="V93" s="177"/>
    </row>
    <row r="94" spans="1:22" ht="12.75">
      <c r="A94" s="144">
        <v>2013</v>
      </c>
      <c r="B94" s="240">
        <v>7648.26171875</v>
      </c>
      <c r="C94" s="227">
        <v>138.34532165527344</v>
      </c>
      <c r="D94" s="227">
        <v>36.142662048339844</v>
      </c>
      <c r="E94" s="221">
        <v>-102.2026596069336</v>
      </c>
      <c r="F94" s="221">
        <v>452.46978759765625</v>
      </c>
      <c r="G94" s="227">
        <v>1435.882080078125</v>
      </c>
      <c r="H94" s="221">
        <v>983.4122924804688</v>
      </c>
      <c r="I94" s="224">
        <v>7059.34556640625</v>
      </c>
      <c r="J94" s="174">
        <v>294366.5699618962</v>
      </c>
      <c r="K94" s="183">
        <v>576654.7557529118</v>
      </c>
      <c r="L94" s="225">
        <v>8.1686715904244</v>
      </c>
      <c r="M94" s="226">
        <v>0.07198191568966572</v>
      </c>
      <c r="N94" s="144">
        <v>2013</v>
      </c>
      <c r="O94" s="267">
        <v>1273</v>
      </c>
      <c r="P94" s="266">
        <v>1317.287353515625</v>
      </c>
      <c r="Q94" s="282" t="s">
        <v>93</v>
      </c>
      <c r="R94" s="266">
        <v>0</v>
      </c>
      <c r="S94" s="266">
        <v>1317.287353515625</v>
      </c>
      <c r="T94" s="271">
        <v>0.034789751386979484</v>
      </c>
      <c r="U94" s="177"/>
      <c r="V94" s="177"/>
    </row>
    <row r="95" spans="1:22" ht="12.75">
      <c r="A95" s="144">
        <v>2014</v>
      </c>
      <c r="B95" s="240">
        <v>7637.78759765625</v>
      </c>
      <c r="C95" s="227">
        <v>138.68670654296875</v>
      </c>
      <c r="D95" s="227">
        <v>16.607419967651367</v>
      </c>
      <c r="E95" s="221">
        <v>-122.07928657531738</v>
      </c>
      <c r="F95" s="221">
        <v>388.1642150878906</v>
      </c>
      <c r="G95" s="227">
        <v>1076.6778564453125</v>
      </c>
      <c r="H95" s="221">
        <v>688.5136413574219</v>
      </c>
      <c r="I95" s="224">
        <v>7049.677952636719</v>
      </c>
      <c r="J95" s="174">
        <v>301822.96367407794</v>
      </c>
      <c r="K95" s="183">
        <v>645789.0070918292</v>
      </c>
      <c r="L95" s="225">
        <v>9.160546218289182</v>
      </c>
      <c r="M95" s="226">
        <v>0.08821560799185035</v>
      </c>
      <c r="N95" s="144">
        <v>2014</v>
      </c>
      <c r="O95" s="267">
        <v>1251</v>
      </c>
      <c r="P95" s="266">
        <v>1130.68212890625</v>
      </c>
      <c r="Q95" s="282" t="s">
        <v>93</v>
      </c>
      <c r="R95" s="266">
        <v>0</v>
      </c>
      <c r="S95" s="266">
        <v>1130.68212890625</v>
      </c>
      <c r="T95" s="271">
        <v>-0.09617735499100721</v>
      </c>
      <c r="U95" s="177"/>
      <c r="V95" s="177"/>
    </row>
    <row r="96" spans="1:22" ht="12.75">
      <c r="A96" s="144">
        <v>2015</v>
      </c>
      <c r="B96" s="240">
        <v>7622.96484375</v>
      </c>
      <c r="C96" s="227">
        <v>138.914306640625</v>
      </c>
      <c r="D96" s="227">
        <v>22.56797981262207</v>
      </c>
      <c r="E96" s="221">
        <v>-116.34632682800293</v>
      </c>
      <c r="F96" s="221">
        <v>365.6434326171875</v>
      </c>
      <c r="G96" s="227">
        <v>1234.36083984375</v>
      </c>
      <c r="H96" s="221">
        <v>868.7174072265625</v>
      </c>
      <c r="I96" s="224">
        <v>7035.99655078125</v>
      </c>
      <c r="J96" s="174">
        <v>310633.1711964157</v>
      </c>
      <c r="K96" s="183">
        <v>649350.1096752761</v>
      </c>
      <c r="L96" s="225">
        <v>9.228971404245142</v>
      </c>
      <c r="M96" s="226">
        <v>0.06744177569070064</v>
      </c>
      <c r="N96" s="144">
        <v>2015</v>
      </c>
      <c r="O96" s="267">
        <v>1240</v>
      </c>
      <c r="P96" s="266">
        <v>1107.68212890625</v>
      </c>
      <c r="Q96" s="282" t="s">
        <v>93</v>
      </c>
      <c r="R96" s="266">
        <v>0</v>
      </c>
      <c r="S96" s="266">
        <v>1107.68212890625</v>
      </c>
      <c r="T96" s="271">
        <v>-0.10670796055947585</v>
      </c>
      <c r="U96" s="177"/>
      <c r="V96" s="177"/>
    </row>
    <row r="97" spans="1:22" ht="25.5">
      <c r="A97" s="144">
        <v>2016</v>
      </c>
      <c r="B97" s="240">
        <v>7648.00390625</v>
      </c>
      <c r="C97" s="227">
        <v>139.39614868164062</v>
      </c>
      <c r="D97" s="227">
        <v>19.49726104736328</v>
      </c>
      <c r="E97" s="221">
        <v>-119.89888763427734</v>
      </c>
      <c r="F97" s="221">
        <v>768.7364501953125</v>
      </c>
      <c r="G97" s="227">
        <v>447.45599365234375</v>
      </c>
      <c r="H97" s="221">
        <v>-321.28045654296875</v>
      </c>
      <c r="I97" s="224">
        <v>7059.10760546875</v>
      </c>
      <c r="J97" s="174">
        <v>313409.1301199202</v>
      </c>
      <c r="K97" s="183">
        <v>888540.9841718173</v>
      </c>
      <c r="L97" s="225">
        <v>12.587157383512006</v>
      </c>
      <c r="M97" s="226">
        <v>0.12106354107707018</v>
      </c>
      <c r="N97" s="144">
        <v>2016</v>
      </c>
      <c r="O97" s="267">
        <v>1223</v>
      </c>
      <c r="P97" s="266">
        <v>1087.996337890625</v>
      </c>
      <c r="Q97" s="282" t="s">
        <v>100</v>
      </c>
      <c r="R97" s="266">
        <v>0</v>
      </c>
      <c r="S97" s="266">
        <v>1087.996337890625</v>
      </c>
      <c r="T97" s="271">
        <v>-0.11038729526522895</v>
      </c>
      <c r="U97" s="177"/>
      <c r="V97" s="177"/>
    </row>
    <row r="98" spans="1:22" ht="12.75">
      <c r="A98" s="144">
        <v>2017</v>
      </c>
      <c r="B98" s="240">
        <v>7674.52490234375</v>
      </c>
      <c r="C98" s="227">
        <v>138.914306640625</v>
      </c>
      <c r="D98" s="227">
        <v>28.110326766967773</v>
      </c>
      <c r="E98" s="221">
        <v>-110.80397987365723</v>
      </c>
      <c r="F98" s="221">
        <v>1103.5963134765625</v>
      </c>
      <c r="G98" s="227">
        <v>338.9412536621094</v>
      </c>
      <c r="H98" s="221">
        <v>-764.6550598144531</v>
      </c>
      <c r="I98" s="224">
        <v>7083.586484863282</v>
      </c>
      <c r="J98" s="174">
        <v>321131.5473697893</v>
      </c>
      <c r="K98" s="183">
        <v>994095.0570270265</v>
      </c>
      <c r="L98" s="225">
        <v>14.033781604153212</v>
      </c>
      <c r="M98" s="226">
        <v>0.12003870954222062</v>
      </c>
      <c r="N98" s="144">
        <v>2017</v>
      </c>
      <c r="O98" s="267">
        <v>1211</v>
      </c>
      <c r="P98" s="266">
        <v>1086.957763671875</v>
      </c>
      <c r="Q98" s="282" t="s">
        <v>93</v>
      </c>
      <c r="R98" s="266">
        <v>0</v>
      </c>
      <c r="S98" s="266">
        <v>1086.957763671875</v>
      </c>
      <c r="T98" s="271">
        <v>-0.10242959234362092</v>
      </c>
      <c r="U98" s="177"/>
      <c r="V98" s="177"/>
    </row>
    <row r="99" spans="1:22" ht="12.75">
      <c r="A99" s="144">
        <v>2018</v>
      </c>
      <c r="B99" s="240">
        <v>7708.509765625</v>
      </c>
      <c r="C99" s="227">
        <v>138.914306640625</v>
      </c>
      <c r="D99" s="227">
        <v>36.915977478027344</v>
      </c>
      <c r="E99" s="221">
        <v>-101.99832916259766</v>
      </c>
      <c r="F99" s="221">
        <v>671.2648315429688</v>
      </c>
      <c r="G99" s="227">
        <v>455.9578552246094</v>
      </c>
      <c r="H99" s="221">
        <v>-215.30697631835938</v>
      </c>
      <c r="I99" s="224">
        <v>7114.954513671875</v>
      </c>
      <c r="J99" s="174">
        <v>332127.6400763842</v>
      </c>
      <c r="K99" s="183">
        <v>1031431.2386252026</v>
      </c>
      <c r="L99" s="225">
        <v>14.496666656733172</v>
      </c>
      <c r="M99" s="226">
        <v>0.10716689238287391</v>
      </c>
      <c r="N99" s="144">
        <v>2018</v>
      </c>
      <c r="O99" s="267">
        <v>1216</v>
      </c>
      <c r="P99" s="266">
        <v>1089.519287109375</v>
      </c>
      <c r="Q99" s="282" t="s">
        <v>93</v>
      </c>
      <c r="R99" s="266">
        <v>0</v>
      </c>
      <c r="S99" s="266">
        <v>1089.519287109375</v>
      </c>
      <c r="T99" s="271">
        <v>-0.10401374415347453</v>
      </c>
      <c r="U99" s="177"/>
      <c r="V99" s="177"/>
    </row>
    <row r="100" spans="1:22" ht="12.75">
      <c r="A100" s="144">
        <v>2019</v>
      </c>
      <c r="B100" s="240">
        <v>7754.20458984375</v>
      </c>
      <c r="C100" s="227">
        <v>138.914306640625</v>
      </c>
      <c r="D100" s="227">
        <v>36.0742301940918</v>
      </c>
      <c r="E100" s="221">
        <v>-102.8400764465332</v>
      </c>
      <c r="F100" s="221">
        <v>903.4342041015625</v>
      </c>
      <c r="G100" s="227">
        <v>403.34710693359375</v>
      </c>
      <c r="H100" s="221">
        <v>-500.08709716796875</v>
      </c>
      <c r="I100" s="224">
        <v>7157.130836425781</v>
      </c>
      <c r="J100" s="174">
        <v>337451.1664203105</v>
      </c>
      <c r="K100" s="183">
        <v>1058459.0929237632</v>
      </c>
      <c r="L100" s="225">
        <v>14.788874440254746</v>
      </c>
      <c r="M100" s="226">
        <v>0.09589722041500814</v>
      </c>
      <c r="N100" s="144">
        <v>2019</v>
      </c>
      <c r="O100" s="267">
        <v>1222</v>
      </c>
      <c r="P100" s="266">
        <v>1096.962890625</v>
      </c>
      <c r="Q100" s="282" t="s">
        <v>93</v>
      </c>
      <c r="R100" s="266">
        <v>0</v>
      </c>
      <c r="S100" s="266">
        <v>1096.962890625</v>
      </c>
      <c r="T100" s="271">
        <v>-0.10232169343289688</v>
      </c>
      <c r="U100" s="177"/>
      <c r="V100" s="177"/>
    </row>
    <row r="101" spans="1:22" ht="12.75">
      <c r="A101" s="144">
        <v>2020</v>
      </c>
      <c r="B101" s="240">
        <v>7798.03369140625</v>
      </c>
      <c r="C101" s="227">
        <v>139.39614868164062</v>
      </c>
      <c r="D101" s="227">
        <v>33.800296783447266</v>
      </c>
      <c r="E101" s="221">
        <v>-105.59585189819336</v>
      </c>
      <c r="F101" s="221">
        <v>716.2969970703125</v>
      </c>
      <c r="G101" s="227">
        <v>473.1867980957031</v>
      </c>
      <c r="H101" s="221">
        <v>-243.11019897460938</v>
      </c>
      <c r="I101" s="224">
        <v>7197.585097167969</v>
      </c>
      <c r="J101" s="174">
        <v>340281.7811255499</v>
      </c>
      <c r="K101" s="183">
        <v>1076727.7881028887</v>
      </c>
      <c r="L101" s="225">
        <v>14.959570099790113</v>
      </c>
      <c r="M101" s="226">
        <v>0.08618733038703907</v>
      </c>
      <c r="N101" s="144">
        <v>2020</v>
      </c>
      <c r="O101" s="267">
        <v>1225</v>
      </c>
      <c r="P101" s="266">
        <v>1099.08984375</v>
      </c>
      <c r="Q101" s="282" t="s">
        <v>93</v>
      </c>
      <c r="R101" s="266">
        <v>0</v>
      </c>
      <c r="S101" s="266">
        <v>1099.08984375</v>
      </c>
      <c r="T101" s="271">
        <v>-0.10278380102040818</v>
      </c>
      <c r="U101" s="177"/>
      <c r="V101" s="177"/>
    </row>
    <row r="102" spans="1:22" ht="12.75">
      <c r="A102" s="144">
        <v>2021</v>
      </c>
      <c r="B102" s="240">
        <v>7848.49755859375</v>
      </c>
      <c r="C102" s="227">
        <v>287.8343200683594</v>
      </c>
      <c r="D102" s="227">
        <v>33.736427307128906</v>
      </c>
      <c r="E102" s="221">
        <v>-254.09789276123047</v>
      </c>
      <c r="F102" s="221">
        <v>686.1085815429688</v>
      </c>
      <c r="G102" s="227">
        <v>506.0061950683594</v>
      </c>
      <c r="H102" s="221">
        <v>-180.10238647460938</v>
      </c>
      <c r="I102" s="224">
        <v>7244.163246582031</v>
      </c>
      <c r="J102" s="174">
        <v>347477.2419975551</v>
      </c>
      <c r="K102" s="183">
        <v>1104595.2635976945</v>
      </c>
      <c r="L102" s="225">
        <v>15.248072496417977</v>
      </c>
      <c r="M102" s="226">
        <v>0.0793041400843566</v>
      </c>
      <c r="N102" s="144">
        <v>2021</v>
      </c>
      <c r="O102" s="267">
        <v>1236</v>
      </c>
      <c r="P102" s="266">
        <v>1113.7943115234375</v>
      </c>
      <c r="Q102" s="282" t="s">
        <v>93</v>
      </c>
      <c r="R102" s="266">
        <v>0</v>
      </c>
      <c r="S102" s="266">
        <v>1113.7943115234375</v>
      </c>
      <c r="T102" s="271">
        <v>-0.0988719162431736</v>
      </c>
      <c r="U102" s="177"/>
      <c r="V102" s="177"/>
    </row>
    <row r="103" spans="1:22" ht="12.75">
      <c r="A103" s="144">
        <v>2022</v>
      </c>
      <c r="B103" s="240">
        <v>7902.708984375</v>
      </c>
      <c r="C103" s="227">
        <v>287.8343200683594</v>
      </c>
      <c r="D103" s="227">
        <v>33.736427307128906</v>
      </c>
      <c r="E103" s="221">
        <v>-254.09789276123047</v>
      </c>
      <c r="F103" s="221">
        <v>660.290771484375</v>
      </c>
      <c r="G103" s="227">
        <v>468.7981872558594</v>
      </c>
      <c r="H103" s="221">
        <v>-191.49258422851562</v>
      </c>
      <c r="I103" s="224">
        <v>7294.2003925781255</v>
      </c>
      <c r="J103" s="174">
        <v>349844.7739906002</v>
      </c>
      <c r="K103" s="183">
        <v>1119893.4657312545</v>
      </c>
      <c r="L103" s="225">
        <v>15.353203990265335</v>
      </c>
      <c r="M103" s="226">
        <v>0.07251171734555895</v>
      </c>
      <c r="N103" s="144">
        <v>2022</v>
      </c>
      <c r="O103" s="267">
        <v>1244</v>
      </c>
      <c r="P103" s="266">
        <v>1113.7943115234375</v>
      </c>
      <c r="Q103" s="282" t="s">
        <v>93</v>
      </c>
      <c r="R103" s="266">
        <v>0</v>
      </c>
      <c r="S103" s="266">
        <v>1113.7943115234375</v>
      </c>
      <c r="T103" s="271">
        <v>-0.10466695215157762</v>
      </c>
      <c r="U103" s="177"/>
      <c r="V103" s="177"/>
    </row>
    <row r="104" spans="1:22" ht="12.75">
      <c r="A104" s="144">
        <v>2023</v>
      </c>
      <c r="B104" s="240">
        <v>7956.8876953125</v>
      </c>
      <c r="C104" s="227">
        <v>287.8343200683594</v>
      </c>
      <c r="D104" s="227">
        <v>33.736427307128906</v>
      </c>
      <c r="E104" s="221">
        <v>-254.09789276123047</v>
      </c>
      <c r="F104" s="221">
        <v>955.0816650390625</v>
      </c>
      <c r="G104" s="227">
        <v>330.994140625</v>
      </c>
      <c r="H104" s="221">
        <v>-624.0875244140625</v>
      </c>
      <c r="I104" s="224">
        <v>7344.207342773438</v>
      </c>
      <c r="J104" s="174">
        <v>360646.8803800978</v>
      </c>
      <c r="K104" s="183">
        <v>1152485.2631856087</v>
      </c>
      <c r="L104" s="225">
        <v>15.692439080163396</v>
      </c>
      <c r="M104" s="226">
        <v>0.0682170226172556</v>
      </c>
      <c r="N104" s="144">
        <v>2023</v>
      </c>
      <c r="O104" s="267">
        <v>1246</v>
      </c>
      <c r="P104" s="266">
        <v>1113.7943115234375</v>
      </c>
      <c r="Q104" s="282" t="s">
        <v>93</v>
      </c>
      <c r="R104" s="266">
        <v>0</v>
      </c>
      <c r="S104" s="266">
        <v>1113.7943115234375</v>
      </c>
      <c r="T104" s="271">
        <v>-0.1061040838495686</v>
      </c>
      <c r="U104" s="177"/>
      <c r="V104" s="177"/>
    </row>
    <row r="105" spans="1:22" ht="12.75">
      <c r="A105" s="144">
        <v>2024</v>
      </c>
      <c r="B105" s="240">
        <v>8011.80615234375</v>
      </c>
      <c r="C105" s="227">
        <v>288.8314514160156</v>
      </c>
      <c r="D105" s="227">
        <v>33.800296783447266</v>
      </c>
      <c r="E105" s="221">
        <v>-255.03115463256836</v>
      </c>
      <c r="F105" s="221">
        <v>917.0337524414062</v>
      </c>
      <c r="G105" s="227">
        <v>331.2181396484375</v>
      </c>
      <c r="H105" s="221">
        <v>-585.8156127929688</v>
      </c>
      <c r="I105" s="224">
        <v>7394.897078613281</v>
      </c>
      <c r="J105" s="174">
        <v>365998.48436827585</v>
      </c>
      <c r="K105" s="183">
        <v>1174503.5711455499</v>
      </c>
      <c r="L105" s="225">
        <v>15.882622282091274</v>
      </c>
      <c r="M105" s="226">
        <v>0.06379356943587933</v>
      </c>
      <c r="N105" s="144">
        <v>2024</v>
      </c>
      <c r="O105" s="267">
        <v>1253</v>
      </c>
      <c r="P105" s="266">
        <v>1113.7943115234375</v>
      </c>
      <c r="Q105" s="282" t="s">
        <v>93</v>
      </c>
      <c r="R105" s="266">
        <v>0</v>
      </c>
      <c r="S105" s="266">
        <v>1113.7943115234375</v>
      </c>
      <c r="T105" s="271">
        <v>-0.11109791578336992</v>
      </c>
      <c r="U105" s="177"/>
      <c r="V105" s="177"/>
    </row>
    <row r="106" spans="1:22" ht="25.5">
      <c r="A106" s="144">
        <v>2025</v>
      </c>
      <c r="B106" s="240">
        <v>8068.54833984375</v>
      </c>
      <c r="C106" s="227">
        <v>287.8343200683594</v>
      </c>
      <c r="D106" s="227">
        <v>33.736427307128906</v>
      </c>
      <c r="E106" s="221">
        <v>-254.09789276123047</v>
      </c>
      <c r="F106" s="221">
        <v>509.728515625</v>
      </c>
      <c r="G106" s="227">
        <v>1515.1851806640625</v>
      </c>
      <c r="H106" s="221">
        <v>1005.4566650390625</v>
      </c>
      <c r="I106" s="224">
        <v>7447.270117675782</v>
      </c>
      <c r="J106" s="174">
        <v>368701.46336966986</v>
      </c>
      <c r="K106" s="183">
        <v>1197181.4221493183</v>
      </c>
      <c r="L106" s="225">
        <v>16.075439768296555</v>
      </c>
      <c r="M106" s="226">
        <v>0.06001817153150202</v>
      </c>
      <c r="N106" s="144">
        <v>2025</v>
      </c>
      <c r="O106" s="267">
        <v>1266</v>
      </c>
      <c r="P106" s="266">
        <v>1113.8343505859375</v>
      </c>
      <c r="Q106" s="282" t="s">
        <v>95</v>
      </c>
      <c r="R106" s="266">
        <v>407</v>
      </c>
      <c r="S106" s="266">
        <v>1520.8343505859375</v>
      </c>
      <c r="T106" s="271">
        <v>0.2012909562290186</v>
      </c>
      <c r="U106" s="177"/>
      <c r="V106" s="177"/>
    </row>
    <row r="107" spans="1:22" ht="12.75">
      <c r="A107" s="144">
        <v>2026</v>
      </c>
      <c r="B107" s="240">
        <v>8125.14111328125</v>
      </c>
      <c r="C107" s="227">
        <v>287.8343200683594</v>
      </c>
      <c r="D107" s="227">
        <v>33.736427307128906</v>
      </c>
      <c r="E107" s="221">
        <v>-254.09789276123047</v>
      </c>
      <c r="F107" s="221">
        <v>463.44915771484375</v>
      </c>
      <c r="G107" s="227">
        <v>1424.0677490234375</v>
      </c>
      <c r="H107" s="221">
        <v>960.6185913085938</v>
      </c>
      <c r="I107" s="224">
        <v>7499.505247558594</v>
      </c>
      <c r="J107" s="174">
        <v>377101.50501880003</v>
      </c>
      <c r="K107" s="183">
        <v>1224876.377528285</v>
      </c>
      <c r="L107" s="225">
        <v>16.332762456923863</v>
      </c>
      <c r="M107" s="226">
        <v>0.05702568822380005</v>
      </c>
      <c r="N107" s="144">
        <v>2026</v>
      </c>
      <c r="O107" s="267">
        <v>1276</v>
      </c>
      <c r="P107" s="266">
        <v>1113.8343505859375</v>
      </c>
      <c r="Q107" s="282" t="s">
        <v>93</v>
      </c>
      <c r="R107" s="266">
        <v>407</v>
      </c>
      <c r="S107" s="266">
        <v>1520.8343505859375</v>
      </c>
      <c r="T107" s="271">
        <v>0.1918764503024588</v>
      </c>
      <c r="U107" s="177"/>
      <c r="V107" s="177"/>
    </row>
    <row r="108" spans="1:22" ht="12.75">
      <c r="A108" s="144">
        <v>2027</v>
      </c>
      <c r="B108" s="240">
        <v>8186.39306640625</v>
      </c>
      <c r="C108" s="227">
        <v>287.8343200683594</v>
      </c>
      <c r="D108" s="227">
        <v>33.736427307128906</v>
      </c>
      <c r="E108" s="221">
        <v>-254.09789276123047</v>
      </c>
      <c r="F108" s="221">
        <v>542.2665405273438</v>
      </c>
      <c r="G108" s="227">
        <v>1484.2396240234375</v>
      </c>
      <c r="H108" s="221">
        <v>941.9730834960938</v>
      </c>
      <c r="I108" s="224">
        <v>7556.040800292969</v>
      </c>
      <c r="J108" s="174">
        <v>387214.65329176583</v>
      </c>
      <c r="K108" s="183">
        <v>1247381.3461843687</v>
      </c>
      <c r="L108" s="225">
        <v>16.50839876534288</v>
      </c>
      <c r="M108" s="226">
        <v>0.054072606736284</v>
      </c>
      <c r="N108" s="144">
        <v>2027</v>
      </c>
      <c r="O108" s="267">
        <v>1287</v>
      </c>
      <c r="P108" s="266">
        <v>1113.8343505859375</v>
      </c>
      <c r="Q108" s="282" t="s">
        <v>93</v>
      </c>
      <c r="R108" s="266">
        <v>407</v>
      </c>
      <c r="S108" s="266">
        <v>1520.8343505859375</v>
      </c>
      <c r="T108" s="271">
        <v>0.1816894720947455</v>
      </c>
      <c r="U108" s="177"/>
      <c r="V108" s="177"/>
    </row>
    <row r="109" spans="1:22" ht="12.75">
      <c r="A109" s="144">
        <v>2028</v>
      </c>
      <c r="B109" s="240">
        <v>8248.3486328125</v>
      </c>
      <c r="C109" s="227">
        <v>288.8314514160156</v>
      </c>
      <c r="D109" s="227">
        <v>33.800296783447266</v>
      </c>
      <c r="E109" s="221">
        <v>-255.03115463256836</v>
      </c>
      <c r="F109" s="221">
        <v>484.55181884765625</v>
      </c>
      <c r="G109" s="227">
        <v>1379.8082275390625</v>
      </c>
      <c r="H109" s="221">
        <v>895.2564086914062</v>
      </c>
      <c r="I109" s="224">
        <v>7613.225788085938</v>
      </c>
      <c r="J109" s="174">
        <v>389381.6807277971</v>
      </c>
      <c r="K109" s="183">
        <v>1272023.8602173356</v>
      </c>
      <c r="L109" s="225">
        <v>16.708080065193215</v>
      </c>
      <c r="M109" s="226">
        <v>0.051555876334501205</v>
      </c>
      <c r="N109" s="144">
        <v>2028</v>
      </c>
      <c r="O109" s="267">
        <v>1295</v>
      </c>
      <c r="P109" s="266">
        <v>1113.8343505859375</v>
      </c>
      <c r="Q109" s="282" t="s">
        <v>93</v>
      </c>
      <c r="R109" s="266">
        <v>407</v>
      </c>
      <c r="S109" s="266">
        <v>1520.8343505859375</v>
      </c>
      <c r="T109" s="271">
        <v>0.1743894599119209</v>
      </c>
      <c r="U109" s="177"/>
      <c r="V109" s="177"/>
    </row>
    <row r="110" spans="1:22" ht="12.75">
      <c r="A110" s="144">
        <v>2029</v>
      </c>
      <c r="B110" s="240">
        <v>8300.2451171875</v>
      </c>
      <c r="C110" s="227">
        <v>287.8343200683594</v>
      </c>
      <c r="D110" s="227">
        <v>33.736427307128906</v>
      </c>
      <c r="E110" s="221">
        <v>-254.09789276123047</v>
      </c>
      <c r="F110" s="221">
        <v>469.2790222167969</v>
      </c>
      <c r="G110" s="227">
        <v>1295.9320068359375</v>
      </c>
      <c r="H110" s="221">
        <v>826.6529846191406</v>
      </c>
      <c r="I110" s="224">
        <v>7661.1262431640625</v>
      </c>
      <c r="J110" s="174">
        <v>399077.2358164801</v>
      </c>
      <c r="K110" s="183">
        <v>1304119.7868967964</v>
      </c>
      <c r="L110" s="225">
        <v>17.02255967992236</v>
      </c>
      <c r="M110" s="226">
        <v>0.049710043766971745</v>
      </c>
      <c r="N110" s="144">
        <v>2029</v>
      </c>
      <c r="O110" s="267">
        <v>1301</v>
      </c>
      <c r="P110" s="266">
        <v>1113.8343505859375</v>
      </c>
      <c r="Q110" s="282" t="s">
        <v>93</v>
      </c>
      <c r="R110" s="266">
        <v>407</v>
      </c>
      <c r="S110" s="266">
        <v>1520.8343505859375</v>
      </c>
      <c r="T110" s="271">
        <v>0.16897336709141997</v>
      </c>
      <c r="U110" s="177"/>
      <c r="V110" s="177"/>
    </row>
    <row r="111" spans="1:22" ht="12.75">
      <c r="A111" s="144">
        <v>2030</v>
      </c>
      <c r="B111" s="240">
        <v>8360.705078125</v>
      </c>
      <c r="C111" s="227">
        <v>287.8343200683594</v>
      </c>
      <c r="D111" s="227">
        <v>33.736427307128906</v>
      </c>
      <c r="E111" s="221">
        <v>-254.09789276123047</v>
      </c>
      <c r="F111" s="221">
        <v>471.26336669921875</v>
      </c>
      <c r="G111" s="227">
        <v>1458.406982421875</v>
      </c>
      <c r="H111" s="221">
        <v>987.1436157226562</v>
      </c>
      <c r="I111" s="224">
        <v>7716.930787109375</v>
      </c>
      <c r="J111" s="174">
        <v>406644.5217804117</v>
      </c>
      <c r="K111" s="183">
        <v>1320521.7655511987</v>
      </c>
      <c r="L111" s="225">
        <v>17.11200737678046</v>
      </c>
      <c r="M111" s="226">
        <v>0.04732201760462451</v>
      </c>
      <c r="N111" s="144">
        <v>2030</v>
      </c>
      <c r="O111" s="267">
        <v>1311</v>
      </c>
      <c r="P111" s="266">
        <v>1113.8343505859375</v>
      </c>
      <c r="Q111" s="282" t="s">
        <v>93</v>
      </c>
      <c r="R111" s="266">
        <v>407</v>
      </c>
      <c r="S111" s="266">
        <v>1520.8343505859375</v>
      </c>
      <c r="T111" s="271">
        <v>0.1600567128801964</v>
      </c>
      <c r="U111" s="177"/>
      <c r="V111" s="177"/>
    </row>
    <row r="112" spans="1:22" ht="12.75">
      <c r="A112" s="144">
        <v>2031</v>
      </c>
      <c r="B112" s="240">
        <v>8420.384765625</v>
      </c>
      <c r="C112" s="227">
        <v>287.8343200683594</v>
      </c>
      <c r="D112" s="227">
        <v>33.736427307128906</v>
      </c>
      <c r="E112" s="221">
        <v>-254.09789276123047</v>
      </c>
      <c r="F112" s="221">
        <v>606.7330932617188</v>
      </c>
      <c r="G112" s="227">
        <v>1192.1162109375</v>
      </c>
      <c r="H112" s="221">
        <v>585.3831176757812</v>
      </c>
      <c r="I112" s="224">
        <v>7772.015138671875</v>
      </c>
      <c r="J112" s="174">
        <v>414202.51086274534</v>
      </c>
      <c r="K112" s="183">
        <v>1347792.3632775191</v>
      </c>
      <c r="L112" s="225">
        <v>17.341607539738238</v>
      </c>
      <c r="M112" s="226">
        <v>0.04560016172953829</v>
      </c>
      <c r="N112" s="144">
        <v>2031</v>
      </c>
      <c r="O112" s="267">
        <v>1322</v>
      </c>
      <c r="P112" s="266">
        <v>1113.8343505859375</v>
      </c>
      <c r="Q112" s="282" t="s">
        <v>93</v>
      </c>
      <c r="R112" s="266">
        <v>407</v>
      </c>
      <c r="S112" s="266">
        <v>1520.8343505859375</v>
      </c>
      <c r="T112" s="271">
        <v>0.1504041986277893</v>
      </c>
      <c r="U112" s="177"/>
      <c r="V112" s="177"/>
    </row>
    <row r="113" spans="1:22" ht="12.75">
      <c r="A113" s="144">
        <v>2032</v>
      </c>
      <c r="B113" s="240">
        <v>8483.1806640625</v>
      </c>
      <c r="C113" s="227">
        <v>288.8314514160156</v>
      </c>
      <c r="D113" s="227">
        <v>33.800296783447266</v>
      </c>
      <c r="E113" s="221">
        <v>-255.03115463256836</v>
      </c>
      <c r="F113" s="221">
        <v>535.4952392578125</v>
      </c>
      <c r="G113" s="227">
        <v>1336.01806640625</v>
      </c>
      <c r="H113" s="221">
        <v>800.5228271484375</v>
      </c>
      <c r="I113" s="224">
        <v>7829.975752929688</v>
      </c>
      <c r="J113" s="174">
        <v>421900.9744772787</v>
      </c>
      <c r="K113" s="183">
        <v>1363175.061262622</v>
      </c>
      <c r="L113" s="225">
        <v>17.409697095838034</v>
      </c>
      <c r="M113" s="226">
        <v>0.04357702522300877</v>
      </c>
      <c r="N113" s="144">
        <v>2032</v>
      </c>
      <c r="O113" s="267">
        <v>1330</v>
      </c>
      <c r="P113" s="266">
        <v>1113.8343505859375</v>
      </c>
      <c r="Q113" s="282" t="s">
        <v>93</v>
      </c>
      <c r="R113" s="266">
        <v>407</v>
      </c>
      <c r="S113" s="266">
        <v>1520.8343505859375</v>
      </c>
      <c r="T113" s="271">
        <v>0.14348447412476495</v>
      </c>
      <c r="U113" s="177"/>
      <c r="V113" s="177"/>
    </row>
    <row r="114" spans="1:22" ht="12.75">
      <c r="A114" s="144">
        <v>2033</v>
      </c>
      <c r="B114" s="240">
        <v>8540.091796875</v>
      </c>
      <c r="C114" s="227">
        <v>287.8343200683594</v>
      </c>
      <c r="D114" s="227">
        <v>33.736427307128906</v>
      </c>
      <c r="E114" s="221">
        <v>-254.09789276123047</v>
      </c>
      <c r="F114" s="221">
        <v>576.7511596679688</v>
      </c>
      <c r="G114" s="227">
        <v>1247.6197509765625</v>
      </c>
      <c r="H114" s="221">
        <v>670.8685913085938</v>
      </c>
      <c r="I114" s="224">
        <v>7882.504728515625</v>
      </c>
      <c r="J114" s="174">
        <v>429742.52351613954</v>
      </c>
      <c r="K114" s="183">
        <v>1388964.994516784</v>
      </c>
      <c r="L114" s="225">
        <v>17.620858373761404</v>
      </c>
      <c r="M114" s="226">
        <v>0.042126594961031216</v>
      </c>
      <c r="N114" s="144">
        <v>2033</v>
      </c>
      <c r="O114" s="267">
        <v>1344</v>
      </c>
      <c r="P114" s="266">
        <v>1105.8343505859375</v>
      </c>
      <c r="Q114" s="282" t="s">
        <v>93</v>
      </c>
      <c r="R114" s="266">
        <v>407</v>
      </c>
      <c r="S114" s="266">
        <v>1512.8343505859375</v>
      </c>
      <c r="T114" s="271">
        <v>0.12562079656691783</v>
      </c>
      <c r="U114" s="177"/>
      <c r="V114" s="177"/>
    </row>
    <row r="115" spans="1:22" ht="12.75">
      <c r="A115" s="144">
        <v>2034</v>
      </c>
      <c r="B115" s="240">
        <v>8600.5400390625</v>
      </c>
      <c r="C115" s="227">
        <v>287.8343200683594</v>
      </c>
      <c r="D115" s="227">
        <v>33.736427307128906</v>
      </c>
      <c r="E115" s="221">
        <v>-254.09789276123047</v>
      </c>
      <c r="F115" s="221">
        <v>549.9190063476562</v>
      </c>
      <c r="G115" s="227">
        <v>1274.9429931640625</v>
      </c>
      <c r="H115" s="221">
        <v>725.0239868164062</v>
      </c>
      <c r="I115" s="224">
        <v>7938.298456054687</v>
      </c>
      <c r="J115" s="174">
        <v>437729.81739810016</v>
      </c>
      <c r="K115" s="183">
        <v>1414576.260380081</v>
      </c>
      <c r="L115" s="225">
        <v>17.819640672506555</v>
      </c>
      <c r="M115" s="226">
        <v>0.040766126339278674</v>
      </c>
      <c r="N115" s="144">
        <v>2034</v>
      </c>
      <c r="O115" s="267">
        <v>1348</v>
      </c>
      <c r="P115" s="266">
        <v>1105.8343505859375</v>
      </c>
      <c r="Q115" s="282" t="s">
        <v>93</v>
      </c>
      <c r="R115" s="266">
        <v>407</v>
      </c>
      <c r="S115" s="266">
        <v>1512.8343505859375</v>
      </c>
      <c r="T115" s="271">
        <v>0.12228067550885569</v>
      </c>
      <c r="U115" s="177"/>
      <c r="V115" s="177"/>
    </row>
    <row r="116" spans="1:22" ht="12.75">
      <c r="A116" s="144">
        <v>2035</v>
      </c>
      <c r="B116" s="240">
        <v>8665.474609375</v>
      </c>
      <c r="C116" s="227">
        <v>287.8343200683594</v>
      </c>
      <c r="D116" s="227">
        <v>33.736427307128906</v>
      </c>
      <c r="E116" s="221">
        <v>-254.09789276123047</v>
      </c>
      <c r="F116" s="221">
        <v>580.7129516601562</v>
      </c>
      <c r="G116" s="227">
        <v>1098.3428955078125</v>
      </c>
      <c r="H116" s="221">
        <v>517.6299438476562</v>
      </c>
      <c r="I116" s="224">
        <v>7998.233064453126</v>
      </c>
      <c r="J116" s="174">
        <v>445865.5649705051</v>
      </c>
      <c r="K116" s="183">
        <v>1449911.3148200996</v>
      </c>
      <c r="L116" s="225">
        <v>18.127895288073056</v>
      </c>
      <c r="M116" s="226">
        <v>0.03977758938025011</v>
      </c>
      <c r="N116" s="144">
        <v>2035</v>
      </c>
      <c r="O116" s="267">
        <v>1359</v>
      </c>
      <c r="P116" s="266">
        <v>1109.8343505859375</v>
      </c>
      <c r="Q116" s="282" t="s">
        <v>93</v>
      </c>
      <c r="R116" s="266">
        <v>407</v>
      </c>
      <c r="S116" s="266">
        <v>1516.8343505859375</v>
      </c>
      <c r="T116" s="271">
        <v>0.11614006665631904</v>
      </c>
      <c r="U116" s="177"/>
      <c r="V116" s="177"/>
    </row>
    <row r="117" spans="1:22" ht="12.75">
      <c r="A117" s="144">
        <v>2036</v>
      </c>
      <c r="B117" s="240">
        <v>8729.2666015625</v>
      </c>
      <c r="C117" s="227">
        <v>288.8314514160156</v>
      </c>
      <c r="D117" s="227">
        <v>33.800296783447266</v>
      </c>
      <c r="E117" s="221">
        <v>-255.03115463256836</v>
      </c>
      <c r="F117" s="221">
        <v>614.9292602539062</v>
      </c>
      <c r="G117" s="227">
        <v>1030.7064208984375</v>
      </c>
      <c r="H117" s="221">
        <v>415.77716064453125</v>
      </c>
      <c r="I117" s="224">
        <v>8057.113073242188</v>
      </c>
      <c r="J117" s="174">
        <v>454152.5254279616</v>
      </c>
      <c r="K117" s="183">
        <v>1293873.9086662517</v>
      </c>
      <c r="L117" s="225">
        <v>16.058778087193904</v>
      </c>
      <c r="M117" s="226">
        <v>0.033135867191901536</v>
      </c>
      <c r="N117" s="144">
        <v>2036</v>
      </c>
      <c r="O117" s="267">
        <v>1367</v>
      </c>
      <c r="P117" s="266">
        <v>1109.8343505859375</v>
      </c>
      <c r="Q117" s="282" t="s">
        <v>93</v>
      </c>
      <c r="R117" s="266">
        <v>407</v>
      </c>
      <c r="S117" s="266">
        <v>1516.8343505859375</v>
      </c>
      <c r="T117" s="271">
        <v>0.10960815697581383</v>
      </c>
      <c r="U117" s="177"/>
      <c r="V117" s="177"/>
    </row>
    <row r="118" spans="1:22" ht="12.75">
      <c r="A118" s="144">
        <v>2037</v>
      </c>
      <c r="B118" s="240">
        <v>8791.5166015625</v>
      </c>
      <c r="C118" s="227">
        <v>287.8343200683594</v>
      </c>
      <c r="D118" s="227">
        <v>33.736427307128906</v>
      </c>
      <c r="E118" s="221">
        <v>-254.09789276123047</v>
      </c>
      <c r="F118" s="221">
        <v>519.1223754882812</v>
      </c>
      <c r="G118" s="227">
        <v>1113.8997802734375</v>
      </c>
      <c r="H118" s="221">
        <v>594.7774047851562</v>
      </c>
      <c r="I118" s="224">
        <v>8114.569823242188</v>
      </c>
      <c r="J118" s="174">
        <v>462593.5092481059</v>
      </c>
      <c r="K118" s="183">
        <v>1315925.8553262986</v>
      </c>
      <c r="L118" s="225">
        <v>16.216828297627718</v>
      </c>
      <c r="M118" s="226">
        <v>0.03223009136495869</v>
      </c>
      <c r="N118" s="144">
        <v>2037</v>
      </c>
      <c r="O118" s="267">
        <v>1384</v>
      </c>
      <c r="P118" s="266">
        <v>1109.8343505859375</v>
      </c>
      <c r="Q118" s="282" t="s">
        <v>93</v>
      </c>
      <c r="R118" s="266">
        <v>407</v>
      </c>
      <c r="S118" s="266">
        <v>1516.8343505859375</v>
      </c>
      <c r="T118" s="271">
        <v>0.09597857701296064</v>
      </c>
      <c r="U118" s="177"/>
      <c r="V118" s="177"/>
    </row>
    <row r="119" spans="1:22" ht="12.75">
      <c r="A119" s="144">
        <v>2038</v>
      </c>
      <c r="B119" s="240">
        <v>8859.8154296875</v>
      </c>
      <c r="C119" s="227">
        <v>287.8343200683594</v>
      </c>
      <c r="D119" s="227">
        <v>33.736427307128906</v>
      </c>
      <c r="E119" s="221">
        <v>-254.09789276123047</v>
      </c>
      <c r="F119" s="221">
        <v>588.0621948242188</v>
      </c>
      <c r="G119" s="227">
        <v>981.838134765625</v>
      </c>
      <c r="H119" s="221">
        <v>393.77593994140625</v>
      </c>
      <c r="I119" s="224">
        <v>8177.6096416015625</v>
      </c>
      <c r="J119" s="174">
        <v>471191.37914476125</v>
      </c>
      <c r="K119" s="183">
        <v>1348310.2604580852</v>
      </c>
      <c r="L119" s="225">
        <v>16.487828589896136</v>
      </c>
      <c r="M119" s="226">
        <v>0.03165111008517685</v>
      </c>
      <c r="N119" s="144">
        <v>2038</v>
      </c>
      <c r="O119" s="267">
        <v>1397</v>
      </c>
      <c r="P119" s="266">
        <v>1109.8343505859375</v>
      </c>
      <c r="Q119" s="282" t="s">
        <v>93</v>
      </c>
      <c r="R119" s="266">
        <v>407</v>
      </c>
      <c r="S119" s="266">
        <v>1516.8343505859375</v>
      </c>
      <c r="T119" s="271">
        <v>0.08577977851534535</v>
      </c>
      <c r="U119" s="177"/>
      <c r="V119" s="177"/>
    </row>
    <row r="120" spans="1:22" ht="25.5">
      <c r="A120" s="144">
        <v>2039</v>
      </c>
      <c r="B120" s="240">
        <v>8929.3212890625</v>
      </c>
      <c r="C120" s="227">
        <v>287.8343200683594</v>
      </c>
      <c r="D120" s="227">
        <v>33.736427307128906</v>
      </c>
      <c r="E120" s="221">
        <v>-254.09789276123047</v>
      </c>
      <c r="F120" s="221">
        <v>468.8825378417969</v>
      </c>
      <c r="G120" s="227">
        <v>2298.37060546875</v>
      </c>
      <c r="H120" s="221">
        <v>1829.4880676269531</v>
      </c>
      <c r="I120" s="224">
        <v>8241.763549804688</v>
      </c>
      <c r="J120" s="174">
        <v>479949.05103881157</v>
      </c>
      <c r="K120" s="183">
        <v>1382198.3045793888</v>
      </c>
      <c r="L120" s="225">
        <v>16.770661961203</v>
      </c>
      <c r="M120" s="226">
        <v>0.0311298181799049</v>
      </c>
      <c r="N120" s="144">
        <v>2039</v>
      </c>
      <c r="O120" s="267">
        <v>1409</v>
      </c>
      <c r="P120" s="266">
        <v>1109.8743896484375</v>
      </c>
      <c r="Q120" s="282" t="s">
        <v>95</v>
      </c>
      <c r="R120" s="266">
        <v>814</v>
      </c>
      <c r="S120" s="266">
        <v>1923.8743896484375</v>
      </c>
      <c r="T120" s="271">
        <v>0.36541830351202087</v>
      </c>
      <c r="U120" s="177"/>
      <c r="V120" s="177"/>
    </row>
    <row r="121" spans="1:22" ht="12.75">
      <c r="A121" s="144">
        <v>2040</v>
      </c>
      <c r="B121" s="241">
        <v>8999.3720703125</v>
      </c>
      <c r="C121" s="228">
        <v>288.8314514160156</v>
      </c>
      <c r="D121" s="228">
        <v>33.800296783447266</v>
      </c>
      <c r="E121" s="229">
        <v>-255.03115463256836</v>
      </c>
      <c r="F121" s="229">
        <v>506.7836608886719</v>
      </c>
      <c r="G121" s="228">
        <v>2216.865478515625</v>
      </c>
      <c r="H121" s="206">
        <v>1710.0818176269531</v>
      </c>
      <c r="I121" s="230">
        <v>8306.420420898437</v>
      </c>
      <c r="J121" s="231">
        <v>488869.49504712055</v>
      </c>
      <c r="K121" s="186">
        <v>1445563.0865562698</v>
      </c>
      <c r="L121" s="232">
        <v>17.402960761765957</v>
      </c>
      <c r="M121" s="233">
        <v>0.03135577380732579</v>
      </c>
      <c r="N121" s="144">
        <v>2040</v>
      </c>
      <c r="O121" s="268">
        <v>1420</v>
      </c>
      <c r="P121" s="269">
        <v>1109.8743896484375</v>
      </c>
      <c r="Q121" s="281" t="s">
        <v>93</v>
      </c>
      <c r="R121" s="269">
        <v>814</v>
      </c>
      <c r="S121" s="269">
        <v>1923.8743896484375</v>
      </c>
      <c r="T121" s="272">
        <v>0.3548411194707306</v>
      </c>
      <c r="U121" s="177"/>
      <c r="V121" s="177"/>
    </row>
    <row r="122" spans="1:22" ht="12.75">
      <c r="A122" s="144"/>
      <c r="B122" s="156"/>
      <c r="C122" s="156"/>
      <c r="D122" s="156"/>
      <c r="E122" s="154"/>
      <c r="F122" s="154"/>
      <c r="G122" s="156"/>
      <c r="H122" s="154"/>
      <c r="I122" s="247"/>
      <c r="J122" s="174"/>
      <c r="K122" s="183"/>
      <c r="L122" s="225"/>
      <c r="M122" s="248"/>
      <c r="N122" s="149"/>
      <c r="O122" s="144"/>
      <c r="P122" s="174"/>
      <c r="Q122" s="251"/>
      <c r="R122" s="174"/>
      <c r="S122" s="174"/>
      <c r="T122" s="177"/>
      <c r="U122" s="250"/>
      <c r="V122" s="177"/>
    </row>
    <row r="123" spans="1:22" ht="14.25">
      <c r="A123" s="142"/>
      <c r="B123" s="194" t="s">
        <v>96</v>
      </c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77"/>
      <c r="Q123" s="177"/>
      <c r="R123" s="177"/>
      <c r="S123" s="177"/>
      <c r="T123" s="177"/>
      <c r="U123" s="177"/>
      <c r="V123" s="142"/>
    </row>
    <row r="124" spans="1:22" ht="14.25">
      <c r="A124" s="142"/>
      <c r="B124" s="194" t="s">
        <v>97</v>
      </c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235" t="s">
        <v>98</v>
      </c>
      <c r="V124" s="14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2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3" width="9.28125" style="0" customWidth="1"/>
    <col min="4" max="4" width="10.140625" style="0" bestFit="1" customWidth="1"/>
    <col min="5" max="5" width="14.421875" style="0" bestFit="1" customWidth="1"/>
    <col min="6" max="6" width="14.140625" style="0" bestFit="1" customWidth="1"/>
    <col min="7" max="7" width="13.8515625" style="0" bestFit="1" customWidth="1"/>
    <col min="8" max="8" width="11.7109375" style="0" bestFit="1" customWidth="1"/>
    <col min="9" max="9" width="11.421875" style="0" bestFit="1" customWidth="1"/>
    <col min="10" max="10" width="14.00390625" style="0" bestFit="1" customWidth="1"/>
    <col min="11" max="11" width="12.8515625" style="0" bestFit="1" customWidth="1"/>
    <col min="12" max="12" width="12.28125" style="0" bestFit="1" customWidth="1"/>
    <col min="13" max="13" width="11.57421875" style="0" bestFit="1" customWidth="1"/>
    <col min="14" max="14" width="9.00390625" style="0" bestFit="1" customWidth="1"/>
    <col min="15" max="16" width="9.8515625" style="0" bestFit="1" customWidth="1"/>
    <col min="17" max="17" width="11.8515625" style="0" bestFit="1" customWidth="1"/>
    <col min="18" max="18" width="8.421875" style="0" bestFit="1" customWidth="1"/>
    <col min="19" max="19" width="8.28125" style="0" bestFit="1" customWidth="1"/>
    <col min="20" max="20" width="10.00390625" style="0" bestFit="1" customWidth="1"/>
  </cols>
  <sheetData>
    <row r="1" spans="2:28" ht="15.75">
      <c r="B1" s="172"/>
      <c r="C1" s="143" t="s">
        <v>0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2"/>
      <c r="V1" s="142"/>
      <c r="W1" s="142"/>
      <c r="X1" s="142"/>
      <c r="Y1" s="142"/>
      <c r="Z1" s="142"/>
      <c r="AA1" s="142"/>
      <c r="AB1" s="142"/>
    </row>
    <row r="2" spans="2:28" ht="15.75">
      <c r="B2" s="196"/>
      <c r="C2" s="276" t="s">
        <v>1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196"/>
      <c r="V2" s="142"/>
      <c r="W2" s="142"/>
      <c r="X2" s="142"/>
      <c r="Y2" s="142"/>
      <c r="Z2" s="142"/>
      <c r="AA2" s="142"/>
      <c r="AB2" s="142"/>
    </row>
    <row r="3" spans="2:28" ht="15.75">
      <c r="B3" s="195"/>
      <c r="C3" s="143" t="s">
        <v>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95"/>
      <c r="V3" s="142"/>
      <c r="W3" s="142"/>
      <c r="X3" s="142"/>
      <c r="Y3" s="142"/>
      <c r="Z3" s="142"/>
      <c r="AA3" s="142"/>
      <c r="AB3" s="142"/>
    </row>
    <row r="4" spans="2:28" ht="15.75">
      <c r="B4" s="172"/>
      <c r="C4" s="143" t="s">
        <v>113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95"/>
      <c r="V4" s="142"/>
      <c r="W4" s="142"/>
      <c r="X4" s="142"/>
      <c r="Y4" s="142"/>
      <c r="Z4" s="142"/>
      <c r="AA4" s="142"/>
      <c r="AB4" s="142"/>
    </row>
    <row r="5" spans="2:28" ht="12.75"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42"/>
      <c r="V5" s="142"/>
      <c r="W5" s="142"/>
      <c r="X5" s="142"/>
      <c r="Y5" s="142"/>
      <c r="Z5" s="142"/>
      <c r="AA5" s="142"/>
      <c r="AB5" s="142"/>
    </row>
    <row r="6" spans="2:28" ht="12.75">
      <c r="B6" s="172"/>
      <c r="C6" s="172"/>
      <c r="D6" s="145" t="s">
        <v>4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4"/>
      <c r="P6" s="142"/>
      <c r="Q6" s="142"/>
      <c r="R6" s="147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2:28" ht="12.75">
      <c r="B7" s="172"/>
      <c r="C7" s="144"/>
      <c r="D7" s="144"/>
      <c r="E7" s="144"/>
      <c r="F7" s="144"/>
      <c r="G7" s="172"/>
      <c r="H7" s="160"/>
      <c r="I7" s="160"/>
      <c r="J7" s="160"/>
      <c r="K7" s="160"/>
      <c r="L7" s="144" t="s">
        <v>5</v>
      </c>
      <c r="M7" s="172"/>
      <c r="N7" s="144"/>
      <c r="O7" s="142"/>
      <c r="P7" s="142"/>
      <c r="Q7" s="17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</row>
    <row r="8" spans="2:28" ht="12.75">
      <c r="B8" s="172"/>
      <c r="C8" s="144"/>
      <c r="D8" s="144"/>
      <c r="E8" s="144"/>
      <c r="F8" s="144"/>
      <c r="G8" s="147"/>
      <c r="H8" s="146" t="s">
        <v>6</v>
      </c>
      <c r="I8" s="146"/>
      <c r="J8" s="146"/>
      <c r="K8" s="148"/>
      <c r="L8" s="149" t="s">
        <v>7</v>
      </c>
      <c r="M8" s="172"/>
      <c r="N8" s="179"/>
      <c r="O8" s="142"/>
      <c r="P8" s="142"/>
      <c r="Q8" s="17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</row>
    <row r="9" spans="2:28" ht="12.75">
      <c r="B9" s="172"/>
      <c r="C9" s="144"/>
      <c r="D9" s="144" t="s">
        <v>8</v>
      </c>
      <c r="E9" s="144" t="s">
        <v>9</v>
      </c>
      <c r="F9" s="144" t="s">
        <v>5</v>
      </c>
      <c r="G9" s="144" t="s">
        <v>10</v>
      </c>
      <c r="H9" s="144" t="s">
        <v>11</v>
      </c>
      <c r="I9" s="144" t="s">
        <v>12</v>
      </c>
      <c r="J9" s="144"/>
      <c r="K9" s="144" t="s">
        <v>13</v>
      </c>
      <c r="L9" s="144" t="s">
        <v>14</v>
      </c>
      <c r="M9" s="169" t="s">
        <v>15</v>
      </c>
      <c r="N9" s="144" t="s">
        <v>7</v>
      </c>
      <c r="O9" s="144" t="s">
        <v>15</v>
      </c>
      <c r="P9" s="142"/>
      <c r="Q9" s="144" t="s">
        <v>16</v>
      </c>
      <c r="R9" s="142"/>
      <c r="S9" s="142"/>
      <c r="T9" s="142" t="s">
        <v>17</v>
      </c>
      <c r="U9" s="142"/>
      <c r="V9" s="142"/>
      <c r="W9" s="142"/>
      <c r="X9" s="142"/>
      <c r="Y9" s="142"/>
      <c r="Z9" s="142"/>
      <c r="AA9" s="142"/>
      <c r="AB9" s="142"/>
    </row>
    <row r="10" spans="2:28" ht="12.75">
      <c r="B10" s="172"/>
      <c r="C10" s="144"/>
      <c r="D10" s="151" t="s">
        <v>18</v>
      </c>
      <c r="E10" s="151" t="s">
        <v>19</v>
      </c>
      <c r="F10" s="151" t="s">
        <v>20</v>
      </c>
      <c r="G10" s="150" t="s">
        <v>21</v>
      </c>
      <c r="H10" s="151" t="s">
        <v>22</v>
      </c>
      <c r="I10" s="151" t="s">
        <v>23</v>
      </c>
      <c r="J10" s="151" t="s">
        <v>13</v>
      </c>
      <c r="K10" s="151" t="s">
        <v>18</v>
      </c>
      <c r="L10" s="151" t="s">
        <v>24</v>
      </c>
      <c r="M10" s="166" t="s">
        <v>13</v>
      </c>
      <c r="N10" s="151" t="s">
        <v>17</v>
      </c>
      <c r="O10" s="151" t="s">
        <v>13</v>
      </c>
      <c r="P10" s="151" t="s">
        <v>25</v>
      </c>
      <c r="Q10" s="151" t="s">
        <v>26</v>
      </c>
      <c r="R10" s="142"/>
      <c r="S10" s="144" t="s">
        <v>27</v>
      </c>
      <c r="T10" s="144" t="s">
        <v>28</v>
      </c>
      <c r="U10" s="142"/>
      <c r="V10" s="142"/>
      <c r="W10" s="142"/>
      <c r="X10" s="142"/>
      <c r="Y10" s="142"/>
      <c r="Z10" s="142"/>
      <c r="AA10" s="142"/>
      <c r="AB10" s="142"/>
    </row>
    <row r="11" spans="2:28" ht="12.75">
      <c r="B11" s="152"/>
      <c r="C11" s="152" t="s">
        <v>29</v>
      </c>
      <c r="D11" s="161" t="s">
        <v>30</v>
      </c>
      <c r="E11" s="161" t="s">
        <v>31</v>
      </c>
      <c r="F11" s="167" t="s">
        <v>32</v>
      </c>
      <c r="G11" s="144" t="s">
        <v>33</v>
      </c>
      <c r="H11" s="144" t="s">
        <v>34</v>
      </c>
      <c r="I11" s="167" t="s">
        <v>35</v>
      </c>
      <c r="J11" s="144" t="s">
        <v>36</v>
      </c>
      <c r="K11" s="144" t="s">
        <v>37</v>
      </c>
      <c r="L11" s="144" t="s">
        <v>38</v>
      </c>
      <c r="M11" s="144" t="s">
        <v>39</v>
      </c>
      <c r="N11" s="144" t="s">
        <v>40</v>
      </c>
      <c r="O11" s="144" t="s">
        <v>41</v>
      </c>
      <c r="P11" s="144" t="s">
        <v>42</v>
      </c>
      <c r="Q11" s="144" t="s">
        <v>43</v>
      </c>
      <c r="R11" s="142"/>
      <c r="S11" s="144" t="s">
        <v>44</v>
      </c>
      <c r="T11" s="144" t="s">
        <v>45</v>
      </c>
      <c r="U11" s="142"/>
      <c r="V11" s="142"/>
      <c r="W11" s="142"/>
      <c r="X11" s="142"/>
      <c r="Y11" s="142"/>
      <c r="Z11" s="142"/>
      <c r="AA11" s="142"/>
      <c r="AB11" s="142"/>
    </row>
    <row r="12" spans="2:28" ht="12.75">
      <c r="B12" s="154"/>
      <c r="C12" s="144">
        <v>2011</v>
      </c>
      <c r="D12" s="154">
        <v>226776.984375</v>
      </c>
      <c r="E12" s="154">
        <v>-12668.7724609375</v>
      </c>
      <c r="F12" s="154">
        <v>37093.7763671875</v>
      </c>
      <c r="G12" s="154">
        <v>202351.98046875</v>
      </c>
      <c r="H12" s="154">
        <v>0</v>
      </c>
      <c r="I12" s="154">
        <v>0</v>
      </c>
      <c r="J12" s="154">
        <v>0</v>
      </c>
      <c r="K12" s="154">
        <v>202351.98046875</v>
      </c>
      <c r="L12" s="154">
        <v>7549.875</v>
      </c>
      <c r="M12" s="154">
        <v>209901.85546875</v>
      </c>
      <c r="N12" s="154">
        <v>0</v>
      </c>
      <c r="O12" s="154">
        <v>209901.85546875</v>
      </c>
      <c r="P12" s="162">
        <v>209901.85546875</v>
      </c>
      <c r="Q12" s="154">
        <v>0</v>
      </c>
      <c r="R12" s="171">
        <v>2011</v>
      </c>
      <c r="S12" s="154">
        <v>0</v>
      </c>
      <c r="T12" s="158">
        <v>884</v>
      </c>
      <c r="U12" s="142"/>
      <c r="V12" s="200"/>
      <c r="W12" s="155"/>
      <c r="X12" s="142"/>
      <c r="Y12" s="142"/>
      <c r="Z12" s="142"/>
      <c r="AA12" s="155"/>
      <c r="AB12" s="155"/>
    </row>
    <row r="13" spans="2:28" ht="12.75">
      <c r="B13" s="154"/>
      <c r="C13" s="144">
        <v>2012</v>
      </c>
      <c r="D13" s="154">
        <v>251131.234375</v>
      </c>
      <c r="E13" s="154">
        <v>-20891.993896484375</v>
      </c>
      <c r="F13" s="154">
        <v>76210.19384765625</v>
      </c>
      <c r="G13" s="154">
        <v>195813.03442382812</v>
      </c>
      <c r="H13" s="154">
        <v>0</v>
      </c>
      <c r="I13" s="154">
        <v>0</v>
      </c>
      <c r="J13" s="154">
        <v>0</v>
      </c>
      <c r="K13" s="154">
        <v>195813.03442382812</v>
      </c>
      <c r="L13" s="154">
        <v>5913.830078125</v>
      </c>
      <c r="M13" s="154">
        <v>201726.86450195312</v>
      </c>
      <c r="N13" s="154">
        <v>0</v>
      </c>
      <c r="O13" s="154">
        <v>201726.86450195312</v>
      </c>
      <c r="P13" s="162">
        <v>395585.64090869215</v>
      </c>
      <c r="Q13" s="154">
        <v>0</v>
      </c>
      <c r="R13" s="171">
        <v>2012</v>
      </c>
      <c r="S13" s="154">
        <v>0</v>
      </c>
      <c r="T13" s="158">
        <v>2401</v>
      </c>
      <c r="U13" s="142"/>
      <c r="V13" s="155"/>
      <c r="W13" s="155"/>
      <c r="X13" s="142"/>
      <c r="Y13" s="159"/>
      <c r="Z13" s="142"/>
      <c r="AA13" s="155"/>
      <c r="AB13" s="155"/>
    </row>
    <row r="14" spans="2:28" ht="12.75">
      <c r="B14" s="154"/>
      <c r="C14" s="144">
        <v>2013</v>
      </c>
      <c r="D14" s="154">
        <v>251407.3125</v>
      </c>
      <c r="E14" s="154">
        <v>-31282.683837890625</v>
      </c>
      <c r="F14" s="154">
        <v>50157.287109375</v>
      </c>
      <c r="G14" s="154">
        <v>232532.70922851562</v>
      </c>
      <c r="H14" s="154">
        <v>0</v>
      </c>
      <c r="I14" s="154">
        <v>0</v>
      </c>
      <c r="J14" s="154">
        <v>0</v>
      </c>
      <c r="K14" s="154">
        <v>232532.70922851562</v>
      </c>
      <c r="L14" s="154">
        <v>49755.4765625</v>
      </c>
      <c r="M14" s="154">
        <v>282288.1857910156</v>
      </c>
      <c r="N14" s="154">
        <v>0</v>
      </c>
      <c r="O14" s="154">
        <v>282288.1857910156</v>
      </c>
      <c r="P14" s="162">
        <v>634759.2124014996</v>
      </c>
      <c r="Q14" s="154">
        <v>0</v>
      </c>
      <c r="R14" s="171">
        <v>2013</v>
      </c>
      <c r="S14" s="154">
        <v>0</v>
      </c>
      <c r="T14" s="158">
        <v>2401</v>
      </c>
      <c r="U14" s="142"/>
      <c r="V14" s="155"/>
      <c r="W14" s="155"/>
      <c r="X14" s="142"/>
      <c r="Y14" s="159"/>
      <c r="Z14" s="142"/>
      <c r="AA14" s="155"/>
      <c r="AB14" s="155"/>
    </row>
    <row r="15" spans="2:28" ht="12.75">
      <c r="B15" s="154"/>
      <c r="C15" s="144">
        <v>2014</v>
      </c>
      <c r="D15" s="154">
        <v>287899.5625</v>
      </c>
      <c r="E15" s="154">
        <v>-39406.360595703125</v>
      </c>
      <c r="F15" s="154">
        <v>86192.56787109375</v>
      </c>
      <c r="G15" s="154">
        <v>241113.35522460938</v>
      </c>
      <c r="H15" s="154">
        <v>607</v>
      </c>
      <c r="I15" s="154">
        <v>3668.6787109375</v>
      </c>
      <c r="J15" s="154">
        <v>4275.6787109375</v>
      </c>
      <c r="K15" s="154">
        <v>245389.03393554688</v>
      </c>
      <c r="L15" s="154">
        <v>80454.796875</v>
      </c>
      <c r="M15" s="154">
        <v>325843.8308105469</v>
      </c>
      <c r="N15" s="154">
        <v>2489.2245685768808</v>
      </c>
      <c r="O15" s="154">
        <v>323354.60624197</v>
      </c>
      <c r="P15" s="162">
        <v>886938.7134522783</v>
      </c>
      <c r="Q15" s="154">
        <v>607</v>
      </c>
      <c r="R15" s="171">
        <v>2014</v>
      </c>
      <c r="S15" s="154">
        <v>35.91125524520862</v>
      </c>
      <c r="T15" s="158">
        <v>1333</v>
      </c>
      <c r="U15" s="142"/>
      <c r="V15" s="155"/>
      <c r="W15" s="155"/>
      <c r="X15" s="142"/>
      <c r="Y15" s="159"/>
      <c r="Z15" s="142"/>
      <c r="AA15" s="155"/>
      <c r="AB15" s="155"/>
    </row>
    <row r="16" spans="2:28" ht="12.75">
      <c r="B16" s="154"/>
      <c r="C16" s="144">
        <v>2015</v>
      </c>
      <c r="D16" s="154">
        <v>301826.125</v>
      </c>
      <c r="E16" s="154">
        <v>-43994.86779785156</v>
      </c>
      <c r="F16" s="154">
        <v>101319.3154296875</v>
      </c>
      <c r="G16" s="154">
        <v>244501.67736816406</v>
      </c>
      <c r="H16" s="154">
        <v>607</v>
      </c>
      <c r="I16" s="154">
        <v>3046.193359375</v>
      </c>
      <c r="J16" s="154">
        <v>3653.193359375</v>
      </c>
      <c r="K16" s="154">
        <v>248154.87072753906</v>
      </c>
      <c r="L16" s="154">
        <v>106843.328125</v>
      </c>
      <c r="M16" s="154">
        <v>354998.19885253906</v>
      </c>
      <c r="N16" s="154">
        <v>1986.8910728973244</v>
      </c>
      <c r="O16" s="154">
        <v>353011.30777964176</v>
      </c>
      <c r="P16" s="162">
        <v>1140352.1213566014</v>
      </c>
      <c r="Q16" s="154">
        <v>607</v>
      </c>
      <c r="R16" s="171">
        <v>2015</v>
      </c>
      <c r="S16" s="154">
        <v>24.795226287841615</v>
      </c>
      <c r="T16" s="158">
        <v>1541</v>
      </c>
      <c r="U16" s="142"/>
      <c r="V16" s="155"/>
      <c r="W16" s="155"/>
      <c r="X16" s="142"/>
      <c r="Y16" s="159"/>
      <c r="Z16" s="142"/>
      <c r="AA16" s="155"/>
      <c r="AB16" s="155"/>
    </row>
    <row r="17" spans="2:28" ht="12.75">
      <c r="B17" s="154"/>
      <c r="C17" s="144">
        <v>2016</v>
      </c>
      <c r="D17" s="154">
        <v>263049.9375</v>
      </c>
      <c r="E17" s="154">
        <v>-45513.9853515625</v>
      </c>
      <c r="F17" s="154">
        <v>8585.787109375</v>
      </c>
      <c r="G17" s="154">
        <v>299978.1357421875</v>
      </c>
      <c r="H17" s="154">
        <v>219478.8</v>
      </c>
      <c r="I17" s="154">
        <v>34431.869140625</v>
      </c>
      <c r="J17" s="154">
        <v>253910.669140625</v>
      </c>
      <c r="K17" s="154">
        <v>553888.8048828125</v>
      </c>
      <c r="L17" s="154">
        <v>5707.181640625</v>
      </c>
      <c r="M17" s="154">
        <v>559595.9865234375</v>
      </c>
      <c r="N17" s="154">
        <v>-19461.463011858006</v>
      </c>
      <c r="O17" s="154">
        <v>579057.4495352956</v>
      </c>
      <c r="P17" s="162">
        <v>1522976.703633293</v>
      </c>
      <c r="Q17" s="154">
        <v>219478.8</v>
      </c>
      <c r="R17" s="171">
        <v>2016</v>
      </c>
      <c r="S17" s="154">
        <v>-216.96168352127097</v>
      </c>
      <c r="T17" s="158">
        <v>1725</v>
      </c>
      <c r="U17" s="142"/>
      <c r="V17" s="155"/>
      <c r="W17" s="155"/>
      <c r="X17" s="142"/>
      <c r="Y17" s="159"/>
      <c r="Z17" s="142"/>
      <c r="AA17" s="155"/>
      <c r="AB17" s="155"/>
    </row>
    <row r="18" spans="2:28" ht="12.75">
      <c r="B18" s="154"/>
      <c r="C18" s="144">
        <v>2017</v>
      </c>
      <c r="D18" s="154">
        <v>263758.46875</v>
      </c>
      <c r="E18" s="154">
        <v>-46808.88537597656</v>
      </c>
      <c r="F18" s="154">
        <v>-7064.734375</v>
      </c>
      <c r="G18" s="154">
        <v>317632.08850097656</v>
      </c>
      <c r="H18" s="154">
        <v>219478.8</v>
      </c>
      <c r="I18" s="154">
        <v>41787.2802734375</v>
      </c>
      <c r="J18" s="154">
        <v>261266.0802734375</v>
      </c>
      <c r="K18" s="154">
        <v>578898.1687744141</v>
      </c>
      <c r="L18" s="154">
        <v>75829.3984375</v>
      </c>
      <c r="M18" s="154">
        <v>654727.5672119141</v>
      </c>
      <c r="N18" s="154">
        <v>-20076.297700205934</v>
      </c>
      <c r="O18" s="154">
        <v>674803.86491212</v>
      </c>
      <c r="P18" s="162">
        <v>1933406.630008018</v>
      </c>
      <c r="Q18" s="154">
        <v>219478.8</v>
      </c>
      <c r="R18" s="171">
        <v>2017</v>
      </c>
      <c r="S18" s="154">
        <v>-205.03592569351213</v>
      </c>
      <c r="T18" s="158">
        <v>1883</v>
      </c>
      <c r="U18" s="142"/>
      <c r="V18" s="155"/>
      <c r="W18" s="155"/>
      <c r="X18" s="142"/>
      <c r="Y18" s="159"/>
      <c r="Z18" s="142"/>
      <c r="AA18" s="155"/>
      <c r="AB18" s="155"/>
    </row>
    <row r="19" spans="2:28" ht="12.75">
      <c r="B19" s="154"/>
      <c r="C19" s="144">
        <v>2018</v>
      </c>
      <c r="D19" s="154">
        <v>293586.53125</v>
      </c>
      <c r="E19" s="154">
        <v>-47469.828857421875</v>
      </c>
      <c r="F19" s="154">
        <v>15399.716796875</v>
      </c>
      <c r="G19" s="154">
        <v>325656.6433105469</v>
      </c>
      <c r="H19" s="154">
        <v>219478.8</v>
      </c>
      <c r="I19" s="154">
        <v>44856.451171875</v>
      </c>
      <c r="J19" s="154">
        <v>264335.251171875</v>
      </c>
      <c r="K19" s="154">
        <v>589991.8944824219</v>
      </c>
      <c r="L19" s="154">
        <v>89232.0078125</v>
      </c>
      <c r="M19" s="154">
        <v>679223.9022949219</v>
      </c>
      <c r="N19" s="154">
        <v>-21770.459435537115</v>
      </c>
      <c r="O19" s="154">
        <v>700994.361730459</v>
      </c>
      <c r="P19" s="162">
        <v>2325858.340502262</v>
      </c>
      <c r="Q19" s="154">
        <v>219478.8</v>
      </c>
      <c r="R19" s="171">
        <v>2018</v>
      </c>
      <c r="S19" s="154">
        <v>-207.8762072753907</v>
      </c>
      <c r="T19" s="158">
        <v>2014</v>
      </c>
      <c r="U19" s="142"/>
      <c r="V19" s="155"/>
      <c r="W19" s="155"/>
      <c r="X19" s="142"/>
      <c r="Y19" s="159"/>
      <c r="Z19" s="142"/>
      <c r="AA19" s="155"/>
      <c r="AB19" s="155"/>
    </row>
    <row r="20" spans="2:28" ht="12.75">
      <c r="B20" s="154"/>
      <c r="C20" s="144">
        <v>2019</v>
      </c>
      <c r="D20" s="154">
        <v>295306.125</v>
      </c>
      <c r="E20" s="154">
        <v>-47337.52685546875</v>
      </c>
      <c r="F20" s="154">
        <v>-1797.45703125</v>
      </c>
      <c r="G20" s="154">
        <v>344441.10888671875</v>
      </c>
      <c r="H20" s="154">
        <v>219478.8</v>
      </c>
      <c r="I20" s="154">
        <v>45612.4189453125</v>
      </c>
      <c r="J20" s="154">
        <v>265091.2189453125</v>
      </c>
      <c r="K20" s="154">
        <v>609532.3278320313</v>
      </c>
      <c r="L20" s="154">
        <v>89469.3828125</v>
      </c>
      <c r="M20" s="154">
        <v>699001.7106445313</v>
      </c>
      <c r="N20" s="154">
        <v>-22767.24594876527</v>
      </c>
      <c r="O20" s="154">
        <v>721768.9565932966</v>
      </c>
      <c r="P20" s="162">
        <v>2697804.5554639413</v>
      </c>
      <c r="Q20" s="154">
        <v>219478.8</v>
      </c>
      <c r="R20" s="171">
        <v>2019</v>
      </c>
      <c r="S20" s="154">
        <v>-206.91476978302012</v>
      </c>
      <c r="T20" s="158">
        <v>2116</v>
      </c>
      <c r="U20" s="142"/>
      <c r="V20" s="155"/>
      <c r="W20" s="155"/>
      <c r="X20" s="142"/>
      <c r="Y20" s="159"/>
      <c r="Z20" s="142"/>
      <c r="AA20" s="155"/>
      <c r="AB20" s="155"/>
    </row>
    <row r="21" spans="2:28" ht="12.75">
      <c r="B21" s="154"/>
      <c r="C21" s="144">
        <v>2020</v>
      </c>
      <c r="D21" s="154">
        <v>304356.0625</v>
      </c>
      <c r="E21" s="154">
        <v>-47920.656982421875</v>
      </c>
      <c r="F21" s="154">
        <v>13415.78515625</v>
      </c>
      <c r="G21" s="154">
        <v>338860.9343261719</v>
      </c>
      <c r="H21" s="154">
        <v>226809.8</v>
      </c>
      <c r="I21" s="154">
        <v>46450.6376953125</v>
      </c>
      <c r="J21" s="154">
        <v>273260.4376953125</v>
      </c>
      <c r="K21" s="154">
        <v>612121.3720214844</v>
      </c>
      <c r="L21" s="154">
        <v>100997.9453125</v>
      </c>
      <c r="M21" s="154">
        <v>713119.3173339844</v>
      </c>
      <c r="N21" s="154">
        <v>-23679.52748661616</v>
      </c>
      <c r="O21" s="154">
        <v>736798.8448206006</v>
      </c>
      <c r="P21" s="162">
        <v>3047299.681731709</v>
      </c>
      <c r="Q21" s="154">
        <v>226809.8</v>
      </c>
      <c r="R21" s="171">
        <v>2020</v>
      </c>
      <c r="S21" s="154">
        <v>-208.02902173995994</v>
      </c>
      <c r="T21" s="158">
        <v>2189</v>
      </c>
      <c r="U21" s="142"/>
      <c r="V21" s="155"/>
      <c r="W21" s="155"/>
      <c r="X21" s="142"/>
      <c r="Y21" s="159"/>
      <c r="Z21" s="142"/>
      <c r="AA21" s="155"/>
      <c r="AB21" s="155"/>
    </row>
    <row r="22" spans="2:28" ht="12.75">
      <c r="B22" s="154"/>
      <c r="C22" s="144">
        <v>2021</v>
      </c>
      <c r="D22" s="154">
        <v>312406</v>
      </c>
      <c r="E22" s="154">
        <v>-62225.826171875</v>
      </c>
      <c r="F22" s="154">
        <v>16959.2265625</v>
      </c>
      <c r="G22" s="154">
        <v>357672.599609375</v>
      </c>
      <c r="H22" s="154">
        <v>226809.8</v>
      </c>
      <c r="I22" s="154">
        <v>47251.75390625</v>
      </c>
      <c r="J22" s="154">
        <v>274061.55390625</v>
      </c>
      <c r="K22" s="154">
        <v>631734.153515625</v>
      </c>
      <c r="L22" s="154">
        <v>101913.1171875</v>
      </c>
      <c r="M22" s="154">
        <v>733647.270703125</v>
      </c>
      <c r="N22" s="154">
        <v>-23806.65140336214</v>
      </c>
      <c r="O22" s="154">
        <v>757453.9221064872</v>
      </c>
      <c r="P22" s="162">
        <v>3378018.3034505937</v>
      </c>
      <c r="Q22" s="154">
        <v>226809.8</v>
      </c>
      <c r="R22" s="171">
        <v>2021</v>
      </c>
      <c r="S22" s="154">
        <v>-205.20852500915544</v>
      </c>
      <c r="T22" s="158">
        <v>2231</v>
      </c>
      <c r="U22" s="142"/>
      <c r="V22" s="155"/>
      <c r="W22" s="155"/>
      <c r="X22" s="142"/>
      <c r="Y22" s="159"/>
      <c r="Z22" s="142"/>
      <c r="AA22" s="155"/>
      <c r="AB22" s="155"/>
    </row>
    <row r="23" spans="2:28" ht="12.75">
      <c r="B23" s="154"/>
      <c r="C23" s="144">
        <v>2022</v>
      </c>
      <c r="D23" s="154">
        <v>319255.5</v>
      </c>
      <c r="E23" s="154">
        <v>-63246.666015625</v>
      </c>
      <c r="F23" s="154">
        <v>16236.939453125</v>
      </c>
      <c r="G23" s="154">
        <v>366265.2265625</v>
      </c>
      <c r="H23" s="154">
        <v>226809.8</v>
      </c>
      <c r="I23" s="154">
        <v>48289.064453125</v>
      </c>
      <c r="J23" s="154">
        <v>275098.864453125</v>
      </c>
      <c r="K23" s="154">
        <v>641364.091015625</v>
      </c>
      <c r="L23" s="154">
        <v>103399.2890625</v>
      </c>
      <c r="M23" s="154">
        <v>744763.380078125</v>
      </c>
      <c r="N23" s="154">
        <v>-25265.261342216818</v>
      </c>
      <c r="O23" s="154">
        <v>770028.6414203419</v>
      </c>
      <c r="P23" s="162">
        <v>3687489.0145723233</v>
      </c>
      <c r="Q23" s="154">
        <v>226809.8</v>
      </c>
      <c r="R23" s="171">
        <v>2022</v>
      </c>
      <c r="S23" s="154">
        <v>-213.85141304016133</v>
      </c>
      <c r="T23" s="158">
        <v>2272</v>
      </c>
      <c r="U23" s="142"/>
      <c r="V23" s="155"/>
      <c r="W23" s="155"/>
      <c r="X23" s="142"/>
      <c r="Y23" s="159"/>
      <c r="Z23" s="142"/>
      <c r="AA23" s="155"/>
      <c r="AB23" s="155"/>
    </row>
    <row r="24" spans="2:28" ht="12.75">
      <c r="B24" s="154"/>
      <c r="C24" s="144">
        <v>2023</v>
      </c>
      <c r="D24" s="154">
        <v>316258.5</v>
      </c>
      <c r="E24" s="154">
        <v>-63599.715087890625</v>
      </c>
      <c r="F24" s="154">
        <v>-12651.73046875</v>
      </c>
      <c r="G24" s="154">
        <v>392509.9455566406</v>
      </c>
      <c r="H24" s="154">
        <v>226809.8</v>
      </c>
      <c r="I24" s="154">
        <v>49073.1884765625</v>
      </c>
      <c r="J24" s="154">
        <v>275882.9884765625</v>
      </c>
      <c r="K24" s="154">
        <v>668392.9340332032</v>
      </c>
      <c r="L24" s="154">
        <v>97029.65625</v>
      </c>
      <c r="M24" s="154">
        <v>765422.5902832032</v>
      </c>
      <c r="N24" s="154">
        <v>-25981.075555022762</v>
      </c>
      <c r="O24" s="154">
        <v>791403.665838226</v>
      </c>
      <c r="P24" s="162">
        <v>3980255.240599396</v>
      </c>
      <c r="Q24" s="154">
        <v>226809.8</v>
      </c>
      <c r="R24" s="171">
        <v>2023</v>
      </c>
      <c r="S24" s="154">
        <v>-216.0121350479128</v>
      </c>
      <c r="T24" s="158">
        <v>2313</v>
      </c>
      <c r="U24" s="142"/>
      <c r="V24" s="155"/>
      <c r="W24" s="155"/>
      <c r="X24" s="142"/>
      <c r="Y24" s="159"/>
      <c r="Z24" s="142"/>
      <c r="AA24" s="155"/>
      <c r="AB24" s="155"/>
    </row>
    <row r="25" spans="2:28" ht="12.75">
      <c r="B25" s="154"/>
      <c r="C25" s="144">
        <v>2024</v>
      </c>
      <c r="D25" s="154">
        <v>327848.625</v>
      </c>
      <c r="E25" s="154">
        <v>-65007.739013671875</v>
      </c>
      <c r="F25" s="154">
        <v>-11206.5859375</v>
      </c>
      <c r="G25" s="154">
        <v>404062.9499511719</v>
      </c>
      <c r="H25" s="154">
        <v>226809.8</v>
      </c>
      <c r="I25" s="154">
        <v>50041.7421875</v>
      </c>
      <c r="J25" s="154">
        <v>276851.5421875</v>
      </c>
      <c r="K25" s="154">
        <v>680914.4921386719</v>
      </c>
      <c r="L25" s="154">
        <v>99843.2890625</v>
      </c>
      <c r="M25" s="154">
        <v>780757.7812011719</v>
      </c>
      <c r="N25" s="154">
        <v>-27367.327235281842</v>
      </c>
      <c r="O25" s="154">
        <v>808125.1084364537</v>
      </c>
      <c r="P25" s="162">
        <v>4255432.005332489</v>
      </c>
      <c r="Q25" s="154">
        <v>226809.8</v>
      </c>
      <c r="R25" s="171">
        <v>2024</v>
      </c>
      <c r="S25" s="154">
        <v>-223.57466207504285</v>
      </c>
      <c r="T25" s="158">
        <v>2354</v>
      </c>
      <c r="U25" s="142"/>
      <c r="V25" s="155"/>
      <c r="W25" s="155"/>
      <c r="X25" s="142"/>
      <c r="Y25" s="159"/>
      <c r="Z25" s="142"/>
      <c r="AA25" s="155"/>
      <c r="AB25" s="155"/>
    </row>
    <row r="26" spans="2:28" ht="12.75">
      <c r="B26" s="154"/>
      <c r="C26" s="144">
        <v>2025</v>
      </c>
      <c r="D26" s="154">
        <v>420277.78125</v>
      </c>
      <c r="E26" s="154">
        <v>-57340.87255859375</v>
      </c>
      <c r="F26" s="154">
        <v>128003.404296875</v>
      </c>
      <c r="G26" s="154">
        <v>349615.24951171875</v>
      </c>
      <c r="H26" s="154">
        <v>309839.8</v>
      </c>
      <c r="I26" s="154">
        <v>68746.92578125</v>
      </c>
      <c r="J26" s="154">
        <v>378586.72578125</v>
      </c>
      <c r="K26" s="154">
        <v>728201.9752929688</v>
      </c>
      <c r="L26" s="154">
        <v>119609.9609375</v>
      </c>
      <c r="M26" s="154">
        <v>847811.9362304688</v>
      </c>
      <c r="N26" s="154">
        <v>21117.27172865249</v>
      </c>
      <c r="O26" s="154">
        <v>826694.6645018163</v>
      </c>
      <c r="P26" s="162">
        <v>4514544.608570344</v>
      </c>
      <c r="Q26" s="154">
        <v>309839.8</v>
      </c>
      <c r="R26" s="171">
        <v>2025</v>
      </c>
      <c r="S26" s="154">
        <v>169.42068393707268</v>
      </c>
      <c r="T26" s="158">
        <v>2397</v>
      </c>
      <c r="U26" s="142"/>
      <c r="V26" s="155"/>
      <c r="W26" s="155"/>
      <c r="X26" s="142"/>
      <c r="Y26" s="159"/>
      <c r="Z26" s="142"/>
      <c r="AA26" s="155"/>
      <c r="AB26" s="155"/>
    </row>
    <row r="27" spans="2:28" ht="12.75">
      <c r="B27" s="154"/>
      <c r="C27" s="144">
        <v>2026</v>
      </c>
      <c r="D27" s="154">
        <v>433351.0625</v>
      </c>
      <c r="E27" s="154">
        <v>-58315.033935546875</v>
      </c>
      <c r="F27" s="154">
        <v>125998.134765625</v>
      </c>
      <c r="G27" s="154">
        <v>365667.9616699219</v>
      </c>
      <c r="H27" s="154">
        <v>309839.8</v>
      </c>
      <c r="I27" s="154">
        <v>71000.84765625</v>
      </c>
      <c r="J27" s="154">
        <v>380840.64765625</v>
      </c>
      <c r="K27" s="154">
        <v>746508.6093261719</v>
      </c>
      <c r="L27" s="154">
        <v>118940.3046875</v>
      </c>
      <c r="M27" s="154">
        <v>865448.9140136719</v>
      </c>
      <c r="N27" s="154">
        <v>20125.334336218246</v>
      </c>
      <c r="O27" s="154">
        <v>845323.5796774537</v>
      </c>
      <c r="P27" s="162">
        <v>4758424.857379762</v>
      </c>
      <c r="Q27" s="154">
        <v>309839.8</v>
      </c>
      <c r="R27" s="171">
        <v>2026</v>
      </c>
      <c r="S27" s="154">
        <v>158.6170738983153</v>
      </c>
      <c r="T27" s="158">
        <v>2440</v>
      </c>
      <c r="U27" s="142"/>
      <c r="V27" s="155"/>
      <c r="W27" s="155"/>
      <c r="X27" s="142"/>
      <c r="Y27" s="159"/>
      <c r="Z27" s="142"/>
      <c r="AA27" s="155"/>
      <c r="AB27" s="155"/>
    </row>
    <row r="28" spans="2:28" ht="12.75">
      <c r="B28" s="154"/>
      <c r="C28" s="144">
        <v>2027</v>
      </c>
      <c r="D28" s="154">
        <v>439093.65625</v>
      </c>
      <c r="E28" s="154">
        <v>-58795.522705078125</v>
      </c>
      <c r="F28" s="154">
        <v>126772.263671875</v>
      </c>
      <c r="G28" s="154">
        <v>371116.9152832031</v>
      </c>
      <c r="H28" s="154">
        <v>309839.8</v>
      </c>
      <c r="I28" s="154">
        <v>71901.3359375</v>
      </c>
      <c r="J28" s="154">
        <v>381741.1359375</v>
      </c>
      <c r="K28" s="154">
        <v>752858.0512207032</v>
      </c>
      <c r="L28" s="154">
        <v>123287.4921875</v>
      </c>
      <c r="M28" s="154">
        <v>876145.5434082032</v>
      </c>
      <c r="N28" s="154">
        <v>18953.221429662775</v>
      </c>
      <c r="O28" s="154">
        <v>857192.3219785404</v>
      </c>
      <c r="P28" s="162">
        <v>4986061.494609342</v>
      </c>
      <c r="Q28" s="154">
        <v>309839.8</v>
      </c>
      <c r="R28" s="171">
        <v>2027</v>
      </c>
      <c r="S28" s="154">
        <v>146.73310285568232</v>
      </c>
      <c r="T28" s="158">
        <v>2484</v>
      </c>
      <c r="U28" s="142"/>
      <c r="V28" s="155"/>
      <c r="W28" s="155"/>
      <c r="X28" s="142"/>
      <c r="Y28" s="159"/>
      <c r="Z28" s="142"/>
      <c r="AA28" s="155"/>
      <c r="AB28" s="155"/>
    </row>
    <row r="29" spans="2:28" ht="12.75">
      <c r="B29" s="154"/>
      <c r="C29" s="144">
        <v>2028</v>
      </c>
      <c r="D29" s="154">
        <v>450338.53125</v>
      </c>
      <c r="E29" s="154">
        <v>-59818.267333984375</v>
      </c>
      <c r="F29" s="154">
        <v>119466.03515625</v>
      </c>
      <c r="G29" s="154">
        <v>390690.7634277344</v>
      </c>
      <c r="H29" s="154">
        <v>309839.8</v>
      </c>
      <c r="I29" s="154">
        <v>73900.7421875</v>
      </c>
      <c r="J29" s="154">
        <v>383740.5421875</v>
      </c>
      <c r="K29" s="154">
        <v>774431.3056152344</v>
      </c>
      <c r="L29" s="154">
        <v>121849.609375</v>
      </c>
      <c r="M29" s="154">
        <v>896280.9149902344</v>
      </c>
      <c r="N29" s="154">
        <v>18152.787279992663</v>
      </c>
      <c r="O29" s="154">
        <v>878128.1277102417</v>
      </c>
      <c r="P29" s="162">
        <v>5200712.051985592</v>
      </c>
      <c r="Q29" s="154">
        <v>309839.8</v>
      </c>
      <c r="R29" s="171">
        <v>2028</v>
      </c>
      <c r="S29" s="154">
        <v>138.09021482467642</v>
      </c>
      <c r="T29" s="158">
        <v>2528</v>
      </c>
      <c r="U29" s="142"/>
      <c r="V29" s="155"/>
      <c r="W29" s="155"/>
      <c r="X29" s="142"/>
      <c r="Y29" s="159"/>
      <c r="Z29" s="142"/>
      <c r="AA29" s="155"/>
      <c r="AB29" s="155"/>
    </row>
    <row r="30" spans="2:28" ht="12.75">
      <c r="B30" s="154"/>
      <c r="C30" s="144">
        <v>2029</v>
      </c>
      <c r="D30" s="154">
        <v>466902.71875</v>
      </c>
      <c r="E30" s="154">
        <v>-61226.994873046875</v>
      </c>
      <c r="F30" s="154">
        <v>117107.611328125</v>
      </c>
      <c r="G30" s="154">
        <v>411022.1022949219</v>
      </c>
      <c r="H30" s="154">
        <v>309839.8</v>
      </c>
      <c r="I30" s="154">
        <v>76344.6904296875</v>
      </c>
      <c r="J30" s="154">
        <v>386184.4904296875</v>
      </c>
      <c r="K30" s="154">
        <v>797206.5927246094</v>
      </c>
      <c r="L30" s="154">
        <v>121796.3125</v>
      </c>
      <c r="M30" s="154">
        <v>919002.9052246094</v>
      </c>
      <c r="N30" s="154">
        <v>17615.47411597273</v>
      </c>
      <c r="O30" s="154">
        <v>901387.4311086367</v>
      </c>
      <c r="P30" s="162">
        <v>5403525.091206953</v>
      </c>
      <c r="Q30" s="154">
        <v>309839.8</v>
      </c>
      <c r="R30" s="171">
        <v>2029</v>
      </c>
      <c r="S30" s="154">
        <v>131.608048801422</v>
      </c>
      <c r="T30" s="158">
        <v>2574</v>
      </c>
      <c r="U30" s="142"/>
      <c r="V30" s="155"/>
      <c r="W30" s="155"/>
      <c r="X30" s="142"/>
      <c r="Y30" s="159"/>
      <c r="Z30" s="142"/>
      <c r="AA30" s="155"/>
      <c r="AB30" s="155"/>
    </row>
    <row r="31" spans="2:28" ht="12.75">
      <c r="B31" s="154"/>
      <c r="C31" s="144">
        <v>2030</v>
      </c>
      <c r="D31" s="154">
        <v>476074.28125</v>
      </c>
      <c r="E31" s="154">
        <v>-61240.338134765625</v>
      </c>
      <c r="F31" s="154">
        <v>127684.541015625</v>
      </c>
      <c r="G31" s="154">
        <v>409630.0783691406</v>
      </c>
      <c r="H31" s="154">
        <v>309839.8</v>
      </c>
      <c r="I31" s="154">
        <v>77581.861328125</v>
      </c>
      <c r="J31" s="154">
        <v>387421.661328125</v>
      </c>
      <c r="K31" s="154">
        <v>797051.7396972657</v>
      </c>
      <c r="L31" s="154">
        <v>128303.2578125</v>
      </c>
      <c r="M31" s="154">
        <v>925354.9975097657</v>
      </c>
      <c r="N31" s="154">
        <v>16458.39673702543</v>
      </c>
      <c r="O31" s="154">
        <v>908896.6007727402</v>
      </c>
      <c r="P31" s="162">
        <v>5591763.87031256</v>
      </c>
      <c r="Q31" s="154">
        <v>309839.8</v>
      </c>
      <c r="R31" s="171">
        <v>2030</v>
      </c>
      <c r="S31" s="154">
        <v>120.80443876266463</v>
      </c>
      <c r="T31" s="158">
        <v>2620</v>
      </c>
      <c r="U31" s="142"/>
      <c r="V31" s="155"/>
      <c r="W31" s="155"/>
      <c r="X31" s="142"/>
      <c r="Y31" s="159"/>
      <c r="Z31" s="142"/>
      <c r="AA31" s="155"/>
      <c r="AB31" s="155"/>
    </row>
    <row r="32" spans="2:28" ht="12.75">
      <c r="B32" s="154"/>
      <c r="C32" s="144">
        <v>2031</v>
      </c>
      <c r="D32" s="154">
        <v>476709.59375</v>
      </c>
      <c r="E32" s="154">
        <v>-62622.072998046875</v>
      </c>
      <c r="F32" s="154">
        <v>107930.447265625</v>
      </c>
      <c r="G32" s="154">
        <v>431401.2194824219</v>
      </c>
      <c r="H32" s="154">
        <v>309839.8</v>
      </c>
      <c r="I32" s="154">
        <v>79286.3203125</v>
      </c>
      <c r="J32" s="154">
        <v>389126.1203125</v>
      </c>
      <c r="K32" s="154">
        <v>820527.3397949219</v>
      </c>
      <c r="L32" s="154">
        <v>124364.1875</v>
      </c>
      <c r="M32" s="154">
        <v>944891.5272949219</v>
      </c>
      <c r="N32" s="154">
        <v>15105.526145284866</v>
      </c>
      <c r="O32" s="154">
        <v>929786.001149637</v>
      </c>
      <c r="P32" s="162">
        <v>5769014.531725705</v>
      </c>
      <c r="Q32" s="154">
        <v>309839.8</v>
      </c>
      <c r="R32" s="171">
        <v>2031</v>
      </c>
      <c r="S32" s="154">
        <v>108.92046772003164</v>
      </c>
      <c r="T32" s="158">
        <v>2667</v>
      </c>
      <c r="U32" s="142"/>
      <c r="V32" s="155"/>
      <c r="W32" s="155"/>
      <c r="X32" s="142"/>
      <c r="Y32" s="159"/>
      <c r="Z32" s="142"/>
      <c r="AA32" s="155"/>
      <c r="AB32" s="155"/>
    </row>
    <row r="33" spans="2:30" ht="12.75">
      <c r="B33" s="154"/>
      <c r="C33" s="144">
        <v>2032</v>
      </c>
      <c r="D33" s="154">
        <v>480458.21875</v>
      </c>
      <c r="E33" s="154">
        <v>-62824.081298828125</v>
      </c>
      <c r="F33" s="154">
        <v>116893.697265625</v>
      </c>
      <c r="G33" s="154">
        <v>426388.6027832031</v>
      </c>
      <c r="H33" s="154">
        <v>309839.8</v>
      </c>
      <c r="I33" s="154">
        <v>79721.6328125</v>
      </c>
      <c r="J33" s="154">
        <v>389561.4328125</v>
      </c>
      <c r="K33" s="154">
        <v>815950.0355957032</v>
      </c>
      <c r="L33" s="154">
        <v>131982.953125</v>
      </c>
      <c r="M33" s="154">
        <v>947932.9887207032</v>
      </c>
      <c r="N33" s="154">
        <v>14157.188700496656</v>
      </c>
      <c r="O33" s="154">
        <v>933775.8000202065</v>
      </c>
      <c r="P33" s="162">
        <v>5932868.784867473</v>
      </c>
      <c r="Q33" s="154">
        <v>309839.8</v>
      </c>
      <c r="R33" s="171">
        <v>2032</v>
      </c>
      <c r="S33" s="154">
        <v>100.27757968902574</v>
      </c>
      <c r="T33" s="158">
        <v>2715</v>
      </c>
      <c r="U33" s="142"/>
      <c r="V33" s="155"/>
      <c r="W33" s="155"/>
      <c r="X33" s="142"/>
      <c r="Y33" s="159"/>
      <c r="Z33" s="142"/>
      <c r="AA33" s="155"/>
      <c r="AB33" s="155"/>
      <c r="AC33" s="142"/>
      <c r="AD33" s="142"/>
    </row>
    <row r="34" spans="2:30" ht="12.75">
      <c r="B34" s="154"/>
      <c r="C34" s="144">
        <v>2033</v>
      </c>
      <c r="D34" s="154">
        <v>487067.59375</v>
      </c>
      <c r="E34" s="154">
        <v>-63619.0185546875</v>
      </c>
      <c r="F34" s="154">
        <v>112287.19140625</v>
      </c>
      <c r="G34" s="154">
        <v>438399.4208984375</v>
      </c>
      <c r="H34" s="154">
        <v>309839.8</v>
      </c>
      <c r="I34" s="154">
        <v>81278.21484375</v>
      </c>
      <c r="J34" s="154">
        <v>391118.01484375</v>
      </c>
      <c r="K34" s="154">
        <v>829517.4357421875</v>
      </c>
      <c r="L34" s="154">
        <v>133457.09375</v>
      </c>
      <c r="M34" s="154">
        <v>962974.5294921875</v>
      </c>
      <c r="N34" s="154">
        <v>11088.978204433564</v>
      </c>
      <c r="O34" s="154">
        <v>951885.551287754</v>
      </c>
      <c r="P34" s="162">
        <v>6086616.999771424</v>
      </c>
      <c r="Q34" s="154">
        <v>309839.8</v>
      </c>
      <c r="R34" s="171">
        <v>2033</v>
      </c>
      <c r="S34" s="154">
        <v>77.15252563476542</v>
      </c>
      <c r="T34" s="158">
        <v>2764</v>
      </c>
      <c r="U34" s="142"/>
      <c r="V34" s="155"/>
      <c r="W34" s="155"/>
      <c r="X34" s="142"/>
      <c r="Y34" s="159"/>
      <c r="Z34" s="142"/>
      <c r="AA34" s="155"/>
      <c r="AB34" s="155"/>
      <c r="AC34" s="142"/>
      <c r="AD34" s="142"/>
    </row>
    <row r="35" spans="2:30" ht="12.75">
      <c r="B35" s="154"/>
      <c r="C35" s="144">
        <v>2034</v>
      </c>
      <c r="D35" s="154">
        <v>495851.28125</v>
      </c>
      <c r="E35" s="154">
        <v>-64578.847412109375</v>
      </c>
      <c r="F35" s="154">
        <v>110340.828125</v>
      </c>
      <c r="G35" s="154">
        <v>450089.3005371094</v>
      </c>
      <c r="H35" s="154">
        <v>309839.8</v>
      </c>
      <c r="I35" s="154">
        <v>83021.412109375</v>
      </c>
      <c r="J35" s="154">
        <v>392861.212109375</v>
      </c>
      <c r="K35" s="154">
        <v>842950.5126464844</v>
      </c>
      <c r="L35" s="154">
        <v>135332.65625</v>
      </c>
      <c r="M35" s="154">
        <v>978283.1688964844</v>
      </c>
      <c r="N35" s="154">
        <v>10657.226511183439</v>
      </c>
      <c r="O35" s="154">
        <v>967625.942385301</v>
      </c>
      <c r="P35" s="162">
        <v>6230478.006088338</v>
      </c>
      <c r="Q35" s="154">
        <v>309839.8</v>
      </c>
      <c r="R35" s="171">
        <v>2034</v>
      </c>
      <c r="S35" s="154">
        <v>72.83108161926248</v>
      </c>
      <c r="T35" s="158">
        <v>2814</v>
      </c>
      <c r="U35" s="142"/>
      <c r="V35" s="155"/>
      <c r="W35" s="155"/>
      <c r="X35" s="142"/>
      <c r="Y35" s="159"/>
      <c r="Z35" s="142"/>
      <c r="AA35" s="155"/>
      <c r="AB35" s="155"/>
      <c r="AC35" s="142"/>
      <c r="AD35" s="142"/>
    </row>
    <row r="36" spans="2:30" ht="12.75">
      <c r="B36" s="154"/>
      <c r="C36" s="144">
        <v>2035</v>
      </c>
      <c r="D36" s="154">
        <v>501678.78125</v>
      </c>
      <c r="E36" s="154">
        <v>-66312.30151367188</v>
      </c>
      <c r="F36" s="154">
        <v>89370.640625</v>
      </c>
      <c r="G36" s="154">
        <v>478620.4421386719</v>
      </c>
      <c r="H36" s="154">
        <v>309839.8</v>
      </c>
      <c r="I36" s="154">
        <v>85649.22265625</v>
      </c>
      <c r="J36" s="154">
        <v>395489.02265625</v>
      </c>
      <c r="K36" s="154">
        <v>874109.4647949219</v>
      </c>
      <c r="L36" s="154">
        <v>129752.9609375</v>
      </c>
      <c r="M36" s="154">
        <v>1003862.4257324219</v>
      </c>
      <c r="N36" s="154">
        <v>9675.82053370626</v>
      </c>
      <c r="O36" s="154">
        <v>994186.6051987157</v>
      </c>
      <c r="P36" s="162">
        <v>6366532.766242906</v>
      </c>
      <c r="Q36" s="154">
        <v>309839.8</v>
      </c>
      <c r="R36" s="171">
        <v>2035</v>
      </c>
      <c r="S36" s="154">
        <v>64.94711057662948</v>
      </c>
      <c r="T36" s="158">
        <v>2865</v>
      </c>
      <c r="U36" s="142"/>
      <c r="V36" s="155"/>
      <c r="W36" s="155"/>
      <c r="X36" s="142"/>
      <c r="Y36" s="159"/>
      <c r="Z36" s="142"/>
      <c r="AA36" s="155"/>
      <c r="AB36" s="155"/>
      <c r="AC36" s="142"/>
      <c r="AD36" s="142"/>
    </row>
    <row r="37" spans="2:30" ht="12.75">
      <c r="B37" s="154"/>
      <c r="C37" s="144">
        <v>2036</v>
      </c>
      <c r="D37" s="154">
        <v>509930.40625</v>
      </c>
      <c r="E37" s="154">
        <v>-67240.8876953125</v>
      </c>
      <c r="F37" s="154">
        <v>89870.9453125</v>
      </c>
      <c r="G37" s="154">
        <v>487300.3486328125</v>
      </c>
      <c r="H37" s="154">
        <v>309839.8</v>
      </c>
      <c r="I37" s="154">
        <v>87315.103515625</v>
      </c>
      <c r="J37" s="154">
        <v>397154.903515625</v>
      </c>
      <c r="K37" s="154">
        <v>884455.2521484375</v>
      </c>
      <c r="L37" s="154">
        <v>132860.875</v>
      </c>
      <c r="M37" s="154">
        <v>1017316.1271484375</v>
      </c>
      <c r="N37" s="154">
        <v>8537.521873037997</v>
      </c>
      <c r="O37" s="154">
        <v>1008778.6052753995</v>
      </c>
      <c r="P37" s="162">
        <v>6493605.373118146</v>
      </c>
      <c r="Q37" s="154">
        <v>309839.8</v>
      </c>
      <c r="R37" s="171">
        <v>2036</v>
      </c>
      <c r="S37" s="154">
        <v>56.30422254562359</v>
      </c>
      <c r="T37" s="158">
        <v>2916</v>
      </c>
      <c r="U37" s="142"/>
      <c r="V37" s="155"/>
      <c r="W37" s="155"/>
      <c r="X37" s="142"/>
      <c r="Y37" s="159"/>
      <c r="Z37" s="142"/>
      <c r="AA37" s="155"/>
      <c r="AB37" s="155"/>
      <c r="AC37" s="142"/>
      <c r="AD37" s="142"/>
    </row>
    <row r="38" spans="2:30" ht="12.75">
      <c r="B38" s="154"/>
      <c r="C38" s="144">
        <v>2037</v>
      </c>
      <c r="D38" s="154">
        <v>523263.875</v>
      </c>
      <c r="E38" s="154">
        <v>-67534.90991210938</v>
      </c>
      <c r="F38" s="154">
        <v>103338.765625</v>
      </c>
      <c r="G38" s="154">
        <v>487460.0192871094</v>
      </c>
      <c r="H38" s="154">
        <v>309839.8</v>
      </c>
      <c r="I38" s="154">
        <v>88862.841796875</v>
      </c>
      <c r="J38" s="154">
        <v>398702.641796875</v>
      </c>
      <c r="K38" s="154">
        <v>886162.6610839844</v>
      </c>
      <c r="L38" s="154">
        <v>141140.578125</v>
      </c>
      <c r="M38" s="154">
        <v>1027303.2392089844</v>
      </c>
      <c r="N38" s="154">
        <v>5857.185141045509</v>
      </c>
      <c r="O38" s="154">
        <v>1021446.0540679389</v>
      </c>
      <c r="P38" s="162">
        <v>6612040.834080234</v>
      </c>
      <c r="Q38" s="154">
        <v>309839.8</v>
      </c>
      <c r="R38" s="171">
        <v>2037</v>
      </c>
      <c r="S38" s="154">
        <v>37.93808547973617</v>
      </c>
      <c r="T38" s="158">
        <v>2969</v>
      </c>
      <c r="U38" s="142"/>
      <c r="V38" s="155"/>
      <c r="W38" s="155"/>
      <c r="X38" s="142"/>
      <c r="Y38" s="159"/>
      <c r="Z38" s="142"/>
      <c r="AA38" s="155"/>
      <c r="AB38" s="155"/>
      <c r="AC38" s="142"/>
      <c r="AD38" s="142"/>
    </row>
    <row r="39" spans="2:30" ht="12.75">
      <c r="B39" s="154"/>
      <c r="C39" s="144">
        <v>2038</v>
      </c>
      <c r="D39" s="154">
        <v>529837.5625</v>
      </c>
      <c r="E39" s="154">
        <v>-69180.07421875</v>
      </c>
      <c r="F39" s="154">
        <v>90336.25</v>
      </c>
      <c r="G39" s="154">
        <v>508681.38671875</v>
      </c>
      <c r="H39" s="154">
        <v>309839.8</v>
      </c>
      <c r="I39" s="154">
        <v>90843.5390625</v>
      </c>
      <c r="J39" s="154">
        <v>400683.3390625</v>
      </c>
      <c r="K39" s="154">
        <v>909364.72578125</v>
      </c>
      <c r="L39" s="154">
        <v>139035.96875</v>
      </c>
      <c r="M39" s="154">
        <v>1048400.69453125</v>
      </c>
      <c r="N39" s="154">
        <v>3754.7032599180443</v>
      </c>
      <c r="O39" s="154">
        <v>1044645.991271332</v>
      </c>
      <c r="P39" s="162">
        <v>6723533.34717011</v>
      </c>
      <c r="Q39" s="154">
        <v>309839.8</v>
      </c>
      <c r="R39" s="171">
        <v>2038</v>
      </c>
      <c r="S39" s="154">
        <v>23.893392429351707</v>
      </c>
      <c r="T39" s="158">
        <v>3022</v>
      </c>
      <c r="U39" s="142"/>
      <c r="V39" s="155"/>
      <c r="W39" s="155"/>
      <c r="X39" s="142"/>
      <c r="Y39" s="159"/>
      <c r="Z39" s="142"/>
      <c r="AA39" s="155"/>
      <c r="AB39" s="155"/>
      <c r="AC39" s="142"/>
      <c r="AD39" s="142"/>
    </row>
    <row r="40" spans="2:30" ht="12.75">
      <c r="B40" s="154"/>
      <c r="C40" s="144">
        <v>2039</v>
      </c>
      <c r="D40" s="154">
        <v>540108.4375</v>
      </c>
      <c r="E40" s="154">
        <v>-69618.47729492188</v>
      </c>
      <c r="F40" s="154">
        <v>95253.3046875</v>
      </c>
      <c r="G40" s="154">
        <v>514473.6101074219</v>
      </c>
      <c r="H40" s="154">
        <v>309839.8</v>
      </c>
      <c r="I40" s="154">
        <v>92425.31640625</v>
      </c>
      <c r="J40" s="154">
        <v>402265.11640625</v>
      </c>
      <c r="K40" s="154">
        <v>916738.7265136719</v>
      </c>
      <c r="L40" s="154">
        <v>144934.828125</v>
      </c>
      <c r="M40" s="154">
        <v>1061673.554638672</v>
      </c>
      <c r="N40" s="154">
        <v>1748.1250663564817</v>
      </c>
      <c r="O40" s="154">
        <v>1059925.4295723154</v>
      </c>
      <c r="P40" s="162">
        <v>6827660.050217149</v>
      </c>
      <c r="Q40" s="154">
        <v>309839.8</v>
      </c>
      <c r="R40" s="171">
        <v>2039</v>
      </c>
      <c r="S40" s="154">
        <v>10.929060382842863</v>
      </c>
      <c r="T40" s="158">
        <v>3076</v>
      </c>
      <c r="U40" s="142"/>
      <c r="V40" s="155"/>
      <c r="W40" s="155"/>
      <c r="X40" s="142"/>
      <c r="Y40" s="159"/>
      <c r="Z40" s="142"/>
      <c r="AA40" s="155"/>
      <c r="AB40" s="155"/>
      <c r="AC40" s="142"/>
      <c r="AD40" s="142"/>
    </row>
    <row r="41" spans="2:30" ht="12.75">
      <c r="B41" s="154"/>
      <c r="C41" s="144">
        <v>2040</v>
      </c>
      <c r="D41" s="154">
        <v>546744.1875</v>
      </c>
      <c r="E41" s="154">
        <v>-71529.7734375</v>
      </c>
      <c r="F41" s="154">
        <v>81193.515625</v>
      </c>
      <c r="G41" s="154">
        <v>537080.4453125</v>
      </c>
      <c r="H41" s="154">
        <v>309839.8</v>
      </c>
      <c r="I41" s="154">
        <v>94935.005859375</v>
      </c>
      <c r="J41" s="154">
        <v>404774.805859375</v>
      </c>
      <c r="K41" s="154">
        <v>941855.251171875</v>
      </c>
      <c r="L41" s="154">
        <v>142470.078125</v>
      </c>
      <c r="M41" s="154">
        <v>1084325.329296875</v>
      </c>
      <c r="N41" s="154">
        <v>-155.52056969605974</v>
      </c>
      <c r="O41" s="154">
        <v>1084480.8498665711</v>
      </c>
      <c r="P41" s="162">
        <v>6925726.157487191</v>
      </c>
      <c r="Q41" s="154">
        <v>309839.8</v>
      </c>
      <c r="R41" s="171">
        <v>2040</v>
      </c>
      <c r="S41" s="154">
        <v>-0.95491065979013</v>
      </c>
      <c r="T41" s="158">
        <v>3132</v>
      </c>
      <c r="U41" s="142"/>
      <c r="V41" s="155"/>
      <c r="W41" s="155"/>
      <c r="X41" s="142"/>
      <c r="Y41" s="159"/>
      <c r="Z41" s="142"/>
      <c r="AA41" s="155"/>
      <c r="AB41" s="155"/>
      <c r="AC41" s="142"/>
      <c r="AD41" s="142"/>
    </row>
    <row r="42" spans="2:30" ht="12.75">
      <c r="B42" s="154"/>
      <c r="C42" s="14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62"/>
      <c r="P42" s="162"/>
      <c r="Q42" s="154"/>
      <c r="R42" s="154"/>
      <c r="S42" s="154"/>
      <c r="T42" s="171"/>
      <c r="U42" s="154"/>
      <c r="V42" s="158"/>
      <c r="W42" s="142"/>
      <c r="X42" s="155"/>
      <c r="Y42" s="155"/>
      <c r="Z42" s="142"/>
      <c r="AA42" s="159"/>
      <c r="AB42" s="142"/>
      <c r="AC42" s="155"/>
      <c r="AD42" s="155"/>
    </row>
    <row r="43" spans="2:30" ht="12.75">
      <c r="B43" s="168" t="s">
        <v>46</v>
      </c>
      <c r="C43" s="172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1"/>
      <c r="O43" s="172"/>
      <c r="P43" s="172"/>
      <c r="Q43" s="172"/>
      <c r="R43" s="172"/>
      <c r="S43" s="172"/>
      <c r="T43" s="17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</row>
    <row r="44" spans="2:30" ht="12.75">
      <c r="B44" s="172"/>
      <c r="C44" s="153" t="s">
        <v>47</v>
      </c>
      <c r="D44" s="154">
        <v>3767914.659826238</v>
      </c>
      <c r="E44" s="154">
        <v>-531612.7460132771</v>
      </c>
      <c r="F44" s="154">
        <v>640198.8692443244</v>
      </c>
      <c r="G44" s="154">
        <v>3659328.5365951904</v>
      </c>
      <c r="H44" s="154">
        <v>1871143.9958377492</v>
      </c>
      <c r="I44" s="154">
        <v>426492.96426560497</v>
      </c>
      <c r="J44" s="154">
        <v>2297636.9601033544</v>
      </c>
      <c r="K44" s="154">
        <v>5956965.496698545</v>
      </c>
      <c r="L44" s="154">
        <v>914070.6461090589</v>
      </c>
      <c r="M44" s="154">
        <v>6871036.142807604</v>
      </c>
      <c r="N44" s="154">
        <v>-54690.01467958863</v>
      </c>
      <c r="O44" s="154">
        <v>6925726.157487192</v>
      </c>
      <c r="P44" s="172"/>
      <c r="Q44" s="172"/>
      <c r="R44" s="172"/>
      <c r="S44" s="172"/>
      <c r="T44" s="17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</row>
    <row r="45" spans="2:30" ht="12.75">
      <c r="B45" s="162" t="s">
        <v>48</v>
      </c>
      <c r="C45" s="153"/>
      <c r="D45" s="154"/>
      <c r="E45" s="153"/>
      <c r="F45" s="153"/>
      <c r="G45" s="154"/>
      <c r="H45" s="154"/>
      <c r="I45" s="154"/>
      <c r="J45" s="157">
        <v>644649.0835029258</v>
      </c>
      <c r="K45" s="157"/>
      <c r="L45" s="157"/>
      <c r="M45" s="157">
        <v>644649.0835029258</v>
      </c>
      <c r="N45" s="154">
        <v>0</v>
      </c>
      <c r="O45" s="157">
        <v>644649.0835029258</v>
      </c>
      <c r="P45" s="172"/>
      <c r="Q45" s="172"/>
      <c r="R45" s="172"/>
      <c r="S45" s="172"/>
      <c r="T45" s="17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</row>
    <row r="46" spans="2:30" ht="12.75">
      <c r="B46" s="172" t="s">
        <v>49</v>
      </c>
      <c r="C46" s="153"/>
      <c r="D46" s="153"/>
      <c r="E46" s="153"/>
      <c r="F46" s="153"/>
      <c r="G46" s="154"/>
      <c r="H46" s="154"/>
      <c r="I46" s="154"/>
      <c r="J46" s="154">
        <v>2942286.0436062803</v>
      </c>
      <c r="K46" s="154"/>
      <c r="L46" s="154"/>
      <c r="M46" s="154">
        <v>7515685.22631053</v>
      </c>
      <c r="N46" s="154">
        <v>-54690.01467958863</v>
      </c>
      <c r="O46" s="154">
        <v>7570375.240990118</v>
      </c>
      <c r="P46" s="172"/>
      <c r="Q46" s="172"/>
      <c r="R46" s="172"/>
      <c r="S46" s="172"/>
      <c r="T46" s="17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</row>
    <row r="47" spans="2:30" ht="12.75">
      <c r="B47" s="172"/>
      <c r="C47" s="152"/>
      <c r="D47" s="173"/>
      <c r="E47" s="173"/>
      <c r="F47" s="173"/>
      <c r="G47" s="173"/>
      <c r="H47" s="173"/>
      <c r="I47" s="173"/>
      <c r="J47" s="173"/>
      <c r="K47" s="173"/>
      <c r="L47" s="173"/>
      <c r="M47" s="320"/>
      <c r="N47" s="199"/>
      <c r="O47" s="172"/>
      <c r="P47" s="172"/>
      <c r="Q47" s="172"/>
      <c r="R47" s="172"/>
      <c r="S47" s="17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</row>
    <row r="48" spans="2:30" ht="12.75">
      <c r="B48" s="142"/>
      <c r="C48" s="277" t="s">
        <v>1</v>
      </c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197"/>
      <c r="V48" s="142"/>
      <c r="W48" s="142"/>
      <c r="X48" s="142"/>
      <c r="Y48" s="142"/>
      <c r="Z48" s="142"/>
      <c r="AA48" s="142"/>
      <c r="AB48" s="142"/>
      <c r="AC48" s="142"/>
      <c r="AD48" s="142"/>
    </row>
    <row r="49" spans="1:21" ht="12.75">
      <c r="A49" s="142"/>
      <c r="B49" s="142"/>
      <c r="C49" s="277" t="s">
        <v>2</v>
      </c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197"/>
    </row>
    <row r="50" spans="1:21" ht="12.75">
      <c r="A50" s="142"/>
      <c r="B50" s="142"/>
      <c r="C50" s="277" t="s">
        <v>113</v>
      </c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197"/>
    </row>
    <row r="51" spans="1:21" ht="12.75">
      <c r="A51" s="142"/>
      <c r="B51" s="274"/>
      <c r="C51" s="275"/>
      <c r="D51" s="275"/>
      <c r="E51" s="275"/>
      <c r="F51" s="261"/>
      <c r="G51" s="260"/>
      <c r="H51" s="243"/>
      <c r="I51" s="142"/>
      <c r="J51" s="142"/>
      <c r="K51" s="160"/>
      <c r="L51" s="160"/>
      <c r="M51" s="160"/>
      <c r="N51" s="142"/>
      <c r="O51" s="142"/>
      <c r="P51" s="142"/>
      <c r="Q51" s="142"/>
      <c r="R51" s="142"/>
      <c r="S51" s="142"/>
      <c r="T51" s="142"/>
      <c r="U51" s="142"/>
    </row>
    <row r="52" spans="1:21" ht="12.75">
      <c r="A52" s="142"/>
      <c r="B52" s="236" t="s">
        <v>50</v>
      </c>
      <c r="C52" s="273" t="s">
        <v>51</v>
      </c>
      <c r="D52" s="160"/>
      <c r="E52" s="160"/>
      <c r="F52" s="244" t="s">
        <v>52</v>
      </c>
      <c r="G52" s="236" t="s">
        <v>53</v>
      </c>
      <c r="H52" s="244" t="s">
        <v>54</v>
      </c>
      <c r="I52" s="142"/>
      <c r="J52" s="177"/>
      <c r="K52" s="178"/>
      <c r="L52" s="178"/>
      <c r="M52" s="178"/>
      <c r="N52" s="177"/>
      <c r="O52" s="142"/>
      <c r="P52" s="142"/>
      <c r="Q52" s="142"/>
      <c r="R52" s="142"/>
      <c r="S52" s="142"/>
      <c r="T52" s="142"/>
      <c r="U52" s="142"/>
    </row>
    <row r="53" spans="1:21" ht="12.75">
      <c r="A53" s="142"/>
      <c r="B53" s="192" t="s">
        <v>55</v>
      </c>
      <c r="C53" s="192" t="s">
        <v>56</v>
      </c>
      <c r="D53" s="149" t="s">
        <v>57</v>
      </c>
      <c r="E53" s="149" t="s">
        <v>57</v>
      </c>
      <c r="F53" s="262" t="s">
        <v>55</v>
      </c>
      <c r="G53" s="192"/>
      <c r="H53" s="244" t="s">
        <v>58</v>
      </c>
      <c r="I53" s="142"/>
      <c r="J53" s="177"/>
      <c r="K53" s="170"/>
      <c r="L53" s="170"/>
      <c r="M53" s="170"/>
      <c r="N53" s="177"/>
      <c r="O53" s="142"/>
      <c r="P53" s="142"/>
      <c r="Q53" s="142"/>
      <c r="R53" s="142"/>
      <c r="S53" s="142"/>
      <c r="T53" s="142"/>
      <c r="U53" s="142"/>
    </row>
    <row r="54" spans="1:21" ht="14.25">
      <c r="A54" s="142"/>
      <c r="B54" s="204" t="s">
        <v>59</v>
      </c>
      <c r="C54" s="204" t="s">
        <v>60</v>
      </c>
      <c r="D54" s="181" t="s">
        <v>61</v>
      </c>
      <c r="E54" s="218" t="s">
        <v>62</v>
      </c>
      <c r="F54" s="263" t="s">
        <v>59</v>
      </c>
      <c r="G54" s="180" t="s">
        <v>63</v>
      </c>
      <c r="H54" s="245" t="s">
        <v>64</v>
      </c>
      <c r="I54" s="142"/>
      <c r="J54" s="177"/>
      <c r="K54" s="177"/>
      <c r="L54" s="177"/>
      <c r="M54" s="177"/>
      <c r="N54" s="177"/>
      <c r="O54" s="142"/>
      <c r="P54" s="142"/>
      <c r="Q54" s="142"/>
      <c r="R54" s="142"/>
      <c r="S54" s="142"/>
      <c r="T54" s="142"/>
      <c r="U54" s="142"/>
    </row>
    <row r="55" spans="1:21" ht="12.75">
      <c r="A55" s="144">
        <v>2011</v>
      </c>
      <c r="B55" s="191">
        <v>10452.3623046875</v>
      </c>
      <c r="C55" s="191">
        <v>42635.37109375</v>
      </c>
      <c r="D55" s="183">
        <v>450000</v>
      </c>
      <c r="E55" s="221">
        <v>407364.62890625</v>
      </c>
      <c r="F55" s="264">
        <v>7465.67431640625</v>
      </c>
      <c r="G55" s="182">
        <v>6324.48095703125</v>
      </c>
      <c r="H55" s="189">
        <v>0.29491516947746277</v>
      </c>
      <c r="I55" s="142"/>
      <c r="J55" s="149"/>
      <c r="K55" s="246"/>
      <c r="L55" s="183"/>
      <c r="M55" s="149"/>
      <c r="N55" s="177"/>
      <c r="O55" s="142"/>
      <c r="P55" s="142"/>
      <c r="Q55" s="142"/>
      <c r="R55" s="142"/>
      <c r="S55" s="142"/>
      <c r="T55" s="142"/>
      <c r="U55" s="142"/>
    </row>
    <row r="56" spans="1:21" ht="12.75">
      <c r="A56" s="144">
        <v>2012</v>
      </c>
      <c r="B56" s="191">
        <v>10585.57421875</v>
      </c>
      <c r="C56" s="191">
        <v>48920.09375</v>
      </c>
      <c r="D56" s="183">
        <v>414000</v>
      </c>
      <c r="E56" s="221">
        <v>365079.90625</v>
      </c>
      <c r="F56" s="264">
        <v>8290.6044921875</v>
      </c>
      <c r="G56" s="182">
        <v>6797.5400390625</v>
      </c>
      <c r="H56" s="189">
        <v>0.33874544501304626</v>
      </c>
      <c r="I56" s="142"/>
      <c r="J56" s="149"/>
      <c r="K56" s="246"/>
      <c r="L56" s="183"/>
      <c r="M56" s="183"/>
      <c r="N56" s="177"/>
      <c r="O56" s="142"/>
      <c r="P56" s="142"/>
      <c r="Q56" s="142"/>
      <c r="R56" s="142"/>
      <c r="S56" s="142"/>
      <c r="T56" s="142"/>
      <c r="U56" s="142"/>
    </row>
    <row r="57" spans="1:21" ht="12.75">
      <c r="A57" s="144">
        <v>2013</v>
      </c>
      <c r="B57" s="191">
        <v>11885.3251953125</v>
      </c>
      <c r="C57" s="191">
        <v>41386.05859375</v>
      </c>
      <c r="D57" s="183">
        <v>344000</v>
      </c>
      <c r="E57" s="221">
        <v>302613.94140625</v>
      </c>
      <c r="F57" s="264">
        <v>7570.802734375</v>
      </c>
      <c r="G57" s="182">
        <v>6483.87109375</v>
      </c>
      <c r="H57" s="189">
        <v>0.28525808453559875</v>
      </c>
      <c r="I57" s="142"/>
      <c r="J57" s="149"/>
      <c r="K57" s="246"/>
      <c r="L57" s="183"/>
      <c r="M57" s="183"/>
      <c r="N57" s="177"/>
      <c r="O57" s="142"/>
      <c r="P57" s="142"/>
      <c r="Q57" s="142"/>
      <c r="R57" s="142"/>
      <c r="S57" s="142"/>
      <c r="T57" s="142"/>
      <c r="U57" s="142"/>
    </row>
    <row r="58" spans="1:21" ht="12.75">
      <c r="A58" s="144">
        <v>2014</v>
      </c>
      <c r="B58" s="191">
        <v>10320.767578125</v>
      </c>
      <c r="C58" s="191">
        <v>47435.734375</v>
      </c>
      <c r="D58" s="183">
        <v>34300</v>
      </c>
      <c r="E58" s="221">
        <v>-13135.734375</v>
      </c>
      <c r="F58" s="264">
        <v>8136.6982421875</v>
      </c>
      <c r="G58" s="182">
        <v>6197.86669921875</v>
      </c>
      <c r="H58" s="189">
        <v>0.3260609209537506</v>
      </c>
      <c r="I58" s="142"/>
      <c r="J58" s="149"/>
      <c r="K58" s="246"/>
      <c r="L58" s="183"/>
      <c r="M58" s="183"/>
      <c r="N58" s="177"/>
      <c r="O58" s="142"/>
      <c r="P58" s="142"/>
      <c r="Q58" s="142"/>
      <c r="R58" s="142"/>
      <c r="S58" s="142"/>
      <c r="T58" s="142"/>
      <c r="U58" s="142"/>
    </row>
    <row r="59" spans="1:21" ht="12.75">
      <c r="A59" s="144">
        <v>2015</v>
      </c>
      <c r="B59" s="191">
        <v>9351.083984375</v>
      </c>
      <c r="C59" s="191">
        <v>48184.36328125</v>
      </c>
      <c r="D59" s="183">
        <v>34300</v>
      </c>
      <c r="E59" s="221">
        <v>-13884.36328125</v>
      </c>
      <c r="F59" s="264">
        <v>8392.05078125</v>
      </c>
      <c r="G59" s="182">
        <v>6750.12353515625</v>
      </c>
      <c r="H59" s="189">
        <v>0.3317149579524994</v>
      </c>
      <c r="I59" s="142"/>
      <c r="J59" s="149"/>
      <c r="K59" s="246"/>
      <c r="L59" s="183"/>
      <c r="M59" s="183"/>
      <c r="N59" s="177"/>
      <c r="O59" s="142"/>
      <c r="P59" s="142"/>
      <c r="Q59" s="142"/>
      <c r="R59" s="142"/>
      <c r="S59" s="142"/>
      <c r="T59" s="142"/>
      <c r="U59" s="142"/>
    </row>
    <row r="60" spans="1:21" ht="12.75">
      <c r="A60" s="144">
        <v>2016</v>
      </c>
      <c r="B60" s="191">
        <v>4097.04345703125</v>
      </c>
      <c r="C60" s="191">
        <v>0</v>
      </c>
      <c r="D60" s="183">
        <v>34300</v>
      </c>
      <c r="E60" s="221">
        <v>34300</v>
      </c>
      <c r="F60" s="264">
        <v>4382.6153564453125</v>
      </c>
      <c r="G60" s="182">
        <v>1654.4730224609375</v>
      </c>
      <c r="H60" s="189">
        <v>0.009094475768506527</v>
      </c>
      <c r="I60" s="142"/>
      <c r="J60" s="149"/>
      <c r="K60" s="246"/>
      <c r="L60" s="183"/>
      <c r="M60" s="183"/>
      <c r="N60" s="177"/>
      <c r="O60" s="142"/>
      <c r="P60" s="142"/>
      <c r="Q60" s="142"/>
      <c r="R60" s="142"/>
      <c r="S60" s="142"/>
      <c r="T60" s="142"/>
      <c r="U60" s="142"/>
    </row>
    <row r="61" spans="1:21" ht="12.75">
      <c r="A61" s="144">
        <v>2017</v>
      </c>
      <c r="B61" s="191">
        <v>3218.073974609375</v>
      </c>
      <c r="C61" s="191">
        <v>0</v>
      </c>
      <c r="D61" s="183">
        <v>34300</v>
      </c>
      <c r="E61" s="221">
        <v>34300</v>
      </c>
      <c r="F61" s="264">
        <v>3887.0701904296875</v>
      </c>
      <c r="G61" s="182">
        <v>1401.440185546875</v>
      </c>
      <c r="H61" s="189">
        <v>0.007489490322768688</v>
      </c>
      <c r="I61" s="142"/>
      <c r="J61" s="149"/>
      <c r="K61" s="246"/>
      <c r="L61" s="183"/>
      <c r="M61" s="183"/>
      <c r="N61" s="177"/>
      <c r="O61" s="142"/>
      <c r="P61" s="142"/>
      <c r="Q61" s="142"/>
      <c r="R61" s="142"/>
      <c r="S61" s="142"/>
      <c r="T61" s="142"/>
      <c r="U61" s="142"/>
    </row>
    <row r="62" spans="1:21" ht="12.75">
      <c r="A62" s="144">
        <v>2018</v>
      </c>
      <c r="B62" s="191">
        <v>4357.98779296875</v>
      </c>
      <c r="C62" s="191">
        <v>0</v>
      </c>
      <c r="D62" s="183">
        <v>34300</v>
      </c>
      <c r="E62" s="221">
        <v>34300</v>
      </c>
      <c r="F62" s="264">
        <v>4497.3541259765625</v>
      </c>
      <c r="G62" s="182">
        <v>1818.475341796875</v>
      </c>
      <c r="H62" s="189">
        <v>0.010142161510884762</v>
      </c>
      <c r="I62" s="142"/>
      <c r="J62" s="149"/>
      <c r="K62" s="246"/>
      <c r="L62" s="183"/>
      <c r="M62" s="183"/>
      <c r="N62" s="177"/>
      <c r="O62" s="142"/>
      <c r="P62" s="142"/>
      <c r="Q62" s="142"/>
      <c r="R62" s="142"/>
      <c r="S62" s="142"/>
      <c r="T62" s="142"/>
      <c r="U62" s="142"/>
    </row>
    <row r="63" spans="1:21" ht="12.75">
      <c r="A63" s="144">
        <v>2019</v>
      </c>
      <c r="B63" s="191">
        <v>3557.40966796875</v>
      </c>
      <c r="C63" s="191">
        <v>0</v>
      </c>
      <c r="D63" s="183">
        <v>34300</v>
      </c>
      <c r="E63" s="221">
        <v>34300</v>
      </c>
      <c r="F63" s="264">
        <v>4271.8380126953125</v>
      </c>
      <c r="G63" s="182">
        <v>1529.0933837890625</v>
      </c>
      <c r="H63" s="189">
        <v>0.008280578069388866</v>
      </c>
      <c r="I63" s="142"/>
      <c r="J63" s="149"/>
      <c r="K63" s="246"/>
      <c r="L63" s="183"/>
      <c r="M63" s="183"/>
      <c r="N63" s="177"/>
      <c r="O63" s="142"/>
      <c r="P63" s="142"/>
      <c r="Q63" s="142"/>
      <c r="R63" s="142"/>
      <c r="S63" s="142"/>
      <c r="T63" s="142"/>
      <c r="U63" s="142"/>
    </row>
    <row r="64" spans="1:21" ht="12.75">
      <c r="A64" s="144">
        <v>2020</v>
      </c>
      <c r="B64" s="191">
        <v>4573.1328125</v>
      </c>
      <c r="C64" s="191">
        <v>0</v>
      </c>
      <c r="D64" s="183">
        <v>34300</v>
      </c>
      <c r="E64" s="221">
        <v>34300</v>
      </c>
      <c r="F64" s="264">
        <v>4581.23583984375</v>
      </c>
      <c r="G64" s="182">
        <v>787.942626953125</v>
      </c>
      <c r="H64" s="189">
        <v>0.003319602459669113</v>
      </c>
      <c r="I64" s="142"/>
      <c r="J64" s="149"/>
      <c r="K64" s="246"/>
      <c r="L64" s="183"/>
      <c r="M64" s="183"/>
      <c r="N64" s="177"/>
      <c r="O64" s="142"/>
      <c r="P64" s="142"/>
      <c r="Q64" s="142"/>
      <c r="R64" s="142"/>
      <c r="S64" s="142"/>
      <c r="T64" s="142"/>
      <c r="U64" s="142"/>
    </row>
    <row r="65" spans="1:14" ht="12.75">
      <c r="A65" s="144">
        <v>2021</v>
      </c>
      <c r="B65" s="191">
        <v>4371.6552734375</v>
      </c>
      <c r="C65" s="191">
        <v>0</v>
      </c>
      <c r="D65" s="183">
        <v>34300</v>
      </c>
      <c r="E65" s="221">
        <v>34300</v>
      </c>
      <c r="F65" s="264">
        <v>4563.34130859375</v>
      </c>
      <c r="G65" s="182">
        <v>785.171875</v>
      </c>
      <c r="H65" s="189">
        <v>0.003309632185846567</v>
      </c>
      <c r="I65" s="142"/>
      <c r="J65" s="149"/>
      <c r="K65" s="246"/>
      <c r="L65" s="183"/>
      <c r="M65" s="183"/>
      <c r="N65" s="177"/>
    </row>
    <row r="66" spans="1:14" ht="12.75">
      <c r="A66" s="144">
        <v>2022</v>
      </c>
      <c r="B66" s="191">
        <v>4558.69873046875</v>
      </c>
      <c r="C66" s="191">
        <v>0</v>
      </c>
      <c r="D66" s="183">
        <v>34300</v>
      </c>
      <c r="E66" s="221">
        <v>34300</v>
      </c>
      <c r="F66" s="264">
        <v>4571.3460693359375</v>
      </c>
      <c r="G66" s="182">
        <v>786.0576782226562</v>
      </c>
      <c r="H66" s="189">
        <v>0.00330971647053957</v>
      </c>
      <c r="I66" s="142"/>
      <c r="J66" s="149"/>
      <c r="K66" s="246"/>
      <c r="L66" s="183"/>
      <c r="M66" s="183"/>
      <c r="N66" s="177"/>
    </row>
    <row r="67" spans="1:14" ht="12.75">
      <c r="A67" s="144">
        <v>2023</v>
      </c>
      <c r="B67" s="191">
        <v>4268.751953125</v>
      </c>
      <c r="C67" s="191">
        <v>0</v>
      </c>
      <c r="D67" s="183">
        <v>34300</v>
      </c>
      <c r="E67" s="221">
        <v>34300</v>
      </c>
      <c r="F67" s="264">
        <v>4233.9600830078125</v>
      </c>
      <c r="G67" s="182">
        <v>714.6806640625</v>
      </c>
      <c r="H67" s="189">
        <v>0.0029207144398242235</v>
      </c>
      <c r="I67" s="142"/>
      <c r="J67" s="149"/>
      <c r="K67" s="246"/>
      <c r="L67" s="183"/>
      <c r="M67" s="183"/>
      <c r="N67" s="177"/>
    </row>
    <row r="68" spans="1:14" ht="12.75">
      <c r="A68" s="144">
        <v>2024</v>
      </c>
      <c r="B68" s="191">
        <v>3654.5869140625</v>
      </c>
      <c r="C68" s="191">
        <v>0</v>
      </c>
      <c r="D68" s="183">
        <v>34300</v>
      </c>
      <c r="E68" s="221">
        <v>34300</v>
      </c>
      <c r="F68" s="264">
        <v>4300.9945068359375</v>
      </c>
      <c r="G68" s="182">
        <v>729.071533203125</v>
      </c>
      <c r="H68" s="189">
        <v>0.0029971697367727757</v>
      </c>
      <c r="I68" s="142"/>
      <c r="J68" s="149"/>
      <c r="K68" s="246"/>
      <c r="L68" s="183"/>
      <c r="M68" s="183"/>
      <c r="N68" s="177"/>
    </row>
    <row r="69" spans="1:14" ht="12.75">
      <c r="A69" s="144">
        <v>2025</v>
      </c>
      <c r="B69" s="191">
        <v>4559.13623046875</v>
      </c>
      <c r="C69" s="191">
        <v>0</v>
      </c>
      <c r="D69" s="183">
        <v>34300</v>
      </c>
      <c r="E69" s="221">
        <v>34300</v>
      </c>
      <c r="F69" s="264">
        <v>5087.1875</v>
      </c>
      <c r="G69" s="182">
        <v>833.7125244140625</v>
      </c>
      <c r="H69" s="189">
        <v>0.0033095749095082283</v>
      </c>
      <c r="I69" s="142"/>
      <c r="J69" s="149"/>
      <c r="K69" s="246"/>
      <c r="L69" s="183"/>
      <c r="M69" s="183"/>
      <c r="N69" s="177"/>
    </row>
    <row r="70" spans="1:14" ht="12.75">
      <c r="A70" s="144">
        <v>2026</v>
      </c>
      <c r="B70" s="191">
        <v>3917.186767578125</v>
      </c>
      <c r="C70" s="191">
        <v>0</v>
      </c>
      <c r="D70" s="183">
        <v>34300</v>
      </c>
      <c r="E70" s="221">
        <v>34300</v>
      </c>
      <c r="F70" s="264">
        <v>4993.0859375</v>
      </c>
      <c r="G70" s="182">
        <v>805.7327880859375</v>
      </c>
      <c r="H70" s="189">
        <v>0.0031090895645320415</v>
      </c>
      <c r="I70" s="142"/>
      <c r="J70" s="149"/>
      <c r="K70" s="246"/>
      <c r="L70" s="183"/>
      <c r="M70" s="183"/>
      <c r="N70" s="177"/>
    </row>
    <row r="71" spans="1:14" ht="12.75">
      <c r="A71" s="144">
        <v>2027</v>
      </c>
      <c r="B71" s="191">
        <v>4557.63671875</v>
      </c>
      <c r="C71" s="191">
        <v>0</v>
      </c>
      <c r="D71" s="183">
        <v>34300</v>
      </c>
      <c r="E71" s="221">
        <v>34300</v>
      </c>
      <c r="F71" s="264">
        <v>5109.514892578125</v>
      </c>
      <c r="G71" s="182">
        <v>836.0855102539062</v>
      </c>
      <c r="H71" s="189">
        <v>0.0033087730407714844</v>
      </c>
      <c r="I71" s="142"/>
      <c r="J71" s="149"/>
      <c r="K71" s="246"/>
      <c r="L71" s="183"/>
      <c r="M71" s="183"/>
      <c r="N71" s="177"/>
    </row>
    <row r="72" spans="1:14" ht="12.75">
      <c r="A72" s="144">
        <v>2028</v>
      </c>
      <c r="B72" s="191">
        <v>3884.1416015625</v>
      </c>
      <c r="C72" s="191">
        <v>0</v>
      </c>
      <c r="D72" s="183">
        <v>34300</v>
      </c>
      <c r="E72" s="221">
        <v>34300</v>
      </c>
      <c r="F72" s="264">
        <v>4983.82763671875</v>
      </c>
      <c r="G72" s="182">
        <v>804.0005493164062</v>
      </c>
      <c r="H72" s="189">
        <v>0.0030977351125329733</v>
      </c>
      <c r="I72" s="142"/>
      <c r="J72" s="149"/>
      <c r="K72" s="246"/>
      <c r="L72" s="183"/>
      <c r="M72" s="183"/>
      <c r="N72" s="177"/>
    </row>
    <row r="73" spans="1:14" ht="12.75">
      <c r="A73" s="144">
        <v>2029</v>
      </c>
      <c r="B73" s="191">
        <v>4401.08154296875</v>
      </c>
      <c r="C73" s="191">
        <v>0</v>
      </c>
      <c r="D73" s="183">
        <v>34300</v>
      </c>
      <c r="E73" s="221">
        <v>34300</v>
      </c>
      <c r="F73" s="264">
        <v>4917.28759765625</v>
      </c>
      <c r="G73" s="182">
        <v>781.9945068359375</v>
      </c>
      <c r="H73" s="189">
        <v>0.0029409676790237427</v>
      </c>
      <c r="I73" s="142"/>
      <c r="J73" s="149"/>
      <c r="K73" s="246"/>
      <c r="L73" s="183"/>
      <c r="M73" s="183"/>
      <c r="N73" s="177"/>
    </row>
    <row r="74" spans="1:14" ht="12.75">
      <c r="A74" s="144">
        <v>2030</v>
      </c>
      <c r="B74" s="191">
        <v>4332.064453125</v>
      </c>
      <c r="C74" s="191">
        <v>0</v>
      </c>
      <c r="D74" s="183">
        <v>34300</v>
      </c>
      <c r="E74" s="221">
        <v>34300</v>
      </c>
      <c r="F74" s="264">
        <v>5118.61669921875</v>
      </c>
      <c r="G74" s="182">
        <v>828.5792236328125</v>
      </c>
      <c r="H74" s="189">
        <v>0.0032096565701067448</v>
      </c>
      <c r="I74" s="142"/>
      <c r="J74" s="149"/>
      <c r="K74" s="246"/>
      <c r="L74" s="183"/>
      <c r="M74" s="183"/>
      <c r="N74" s="177"/>
    </row>
    <row r="75" spans="1:14" ht="12.75">
      <c r="A75" s="149">
        <v>2031</v>
      </c>
      <c r="B75" s="191">
        <v>3536.2177734375</v>
      </c>
      <c r="C75" s="191">
        <v>0</v>
      </c>
      <c r="D75" s="183">
        <v>34300</v>
      </c>
      <c r="E75" s="221">
        <v>34300</v>
      </c>
      <c r="F75" s="264">
        <v>4898.348876953125</v>
      </c>
      <c r="G75" s="182">
        <v>780.7249755859375</v>
      </c>
      <c r="H75" s="189">
        <v>0.0029412326402962208</v>
      </c>
      <c r="I75" s="142"/>
      <c r="J75" s="149"/>
      <c r="K75" s="246"/>
      <c r="L75" s="183"/>
      <c r="M75" s="183"/>
      <c r="N75" s="177"/>
    </row>
    <row r="76" spans="1:14" ht="12.75">
      <c r="A76" s="149">
        <v>2032</v>
      </c>
      <c r="B76" s="191">
        <v>4571.8798828125</v>
      </c>
      <c r="C76" s="191">
        <v>0</v>
      </c>
      <c r="D76" s="183">
        <v>34300</v>
      </c>
      <c r="E76" s="221">
        <v>34300</v>
      </c>
      <c r="F76" s="264">
        <v>5132.528564453125</v>
      </c>
      <c r="G76" s="182">
        <v>840.5441284179688</v>
      </c>
      <c r="H76" s="189">
        <v>0.0033187270164489746</v>
      </c>
      <c r="I76" s="142"/>
      <c r="J76" s="149"/>
      <c r="K76" s="246"/>
      <c r="L76" s="183"/>
      <c r="M76" s="183"/>
      <c r="N76" s="177"/>
    </row>
    <row r="77" spans="1:14" ht="12.75">
      <c r="A77" s="149">
        <v>2033</v>
      </c>
      <c r="B77" s="191">
        <v>4373.86767578125</v>
      </c>
      <c r="C77" s="191">
        <v>0</v>
      </c>
      <c r="D77" s="183">
        <v>34300</v>
      </c>
      <c r="E77" s="221">
        <v>34300</v>
      </c>
      <c r="F77" s="264">
        <v>5124.0966796875</v>
      </c>
      <c r="G77" s="182">
        <v>839.187255859375</v>
      </c>
      <c r="H77" s="189">
        <v>0.0033098948188126087</v>
      </c>
      <c r="I77" s="142"/>
      <c r="J77" s="149"/>
      <c r="K77" s="246"/>
      <c r="L77" s="183"/>
      <c r="M77" s="183"/>
      <c r="N77" s="177"/>
    </row>
    <row r="78" spans="1:14" ht="12.75">
      <c r="A78" s="149">
        <v>2034</v>
      </c>
      <c r="B78" s="191">
        <v>4557.8193359375</v>
      </c>
      <c r="C78" s="191">
        <v>0</v>
      </c>
      <c r="D78" s="183">
        <v>34300</v>
      </c>
      <c r="E78" s="221">
        <v>34300</v>
      </c>
      <c r="F78" s="264">
        <v>5130.900390625</v>
      </c>
      <c r="G78" s="182">
        <v>840.5535278320312</v>
      </c>
      <c r="H78" s="189">
        <v>0.003309185616672039</v>
      </c>
      <c r="I78" s="142"/>
      <c r="J78" s="149"/>
      <c r="K78" s="246"/>
      <c r="L78" s="183"/>
      <c r="M78" s="183"/>
      <c r="N78" s="177"/>
    </row>
    <row r="79" spans="1:14" ht="12.75">
      <c r="A79" s="149">
        <v>2035</v>
      </c>
      <c r="B79" s="191">
        <v>4269.61279296875</v>
      </c>
      <c r="C79" s="191">
        <v>0</v>
      </c>
      <c r="D79" s="183">
        <v>34300</v>
      </c>
      <c r="E79" s="221">
        <v>34300</v>
      </c>
      <c r="F79" s="264">
        <v>4857.841064453125</v>
      </c>
      <c r="G79" s="182">
        <v>775.99267578125</v>
      </c>
      <c r="H79" s="189">
        <v>0.0029215868562459946</v>
      </c>
      <c r="I79" s="142"/>
      <c r="J79" s="149"/>
      <c r="K79" s="246"/>
      <c r="L79" s="183"/>
      <c r="M79" s="183"/>
      <c r="N79" s="177"/>
    </row>
    <row r="80" spans="1:14" ht="12.75">
      <c r="A80" s="149">
        <v>2036</v>
      </c>
      <c r="B80" s="191">
        <v>3658.2998046875</v>
      </c>
      <c r="C80" s="191">
        <v>0</v>
      </c>
      <c r="D80" s="183">
        <v>34300</v>
      </c>
      <c r="E80" s="221">
        <v>34300</v>
      </c>
      <c r="F80" s="264">
        <v>4911.495361328125</v>
      </c>
      <c r="G80" s="182">
        <v>789.1923217773438</v>
      </c>
      <c r="H80" s="189">
        <v>0.0029984498396515846</v>
      </c>
      <c r="I80" s="142"/>
      <c r="J80" s="149"/>
      <c r="K80" s="246"/>
      <c r="L80" s="183"/>
      <c r="M80" s="183"/>
      <c r="N80" s="177"/>
    </row>
    <row r="81" spans="1:22" ht="12.75">
      <c r="A81" s="149">
        <v>2037</v>
      </c>
      <c r="B81" s="191">
        <v>4558.69970703125</v>
      </c>
      <c r="C81" s="191">
        <v>0</v>
      </c>
      <c r="D81" s="183">
        <v>34300</v>
      </c>
      <c r="E81" s="221">
        <v>34300</v>
      </c>
      <c r="F81" s="264">
        <v>5151.867919921875</v>
      </c>
      <c r="G81" s="182">
        <v>843.1334838867188</v>
      </c>
      <c r="H81" s="189">
        <v>0.003309927647933364</v>
      </c>
      <c r="I81" s="142"/>
      <c r="J81" s="149"/>
      <c r="K81" s="246"/>
      <c r="L81" s="183"/>
      <c r="M81" s="183"/>
      <c r="N81" s="177"/>
      <c r="O81" s="142"/>
      <c r="P81" s="142"/>
      <c r="Q81" s="142"/>
      <c r="R81" s="142"/>
      <c r="S81" s="142"/>
      <c r="T81" s="142"/>
      <c r="U81" s="142"/>
      <c r="V81" s="142"/>
    </row>
    <row r="82" spans="1:22" ht="12.75">
      <c r="A82" s="149">
        <v>2038</v>
      </c>
      <c r="B82" s="191">
        <v>3916.9033203125</v>
      </c>
      <c r="C82" s="191">
        <v>0</v>
      </c>
      <c r="D82" s="183">
        <v>34300</v>
      </c>
      <c r="E82" s="221">
        <v>34300</v>
      </c>
      <c r="F82" s="264">
        <v>5011.027099609375</v>
      </c>
      <c r="G82" s="182">
        <v>811.4290161132812</v>
      </c>
      <c r="H82" s="189">
        <v>0.0031086415983736515</v>
      </c>
      <c r="I82" s="142"/>
      <c r="J82" s="149"/>
      <c r="K82" s="246"/>
      <c r="L82" s="183"/>
      <c r="M82" s="183"/>
      <c r="N82" s="177"/>
      <c r="O82" s="142"/>
      <c r="P82" s="142"/>
      <c r="Q82" s="142"/>
      <c r="R82" s="142"/>
      <c r="S82" s="142"/>
      <c r="T82" s="142"/>
      <c r="U82" s="142"/>
      <c r="V82" s="142"/>
    </row>
    <row r="83" spans="1:22" ht="12.75">
      <c r="A83" s="149">
        <v>2039</v>
      </c>
      <c r="B83" s="191">
        <v>4558.29248046875</v>
      </c>
      <c r="C83" s="191">
        <v>0</v>
      </c>
      <c r="D83" s="183">
        <v>34300</v>
      </c>
      <c r="E83" s="221">
        <v>34300</v>
      </c>
      <c r="F83" s="264">
        <v>5158.00537109375</v>
      </c>
      <c r="G83" s="182">
        <v>845.2615966796875</v>
      </c>
      <c r="H83" s="189">
        <v>0.003309192368760705</v>
      </c>
      <c r="I83" s="142"/>
      <c r="J83" s="149"/>
      <c r="K83" s="246"/>
      <c r="L83" s="183"/>
      <c r="M83" s="183"/>
      <c r="N83" s="177"/>
      <c r="O83" s="142"/>
      <c r="P83" s="142"/>
      <c r="Q83" s="142"/>
      <c r="R83" s="142"/>
      <c r="S83" s="142"/>
      <c r="T83" s="142"/>
      <c r="U83" s="142"/>
      <c r="V83" s="142"/>
    </row>
    <row r="84" spans="1:22" ht="12.75">
      <c r="A84" s="149">
        <v>2040</v>
      </c>
      <c r="B84" s="202">
        <v>3886.351318359375</v>
      </c>
      <c r="C84" s="202">
        <v>0</v>
      </c>
      <c r="D84" s="183">
        <v>34300</v>
      </c>
      <c r="E84" s="229">
        <v>34300</v>
      </c>
      <c r="F84" s="265">
        <v>5006.504150390625</v>
      </c>
      <c r="G84" s="203">
        <v>810.0654296875</v>
      </c>
      <c r="H84" s="190">
        <v>0.003099076682701707</v>
      </c>
      <c r="I84" s="142"/>
      <c r="J84" s="149"/>
      <c r="K84" s="246"/>
      <c r="L84" s="183"/>
      <c r="M84" s="183"/>
      <c r="N84" s="177"/>
      <c r="O84" s="142"/>
      <c r="P84" s="142"/>
      <c r="Q84" s="142"/>
      <c r="R84" s="142"/>
      <c r="S84" s="142"/>
      <c r="T84" s="142"/>
      <c r="U84" s="142"/>
      <c r="V84" s="142"/>
    </row>
    <row r="85" spans="1:22" ht="12.75">
      <c r="A85" s="149"/>
      <c r="B85" s="184"/>
      <c r="C85" s="185"/>
      <c r="D85" s="220"/>
      <c r="E85" s="184"/>
      <c r="F85" s="183"/>
      <c r="G85" s="221"/>
      <c r="H85" s="221"/>
      <c r="I85" s="183"/>
      <c r="J85" s="184"/>
      <c r="K85" s="149"/>
      <c r="L85" s="222"/>
      <c r="M85" s="185"/>
      <c r="N85" s="205"/>
      <c r="O85" s="184"/>
      <c r="P85" s="183"/>
      <c r="Q85" s="221"/>
      <c r="R85" s="223"/>
      <c r="S85" s="149"/>
      <c r="T85" s="246"/>
      <c r="U85" s="183"/>
      <c r="V85" s="183"/>
    </row>
    <row r="86" spans="1:22" ht="15.75">
      <c r="A86" s="149"/>
      <c r="B86" s="193"/>
      <c r="C86" s="178"/>
      <c r="D86" s="178"/>
      <c r="E86" s="143"/>
      <c r="F86" s="142"/>
      <c r="G86" s="143"/>
      <c r="H86" s="143"/>
      <c r="I86" s="143"/>
      <c r="J86" s="143"/>
      <c r="K86" s="242"/>
      <c r="L86" s="234"/>
      <c r="M86" s="176"/>
      <c r="N86" s="143"/>
      <c r="O86" s="143"/>
      <c r="P86" s="143"/>
      <c r="Q86" s="142"/>
      <c r="R86" s="142"/>
      <c r="S86" s="142"/>
      <c r="T86" s="142"/>
      <c r="U86" s="177"/>
      <c r="V86" s="177"/>
    </row>
    <row r="87" spans="1:22" ht="12.75">
      <c r="A87" s="142"/>
      <c r="B87" s="278" t="s">
        <v>65</v>
      </c>
      <c r="C87" s="279"/>
      <c r="D87" s="279"/>
      <c r="E87" s="279"/>
      <c r="F87" s="279"/>
      <c r="G87" s="279"/>
      <c r="H87" s="280"/>
      <c r="I87" s="208" t="s">
        <v>66</v>
      </c>
      <c r="J87" s="209" t="s">
        <v>67</v>
      </c>
      <c r="K87" s="209" t="s">
        <v>15</v>
      </c>
      <c r="L87" s="210" t="s">
        <v>68</v>
      </c>
      <c r="M87" s="211"/>
      <c r="N87" s="163"/>
      <c r="O87" s="255" t="s">
        <v>69</v>
      </c>
      <c r="P87" s="210"/>
      <c r="Q87" s="210"/>
      <c r="R87" s="210"/>
      <c r="S87" s="256"/>
      <c r="T87" s="257"/>
      <c r="U87" s="164"/>
      <c r="V87" s="177"/>
    </row>
    <row r="88" spans="1:22" ht="12.75">
      <c r="A88" s="142"/>
      <c r="B88" s="237"/>
      <c r="C88" s="252"/>
      <c r="D88" s="253"/>
      <c r="E88" s="254" t="s">
        <v>70</v>
      </c>
      <c r="F88" s="253"/>
      <c r="G88" s="253" t="s">
        <v>71</v>
      </c>
      <c r="H88" s="254" t="s">
        <v>70</v>
      </c>
      <c r="I88" s="212" t="s">
        <v>72</v>
      </c>
      <c r="J88" s="213" t="s">
        <v>73</v>
      </c>
      <c r="K88" s="213" t="s">
        <v>13</v>
      </c>
      <c r="L88" s="165" t="s">
        <v>74</v>
      </c>
      <c r="M88" s="214"/>
      <c r="N88" s="163"/>
      <c r="O88" s="258"/>
      <c r="P88" s="249"/>
      <c r="Q88" s="165"/>
      <c r="R88" s="164" t="s">
        <v>75</v>
      </c>
      <c r="S88" s="249"/>
      <c r="T88" s="259"/>
      <c r="U88" s="249"/>
      <c r="V88" s="177"/>
    </row>
    <row r="89" spans="1:22" ht="12.75">
      <c r="A89" s="142"/>
      <c r="B89" s="192" t="s">
        <v>66</v>
      </c>
      <c r="C89" s="149" t="s">
        <v>9</v>
      </c>
      <c r="D89" s="149" t="s">
        <v>9</v>
      </c>
      <c r="E89" s="149" t="s">
        <v>9</v>
      </c>
      <c r="F89" s="149" t="s">
        <v>5</v>
      </c>
      <c r="G89" s="149" t="s">
        <v>5</v>
      </c>
      <c r="H89" s="149" t="s">
        <v>5</v>
      </c>
      <c r="I89" s="192">
        <v>0.923</v>
      </c>
      <c r="J89" s="213"/>
      <c r="K89" s="213"/>
      <c r="L89" s="215" t="s">
        <v>76</v>
      </c>
      <c r="M89" s="216"/>
      <c r="N89" s="163"/>
      <c r="O89" s="212"/>
      <c r="P89" s="213" t="s">
        <v>77</v>
      </c>
      <c r="Q89" s="213" t="s">
        <v>78</v>
      </c>
      <c r="R89" s="213" t="s">
        <v>79</v>
      </c>
      <c r="S89" s="213" t="s">
        <v>13</v>
      </c>
      <c r="T89" s="270" t="s">
        <v>80</v>
      </c>
      <c r="U89" s="177"/>
      <c r="V89" s="177"/>
    </row>
    <row r="90" spans="1:22" ht="12.75">
      <c r="A90" s="142"/>
      <c r="B90" s="238" t="s">
        <v>81</v>
      </c>
      <c r="C90" s="198" t="s">
        <v>82</v>
      </c>
      <c r="D90" s="198" t="s">
        <v>83</v>
      </c>
      <c r="E90" s="198" t="s">
        <v>21</v>
      </c>
      <c r="F90" s="198" t="s">
        <v>82</v>
      </c>
      <c r="G90" s="198" t="s">
        <v>83</v>
      </c>
      <c r="H90" s="198" t="s">
        <v>21</v>
      </c>
      <c r="I90" s="217" t="s">
        <v>84</v>
      </c>
      <c r="J90" s="218" t="s">
        <v>85</v>
      </c>
      <c r="K90" s="219" t="s">
        <v>86</v>
      </c>
      <c r="L90" s="218" t="s">
        <v>87</v>
      </c>
      <c r="M90" s="207" t="s">
        <v>88</v>
      </c>
      <c r="N90" s="163"/>
      <c r="O90" s="217" t="s">
        <v>89</v>
      </c>
      <c r="P90" s="218" t="s">
        <v>79</v>
      </c>
      <c r="Q90" s="218" t="s">
        <v>90</v>
      </c>
      <c r="R90" s="218" t="s">
        <v>91</v>
      </c>
      <c r="S90" s="218" t="s">
        <v>79</v>
      </c>
      <c r="T90" s="207" t="s">
        <v>92</v>
      </c>
      <c r="U90" s="177"/>
      <c r="V90" s="177"/>
    </row>
    <row r="91" spans="1:22" ht="12.75">
      <c r="A91" s="142"/>
      <c r="B91" s="239"/>
      <c r="C91" s="148"/>
      <c r="D91" s="148"/>
      <c r="E91" s="148"/>
      <c r="F91" s="148"/>
      <c r="G91" s="148"/>
      <c r="H91" s="148"/>
      <c r="I91" s="187"/>
      <c r="J91" s="175"/>
      <c r="K91" s="177"/>
      <c r="L91" s="177"/>
      <c r="M91" s="188"/>
      <c r="N91" s="142"/>
      <c r="O91" s="187"/>
      <c r="P91" s="177"/>
      <c r="Q91" s="177"/>
      <c r="R91" s="177"/>
      <c r="S91" s="177"/>
      <c r="T91" s="188"/>
      <c r="U91" s="177"/>
      <c r="V91" s="177"/>
    </row>
    <row r="92" spans="1:22" ht="12.75">
      <c r="A92" s="144">
        <v>2011</v>
      </c>
      <c r="B92" s="240">
        <v>7633.2158203125</v>
      </c>
      <c r="C92" s="227">
        <v>57.64887619018555</v>
      </c>
      <c r="D92" s="227">
        <v>114.59170532226562</v>
      </c>
      <c r="E92" s="221">
        <v>56.94282913208008</v>
      </c>
      <c r="F92" s="221">
        <v>434.6200866699219</v>
      </c>
      <c r="G92" s="227">
        <v>1218.5150146484375</v>
      </c>
      <c r="H92" s="221">
        <v>783.8949279785156</v>
      </c>
      <c r="I92" s="224">
        <v>7045.4582021484375</v>
      </c>
      <c r="J92" s="174">
        <v>290922.8695255746</v>
      </c>
      <c r="K92" s="183">
        <v>500824.7249943246</v>
      </c>
      <c r="L92" s="225">
        <v>7.10847627825829</v>
      </c>
      <c r="M92" s="188"/>
      <c r="N92" s="144">
        <v>2011</v>
      </c>
      <c r="O92" s="267">
        <v>1222</v>
      </c>
      <c r="P92" s="266">
        <v>1115.2464599609375</v>
      </c>
      <c r="Q92" s="321" t="s">
        <v>93</v>
      </c>
      <c r="R92" s="266">
        <v>0</v>
      </c>
      <c r="S92" s="266">
        <v>1115.2464599609375</v>
      </c>
      <c r="T92" s="271">
        <v>-0.08735968906633595</v>
      </c>
      <c r="U92" s="177"/>
      <c r="V92" s="177"/>
    </row>
    <row r="93" spans="1:22" ht="12.75">
      <c r="A93" s="144">
        <v>2012</v>
      </c>
      <c r="B93" s="240">
        <v>7641.724609375</v>
      </c>
      <c r="C93" s="227">
        <v>138.4857635498047</v>
      </c>
      <c r="D93" s="227">
        <v>116.77310943603516</v>
      </c>
      <c r="E93" s="221">
        <v>-21.71265411376953</v>
      </c>
      <c r="F93" s="221">
        <v>149.3685760498047</v>
      </c>
      <c r="G93" s="227">
        <v>1939.64501953125</v>
      </c>
      <c r="H93" s="221">
        <v>1790.2764434814453</v>
      </c>
      <c r="I93" s="224">
        <v>7053.311814453125</v>
      </c>
      <c r="J93" s="174">
        <v>289284.65776340675</v>
      </c>
      <c r="K93" s="183">
        <v>491011.5222653599</v>
      </c>
      <c r="L93" s="225">
        <v>6.961432234701653</v>
      </c>
      <c r="M93" s="226">
        <v>-0.020685733172716603</v>
      </c>
      <c r="N93" s="144">
        <v>2012</v>
      </c>
      <c r="O93" s="267">
        <v>1264</v>
      </c>
      <c r="P93" s="266">
        <v>1315.577392578125</v>
      </c>
      <c r="Q93" s="321" t="s">
        <v>93</v>
      </c>
      <c r="R93" s="266">
        <v>0</v>
      </c>
      <c r="S93" s="266">
        <v>1315.577392578125</v>
      </c>
      <c r="T93" s="271">
        <v>0.04080489919155461</v>
      </c>
      <c r="U93" s="177"/>
      <c r="V93" s="177"/>
    </row>
    <row r="94" spans="1:22" ht="12.75">
      <c r="A94" s="144">
        <v>2013</v>
      </c>
      <c r="B94" s="240">
        <v>7648.26171875</v>
      </c>
      <c r="C94" s="227">
        <v>138.34532165527344</v>
      </c>
      <c r="D94" s="227">
        <v>36.142662048339844</v>
      </c>
      <c r="E94" s="221">
        <v>-102.2026596069336</v>
      </c>
      <c r="F94" s="221">
        <v>452.46978759765625</v>
      </c>
      <c r="G94" s="227">
        <v>1435.882080078125</v>
      </c>
      <c r="H94" s="221">
        <v>983.4122924804688</v>
      </c>
      <c r="I94" s="224">
        <v>7059.34556640625</v>
      </c>
      <c r="J94" s="174">
        <v>294366.5699618962</v>
      </c>
      <c r="K94" s="183">
        <v>576654.7557529118</v>
      </c>
      <c r="L94" s="225">
        <v>8.1686715904244</v>
      </c>
      <c r="M94" s="226">
        <v>0.07198191568966572</v>
      </c>
      <c r="N94" s="144">
        <v>2013</v>
      </c>
      <c r="O94" s="267">
        <v>1273</v>
      </c>
      <c r="P94" s="266">
        <v>1317.287353515625</v>
      </c>
      <c r="Q94" s="321" t="s">
        <v>93</v>
      </c>
      <c r="R94" s="266">
        <v>0</v>
      </c>
      <c r="S94" s="266">
        <v>1317.287353515625</v>
      </c>
      <c r="T94" s="271">
        <v>0.034789751386979484</v>
      </c>
      <c r="U94" s="177"/>
      <c r="V94" s="177"/>
    </row>
    <row r="95" spans="1:22" ht="12.75">
      <c r="A95" s="144">
        <v>2014</v>
      </c>
      <c r="B95" s="240">
        <v>7637.78857421875</v>
      </c>
      <c r="C95" s="227">
        <v>138.68670654296875</v>
      </c>
      <c r="D95" s="227">
        <v>16.607419967651367</v>
      </c>
      <c r="E95" s="221">
        <v>-122.07928657531738</v>
      </c>
      <c r="F95" s="221">
        <v>200.05873107910156</v>
      </c>
      <c r="G95" s="227">
        <v>1886.6259765625</v>
      </c>
      <c r="H95" s="221">
        <v>1686.5672454833984</v>
      </c>
      <c r="I95" s="224">
        <v>7049.678854003907</v>
      </c>
      <c r="J95" s="174">
        <v>301822.96367407794</v>
      </c>
      <c r="K95" s="183">
        <v>625177.5699160479</v>
      </c>
      <c r="L95" s="225">
        <v>8.868170917615268</v>
      </c>
      <c r="M95" s="226">
        <v>0.07651275216291409</v>
      </c>
      <c r="N95" s="144">
        <v>2014</v>
      </c>
      <c r="O95" s="267">
        <v>1251</v>
      </c>
      <c r="P95" s="266">
        <v>1387.44287109375</v>
      </c>
      <c r="Q95" s="321" t="s">
        <v>93</v>
      </c>
      <c r="R95" s="266">
        <v>0</v>
      </c>
      <c r="S95" s="266">
        <v>1387.44287109375</v>
      </c>
      <c r="T95" s="271">
        <v>0.10906704324040772</v>
      </c>
      <c r="U95" s="177"/>
      <c r="V95" s="177"/>
    </row>
    <row r="96" spans="1:22" ht="12.75">
      <c r="A96" s="144">
        <v>2015</v>
      </c>
      <c r="B96" s="240">
        <v>7622.96484375</v>
      </c>
      <c r="C96" s="227">
        <v>138.914306640625</v>
      </c>
      <c r="D96" s="227">
        <v>22.56797981262207</v>
      </c>
      <c r="E96" s="221">
        <v>-116.34632682800293</v>
      </c>
      <c r="F96" s="221">
        <v>188.7576446533203</v>
      </c>
      <c r="G96" s="227">
        <v>2158.99951171875</v>
      </c>
      <c r="H96" s="221">
        <v>1970.2418670654297</v>
      </c>
      <c r="I96" s="224">
        <v>7035.99655078125</v>
      </c>
      <c r="J96" s="174">
        <v>310633.1711964157</v>
      </c>
      <c r="K96" s="183">
        <v>663644.4789760574</v>
      </c>
      <c r="L96" s="225">
        <v>9.43213195439058</v>
      </c>
      <c r="M96" s="226">
        <v>0.07326838673564273</v>
      </c>
      <c r="N96" s="144">
        <v>2015</v>
      </c>
      <c r="O96" s="267">
        <v>1240</v>
      </c>
      <c r="P96" s="266">
        <v>1364.44287109375</v>
      </c>
      <c r="Q96" s="321" t="s">
        <v>93</v>
      </c>
      <c r="R96" s="266">
        <v>0</v>
      </c>
      <c r="S96" s="266">
        <v>1364.44287109375</v>
      </c>
      <c r="T96" s="271">
        <v>0.10035715410786294</v>
      </c>
      <c r="U96" s="177"/>
      <c r="V96" s="177"/>
    </row>
    <row r="97" spans="1:22" ht="25.5">
      <c r="A97" s="144">
        <v>2016</v>
      </c>
      <c r="B97" s="240">
        <v>7648.00390625</v>
      </c>
      <c r="C97" s="227">
        <v>139.39614868164062</v>
      </c>
      <c r="D97" s="227">
        <v>19.49726104736328</v>
      </c>
      <c r="E97" s="221">
        <v>-119.89888763427734</v>
      </c>
      <c r="F97" s="221">
        <v>627.7363891601562</v>
      </c>
      <c r="G97" s="227">
        <v>676.5799560546875</v>
      </c>
      <c r="H97" s="221">
        <v>48.84356689453125</v>
      </c>
      <c r="I97" s="224">
        <v>7059.10760546875</v>
      </c>
      <c r="J97" s="174">
        <v>313409.1301199202</v>
      </c>
      <c r="K97" s="183">
        <v>892466.5796552158</v>
      </c>
      <c r="L97" s="225">
        <v>12.642767748203958</v>
      </c>
      <c r="M97" s="226">
        <v>0.12205237229448107</v>
      </c>
      <c r="N97" s="144">
        <v>2016</v>
      </c>
      <c r="O97" s="267">
        <v>1223</v>
      </c>
      <c r="P97" s="266">
        <v>1104.31982421875</v>
      </c>
      <c r="Q97" s="321" t="s">
        <v>112</v>
      </c>
      <c r="R97" s="266">
        <v>0</v>
      </c>
      <c r="S97" s="266">
        <v>1104.31982421875</v>
      </c>
      <c r="T97" s="271">
        <v>-0.09704020914247746</v>
      </c>
      <c r="U97" s="177"/>
      <c r="V97" s="177"/>
    </row>
    <row r="98" spans="1:22" ht="12.75">
      <c r="A98" s="144">
        <v>2017</v>
      </c>
      <c r="B98" s="240">
        <v>7674.52392578125</v>
      </c>
      <c r="C98" s="227">
        <v>138.914306640625</v>
      </c>
      <c r="D98" s="227">
        <v>28.110326766967773</v>
      </c>
      <c r="E98" s="221">
        <v>-110.80397987365723</v>
      </c>
      <c r="F98" s="221">
        <v>889.0299682617188</v>
      </c>
      <c r="G98" s="227">
        <v>555.0833740234375</v>
      </c>
      <c r="H98" s="221">
        <v>-333.94659423828125</v>
      </c>
      <c r="I98" s="224">
        <v>7083.585583496094</v>
      </c>
      <c r="J98" s="174">
        <v>321131.5473697893</v>
      </c>
      <c r="K98" s="183">
        <v>995935.4122819093</v>
      </c>
      <c r="L98" s="225">
        <v>14.059763950651199</v>
      </c>
      <c r="M98" s="226">
        <v>0.12038405254712936</v>
      </c>
      <c r="N98" s="144">
        <v>2017</v>
      </c>
      <c r="O98" s="267">
        <v>1211</v>
      </c>
      <c r="P98" s="266">
        <v>1103.28125</v>
      </c>
      <c r="Q98" s="321" t="s">
        <v>93</v>
      </c>
      <c r="R98" s="266">
        <v>0</v>
      </c>
      <c r="S98" s="266">
        <v>1103.28125</v>
      </c>
      <c r="T98" s="271">
        <v>-0.0889502477291495</v>
      </c>
      <c r="U98" s="177"/>
      <c r="V98" s="177"/>
    </row>
    <row r="99" spans="1:22" ht="12.75">
      <c r="A99" s="144">
        <v>2018</v>
      </c>
      <c r="B99" s="240">
        <v>7708.5087890625</v>
      </c>
      <c r="C99" s="227">
        <v>138.914306640625</v>
      </c>
      <c r="D99" s="227">
        <v>36.915977478027344</v>
      </c>
      <c r="E99" s="221">
        <v>-101.99832916259766</v>
      </c>
      <c r="F99" s="221">
        <v>527.4454956054688</v>
      </c>
      <c r="G99" s="227">
        <v>690.9632568359375</v>
      </c>
      <c r="H99" s="221">
        <v>163.51776123046875</v>
      </c>
      <c r="I99" s="224">
        <v>7114.953612304688</v>
      </c>
      <c r="J99" s="174">
        <v>332127.6400763842</v>
      </c>
      <c r="K99" s="183">
        <v>1033122.0018068432</v>
      </c>
      <c r="L99" s="225">
        <v>14.520432009846827</v>
      </c>
      <c r="M99" s="226">
        <v>0.10742600361690302</v>
      </c>
      <c r="N99" s="144">
        <v>2018</v>
      </c>
      <c r="O99" s="267">
        <v>1216</v>
      </c>
      <c r="P99" s="266">
        <v>1105.8427734375</v>
      </c>
      <c r="Q99" s="321" t="s">
        <v>93</v>
      </c>
      <c r="R99" s="266">
        <v>0</v>
      </c>
      <c r="S99" s="266">
        <v>1105.8427734375</v>
      </c>
      <c r="T99" s="271">
        <v>-0.09058982447574015</v>
      </c>
      <c r="U99" s="177"/>
      <c r="V99" s="177"/>
    </row>
    <row r="100" spans="1:22" ht="12.75">
      <c r="A100" s="144">
        <v>2019</v>
      </c>
      <c r="B100" s="240">
        <v>7754.20458984375</v>
      </c>
      <c r="C100" s="227">
        <v>138.914306640625</v>
      </c>
      <c r="D100" s="227">
        <v>36.0742301940918</v>
      </c>
      <c r="E100" s="221">
        <v>-102.8400764465332</v>
      </c>
      <c r="F100" s="221">
        <v>763.3711547851562</v>
      </c>
      <c r="G100" s="227">
        <v>631.3115844726562</v>
      </c>
      <c r="H100" s="221">
        <v>-132.0595703125</v>
      </c>
      <c r="I100" s="224">
        <v>7157.130836425781</v>
      </c>
      <c r="J100" s="174">
        <v>337451.1664203105</v>
      </c>
      <c r="K100" s="183">
        <v>1059220.1230136072</v>
      </c>
      <c r="L100" s="225">
        <v>14.799507613061524</v>
      </c>
      <c r="M100" s="226">
        <v>0.09599568295074734</v>
      </c>
      <c r="N100" s="144">
        <v>2019</v>
      </c>
      <c r="O100" s="267">
        <v>1222</v>
      </c>
      <c r="P100" s="266">
        <v>1113.286376953125</v>
      </c>
      <c r="Q100" s="321" t="s">
        <v>93</v>
      </c>
      <c r="R100" s="266">
        <v>0</v>
      </c>
      <c r="S100" s="266">
        <v>1113.286376953125</v>
      </c>
      <c r="T100" s="271">
        <v>-0.0889636849810761</v>
      </c>
      <c r="U100" s="177"/>
      <c r="V100" s="177"/>
    </row>
    <row r="101" spans="1:22" ht="12.75">
      <c r="A101" s="144">
        <v>2020</v>
      </c>
      <c r="B101" s="240">
        <v>7798.0341796875</v>
      </c>
      <c r="C101" s="227">
        <v>139.39614868164062</v>
      </c>
      <c r="D101" s="227">
        <v>33.800296783447266</v>
      </c>
      <c r="E101" s="221">
        <v>-105.59585189819336</v>
      </c>
      <c r="F101" s="221">
        <v>570.1788940429688</v>
      </c>
      <c r="G101" s="227">
        <v>708.3953857421875</v>
      </c>
      <c r="H101" s="221">
        <v>138.21649169921875</v>
      </c>
      <c r="I101" s="224">
        <v>7197.585547851563</v>
      </c>
      <c r="J101" s="174">
        <v>340281.7811255499</v>
      </c>
      <c r="K101" s="183">
        <v>1077080.6259461506</v>
      </c>
      <c r="L101" s="225">
        <v>14.964471332579752</v>
      </c>
      <c r="M101" s="226">
        <v>0.08622686570258731</v>
      </c>
      <c r="N101" s="144">
        <v>2020</v>
      </c>
      <c r="O101" s="267">
        <v>1225</v>
      </c>
      <c r="P101" s="266">
        <v>1115.4132080078125</v>
      </c>
      <c r="Q101" s="321" t="s">
        <v>93</v>
      </c>
      <c r="R101" s="266">
        <v>0</v>
      </c>
      <c r="S101" s="266">
        <v>1115.4132080078125</v>
      </c>
      <c r="T101" s="271">
        <v>-0.0894586057079082</v>
      </c>
      <c r="U101" s="177"/>
      <c r="V101" s="177"/>
    </row>
    <row r="102" spans="1:22" ht="12.75">
      <c r="A102" s="144">
        <v>2021</v>
      </c>
      <c r="B102" s="240">
        <v>7848.4970703125</v>
      </c>
      <c r="C102" s="227">
        <v>287.8343200683594</v>
      </c>
      <c r="D102" s="227">
        <v>33.736427307128906</v>
      </c>
      <c r="E102" s="221">
        <v>-254.09789276123047</v>
      </c>
      <c r="F102" s="221">
        <v>543.0296630859375</v>
      </c>
      <c r="G102" s="227">
        <v>741.7929077148438</v>
      </c>
      <c r="H102" s="221">
        <v>198.76324462890625</v>
      </c>
      <c r="I102" s="224">
        <v>7244.162795898438</v>
      </c>
      <c r="J102" s="174">
        <v>347477.2419975551</v>
      </c>
      <c r="K102" s="183">
        <v>1104931.1641040423</v>
      </c>
      <c r="L102" s="225">
        <v>15.252710288753335</v>
      </c>
      <c r="M102" s="226">
        <v>0.07933696327224271</v>
      </c>
      <c r="N102" s="144">
        <v>2021</v>
      </c>
      <c r="O102" s="267">
        <v>1236</v>
      </c>
      <c r="P102" s="266">
        <v>1130.11767578125</v>
      </c>
      <c r="Q102" s="321" t="s">
        <v>93</v>
      </c>
      <c r="R102" s="266">
        <v>0</v>
      </c>
      <c r="S102" s="266">
        <v>1130.11767578125</v>
      </c>
      <c r="T102" s="271">
        <v>-0.0856653108565939</v>
      </c>
      <c r="U102" s="177"/>
      <c r="V102" s="177"/>
    </row>
    <row r="103" spans="1:22" ht="12.75">
      <c r="A103" s="144">
        <v>2022</v>
      </c>
      <c r="B103" s="240">
        <v>7902.708984375</v>
      </c>
      <c r="C103" s="227">
        <v>287.8343200683594</v>
      </c>
      <c r="D103" s="227">
        <v>33.736427307128906</v>
      </c>
      <c r="E103" s="221">
        <v>-254.09789276123047</v>
      </c>
      <c r="F103" s="221">
        <v>514.232666015625</v>
      </c>
      <c r="G103" s="227">
        <v>693.5279541015625</v>
      </c>
      <c r="H103" s="221">
        <v>179.2952880859375</v>
      </c>
      <c r="I103" s="224">
        <v>7294.2003925781255</v>
      </c>
      <c r="J103" s="174">
        <v>349844.7739906002</v>
      </c>
      <c r="K103" s="183">
        <v>1119873.4154109422</v>
      </c>
      <c r="L103" s="225">
        <v>15.352929109959979</v>
      </c>
      <c r="M103" s="226">
        <v>0.072509971694247</v>
      </c>
      <c r="N103" s="144">
        <v>2022</v>
      </c>
      <c r="O103" s="267">
        <v>1244</v>
      </c>
      <c r="P103" s="266">
        <v>1130.11767578125</v>
      </c>
      <c r="Q103" s="321" t="s">
        <v>93</v>
      </c>
      <c r="R103" s="266">
        <v>0</v>
      </c>
      <c r="S103" s="266">
        <v>1130.11767578125</v>
      </c>
      <c r="T103" s="271">
        <v>-0.09154527670317525</v>
      </c>
      <c r="U103" s="177"/>
      <c r="V103" s="177"/>
    </row>
    <row r="104" spans="1:22" ht="12.75">
      <c r="A104" s="144">
        <v>2023</v>
      </c>
      <c r="B104" s="240">
        <v>7956.88818359375</v>
      </c>
      <c r="C104" s="227">
        <v>287.8343200683594</v>
      </c>
      <c r="D104" s="227">
        <v>33.736427307128906</v>
      </c>
      <c r="E104" s="221">
        <v>-254.09789276123047</v>
      </c>
      <c r="F104" s="221">
        <v>791.3089599609375</v>
      </c>
      <c r="G104" s="227">
        <v>524.9075317382812</v>
      </c>
      <c r="H104" s="221">
        <v>-266.40142822265625</v>
      </c>
      <c r="I104" s="224">
        <v>7344.207793457032</v>
      </c>
      <c r="J104" s="174">
        <v>360646.8803800978</v>
      </c>
      <c r="K104" s="183">
        <v>1152050.5462183238</v>
      </c>
      <c r="L104" s="225">
        <v>15.686518935979558</v>
      </c>
      <c r="M104" s="226">
        <v>0.06818343376322522</v>
      </c>
      <c r="N104" s="144">
        <v>2023</v>
      </c>
      <c r="O104" s="267">
        <v>1246</v>
      </c>
      <c r="P104" s="266">
        <v>1130.11767578125</v>
      </c>
      <c r="Q104" s="321" t="s">
        <v>93</v>
      </c>
      <c r="R104" s="266">
        <v>0</v>
      </c>
      <c r="S104" s="266">
        <v>1130.11767578125</v>
      </c>
      <c r="T104" s="271">
        <v>-0.0930034704805377</v>
      </c>
      <c r="U104" s="177"/>
      <c r="V104" s="177"/>
    </row>
    <row r="105" spans="1:22" ht="12.75">
      <c r="A105" s="144">
        <v>2024</v>
      </c>
      <c r="B105" s="240">
        <v>8011.80615234375</v>
      </c>
      <c r="C105" s="227">
        <v>288.8314514160156</v>
      </c>
      <c r="D105" s="227">
        <v>33.800296783447266</v>
      </c>
      <c r="E105" s="221">
        <v>-255.03115463256836</v>
      </c>
      <c r="F105" s="221">
        <v>749.9052124023438</v>
      </c>
      <c r="G105" s="227">
        <v>513.39404296875</v>
      </c>
      <c r="H105" s="221">
        <v>-236.51116943359375</v>
      </c>
      <c r="I105" s="224">
        <v>7394.897078613281</v>
      </c>
      <c r="J105" s="174">
        <v>365998.48436827585</v>
      </c>
      <c r="K105" s="183">
        <v>1174123.5928047295</v>
      </c>
      <c r="L105" s="225">
        <v>15.877483896299278</v>
      </c>
      <c r="M105" s="226">
        <v>0.06376709154637417</v>
      </c>
      <c r="N105" s="144">
        <v>2024</v>
      </c>
      <c r="O105" s="267">
        <v>1253</v>
      </c>
      <c r="P105" s="266">
        <v>1130.11767578125</v>
      </c>
      <c r="Q105" s="321" t="s">
        <v>93</v>
      </c>
      <c r="R105" s="266">
        <v>0</v>
      </c>
      <c r="S105" s="266">
        <v>1130.11767578125</v>
      </c>
      <c r="T105" s="271">
        <v>-0.09807049019852354</v>
      </c>
      <c r="U105" s="177"/>
      <c r="V105" s="177"/>
    </row>
    <row r="106" spans="1:22" ht="25.5">
      <c r="A106" s="144">
        <v>2025</v>
      </c>
      <c r="B106" s="240">
        <v>8068.54833984375</v>
      </c>
      <c r="C106" s="227">
        <v>287.8343200683594</v>
      </c>
      <c r="D106" s="227">
        <v>33.736427307128906</v>
      </c>
      <c r="E106" s="221">
        <v>-254.09789276123047</v>
      </c>
      <c r="F106" s="221">
        <v>396.5787658691406</v>
      </c>
      <c r="G106" s="227">
        <v>1856.236083984375</v>
      </c>
      <c r="H106" s="221">
        <v>1459.6573181152344</v>
      </c>
      <c r="I106" s="224">
        <v>7447.270117675782</v>
      </c>
      <c r="J106" s="174">
        <v>368701.46336966986</v>
      </c>
      <c r="K106" s="183">
        <v>1195396.1278714861</v>
      </c>
      <c r="L106" s="225">
        <v>16.05146730255243</v>
      </c>
      <c r="M106" s="226">
        <v>0.05990518257612876</v>
      </c>
      <c r="N106" s="144">
        <v>2025</v>
      </c>
      <c r="O106" s="267">
        <v>1266</v>
      </c>
      <c r="P106" s="266">
        <v>1130.15771484375</v>
      </c>
      <c r="Q106" s="321" t="s">
        <v>95</v>
      </c>
      <c r="R106" s="266">
        <v>407</v>
      </c>
      <c r="S106" s="266">
        <v>1537.15771484375</v>
      </c>
      <c r="T106" s="271">
        <v>0.21418460888131907</v>
      </c>
      <c r="U106" s="177"/>
      <c r="V106" s="177"/>
    </row>
    <row r="107" spans="1:22" ht="12.75">
      <c r="A107" s="144">
        <v>2026</v>
      </c>
      <c r="B107" s="240">
        <v>8125.14013671875</v>
      </c>
      <c r="C107" s="227">
        <v>287.8343200683594</v>
      </c>
      <c r="D107" s="227">
        <v>33.736427307128906</v>
      </c>
      <c r="E107" s="221">
        <v>-254.09789276123047</v>
      </c>
      <c r="F107" s="221">
        <v>344.4440612792969</v>
      </c>
      <c r="G107" s="227">
        <v>1769.9072265625</v>
      </c>
      <c r="H107" s="221">
        <v>1425.4631652832031</v>
      </c>
      <c r="I107" s="224">
        <v>7499.5043461914065</v>
      </c>
      <c r="J107" s="174">
        <v>377101.50501880003</v>
      </c>
      <c r="K107" s="183">
        <v>1222425.0846962538</v>
      </c>
      <c r="L107" s="225">
        <v>16.30007835540568</v>
      </c>
      <c r="M107" s="226">
        <v>0.056884539455132055</v>
      </c>
      <c r="N107" s="144">
        <v>2026</v>
      </c>
      <c r="O107" s="267">
        <v>1276</v>
      </c>
      <c r="P107" s="266">
        <v>1130.15771484375</v>
      </c>
      <c r="Q107" s="321" t="s">
        <v>93</v>
      </c>
      <c r="R107" s="266">
        <v>407</v>
      </c>
      <c r="S107" s="266">
        <v>1537.15771484375</v>
      </c>
      <c r="T107" s="271">
        <v>0.20466905552018022</v>
      </c>
      <c r="U107" s="177"/>
      <c r="V107" s="177"/>
    </row>
    <row r="108" spans="1:22" ht="12.75">
      <c r="A108" s="144">
        <v>2027</v>
      </c>
      <c r="B108" s="240">
        <v>8186.39404296875</v>
      </c>
      <c r="C108" s="227">
        <v>287.8343200683594</v>
      </c>
      <c r="D108" s="227">
        <v>33.736427307128906</v>
      </c>
      <c r="E108" s="221">
        <v>-254.09789276123047</v>
      </c>
      <c r="F108" s="221">
        <v>424.6085510253906</v>
      </c>
      <c r="G108" s="227">
        <v>1829.44287109375</v>
      </c>
      <c r="H108" s="221">
        <v>1404.8343200683594</v>
      </c>
      <c r="I108" s="224">
        <v>7556.041701660157</v>
      </c>
      <c r="J108" s="174">
        <v>387214.65329176583</v>
      </c>
      <c r="K108" s="183">
        <v>1244406.9752703062</v>
      </c>
      <c r="L108" s="225">
        <v>16.469032654979845</v>
      </c>
      <c r="M108" s="226">
        <v>0.05391533378930302</v>
      </c>
      <c r="N108" s="144">
        <v>2027</v>
      </c>
      <c r="O108" s="267">
        <v>1287</v>
      </c>
      <c r="P108" s="266">
        <v>1130.15771484375</v>
      </c>
      <c r="Q108" s="321" t="s">
        <v>93</v>
      </c>
      <c r="R108" s="266">
        <v>407</v>
      </c>
      <c r="S108" s="266">
        <v>1537.15771484375</v>
      </c>
      <c r="T108" s="271">
        <v>0.19437273880633255</v>
      </c>
      <c r="U108" s="177"/>
      <c r="V108" s="177"/>
    </row>
    <row r="109" spans="1:22" ht="12.75">
      <c r="A109" s="144">
        <v>2028</v>
      </c>
      <c r="B109" s="240">
        <v>8248.349609375</v>
      </c>
      <c r="C109" s="227">
        <v>288.8314514160156</v>
      </c>
      <c r="D109" s="227">
        <v>33.800296783447266</v>
      </c>
      <c r="E109" s="221">
        <v>-255.03115463256836</v>
      </c>
      <c r="F109" s="221">
        <v>400.4694519042969</v>
      </c>
      <c r="G109" s="227">
        <v>1686.11279296875</v>
      </c>
      <c r="H109" s="221">
        <v>1285.6433410644531</v>
      </c>
      <c r="I109" s="224">
        <v>7613.226689453126</v>
      </c>
      <c r="J109" s="174">
        <v>389381.6807277971</v>
      </c>
      <c r="K109" s="183">
        <v>1267509.808438039</v>
      </c>
      <c r="L109" s="225">
        <v>16.648785858353136</v>
      </c>
      <c r="M109" s="226">
        <v>0.051335991386768365</v>
      </c>
      <c r="N109" s="144">
        <v>2028</v>
      </c>
      <c r="O109" s="267">
        <v>1295</v>
      </c>
      <c r="P109" s="266">
        <v>1130.15771484375</v>
      </c>
      <c r="Q109" s="321" t="s">
        <v>93</v>
      </c>
      <c r="R109" s="266">
        <v>407</v>
      </c>
      <c r="S109" s="266">
        <v>1537.15771484375</v>
      </c>
      <c r="T109" s="271">
        <v>0.18699437439671818</v>
      </c>
      <c r="U109" s="177"/>
      <c r="V109" s="177"/>
    </row>
    <row r="110" spans="1:22" ht="12.75">
      <c r="A110" s="144">
        <v>2029</v>
      </c>
      <c r="B110" s="240">
        <v>8300.2451171875</v>
      </c>
      <c r="C110" s="227">
        <v>287.8343200683594</v>
      </c>
      <c r="D110" s="227">
        <v>33.736427307128906</v>
      </c>
      <c r="E110" s="221">
        <v>-254.09789276123047</v>
      </c>
      <c r="F110" s="221">
        <v>342.24261474609375</v>
      </c>
      <c r="G110" s="227">
        <v>1616.756591796875</v>
      </c>
      <c r="H110" s="221">
        <v>1274.5139770507812</v>
      </c>
      <c r="I110" s="224">
        <v>7661.1262431640625</v>
      </c>
      <c r="J110" s="174">
        <v>399077.2358164801</v>
      </c>
      <c r="K110" s="183">
        <v>1300464.666925117</v>
      </c>
      <c r="L110" s="225">
        <v>16.97484972376623</v>
      </c>
      <c r="M110" s="226">
        <v>0.0495463785231105</v>
      </c>
      <c r="N110" s="144">
        <v>2029</v>
      </c>
      <c r="O110" s="267">
        <v>1301</v>
      </c>
      <c r="P110" s="266">
        <v>1130.15771484375</v>
      </c>
      <c r="Q110" s="321" t="s">
        <v>93</v>
      </c>
      <c r="R110" s="266">
        <v>407</v>
      </c>
      <c r="S110" s="266">
        <v>1537.15771484375</v>
      </c>
      <c r="T110" s="271">
        <v>0.18152014976460418</v>
      </c>
      <c r="U110" s="177"/>
      <c r="V110" s="177"/>
    </row>
    <row r="111" spans="1:22" ht="12.75">
      <c r="A111" s="144">
        <v>2030</v>
      </c>
      <c r="B111" s="240">
        <v>8360.705078125</v>
      </c>
      <c r="C111" s="227">
        <v>287.8343200683594</v>
      </c>
      <c r="D111" s="227">
        <v>33.736427307128906</v>
      </c>
      <c r="E111" s="221">
        <v>-254.09789276123047</v>
      </c>
      <c r="F111" s="221">
        <v>391.6221618652344</v>
      </c>
      <c r="G111" s="227">
        <v>1782.7203369140625</v>
      </c>
      <c r="H111" s="221">
        <v>1391.0981750488281</v>
      </c>
      <c r="I111" s="224">
        <v>7716.930787109375</v>
      </c>
      <c r="J111" s="174">
        <v>406644.5217804117</v>
      </c>
      <c r="K111" s="183">
        <v>1315541.122553152</v>
      </c>
      <c r="L111" s="225">
        <v>17.047465616131703</v>
      </c>
      <c r="M111" s="226">
        <v>0.047113739505801444</v>
      </c>
      <c r="N111" s="144">
        <v>2030</v>
      </c>
      <c r="O111" s="267">
        <v>1311</v>
      </c>
      <c r="P111" s="266">
        <v>1130.15771484375</v>
      </c>
      <c r="Q111" s="321" t="s">
        <v>93</v>
      </c>
      <c r="R111" s="266">
        <v>407</v>
      </c>
      <c r="S111" s="266">
        <v>1537.15771484375</v>
      </c>
      <c r="T111" s="271">
        <v>0.17250779164282992</v>
      </c>
      <c r="U111" s="177"/>
      <c r="V111" s="177"/>
    </row>
    <row r="112" spans="1:22" ht="12.75">
      <c r="A112" s="144">
        <v>2031</v>
      </c>
      <c r="B112" s="240">
        <v>8420.384765625</v>
      </c>
      <c r="C112" s="227">
        <v>287.8343200683594</v>
      </c>
      <c r="D112" s="227">
        <v>33.736427307128906</v>
      </c>
      <c r="E112" s="221">
        <v>-254.09789276123047</v>
      </c>
      <c r="F112" s="221">
        <v>453.1197814941406</v>
      </c>
      <c r="G112" s="227">
        <v>1561.6910400390625</v>
      </c>
      <c r="H112" s="221">
        <v>1108.5712585449219</v>
      </c>
      <c r="I112" s="224">
        <v>7772.015138671875</v>
      </c>
      <c r="J112" s="174">
        <v>414202.51086274534</v>
      </c>
      <c r="K112" s="183">
        <v>1343988.5120123825</v>
      </c>
      <c r="L112" s="225">
        <v>17.29266461827879</v>
      </c>
      <c r="M112" s="226">
        <v>0.045452414594132184</v>
      </c>
      <c r="N112" s="144">
        <v>2031</v>
      </c>
      <c r="O112" s="267">
        <v>1322</v>
      </c>
      <c r="P112" s="266">
        <v>1130.15771484375</v>
      </c>
      <c r="Q112" s="321" t="s">
        <v>93</v>
      </c>
      <c r="R112" s="266">
        <v>407</v>
      </c>
      <c r="S112" s="266">
        <v>1537.15771484375</v>
      </c>
      <c r="T112" s="271">
        <v>0.16275167537348723</v>
      </c>
      <c r="U112" s="177"/>
      <c r="V112" s="177"/>
    </row>
    <row r="113" spans="1:22" ht="12.75">
      <c r="A113" s="144">
        <v>2032</v>
      </c>
      <c r="B113" s="240">
        <v>8483.1796875</v>
      </c>
      <c r="C113" s="227">
        <v>288.8314514160156</v>
      </c>
      <c r="D113" s="227">
        <v>33.800296783447266</v>
      </c>
      <c r="E113" s="221">
        <v>-255.03115463256836</v>
      </c>
      <c r="F113" s="221">
        <v>506.1329040527344</v>
      </c>
      <c r="G113" s="227">
        <v>1665.8905029296875</v>
      </c>
      <c r="H113" s="221">
        <v>1159.7575988769531</v>
      </c>
      <c r="I113" s="224">
        <v>7829.974851562501</v>
      </c>
      <c r="J113" s="174">
        <v>421900.9744772787</v>
      </c>
      <c r="K113" s="183">
        <v>1355676.7744974853</v>
      </c>
      <c r="L113" s="225">
        <v>17.313935232205182</v>
      </c>
      <c r="M113" s="226">
        <v>0.043302964550617995</v>
      </c>
      <c r="N113" s="144">
        <v>2032</v>
      </c>
      <c r="O113" s="267">
        <v>1330</v>
      </c>
      <c r="P113" s="266">
        <v>1130.15771484375</v>
      </c>
      <c r="Q113" s="321" t="s">
        <v>93</v>
      </c>
      <c r="R113" s="266">
        <v>407</v>
      </c>
      <c r="S113" s="266">
        <v>1537.15771484375</v>
      </c>
      <c r="T113" s="271">
        <v>0.15575768033364668</v>
      </c>
      <c r="U113" s="177"/>
      <c r="V113" s="177"/>
    </row>
    <row r="114" spans="1:22" ht="12.75">
      <c r="A114" s="144">
        <v>2033</v>
      </c>
      <c r="B114" s="240">
        <v>8540.0927734375</v>
      </c>
      <c r="C114" s="227">
        <v>287.8343200683594</v>
      </c>
      <c r="D114" s="227">
        <v>33.736427307128906</v>
      </c>
      <c r="E114" s="221">
        <v>-254.09789276123047</v>
      </c>
      <c r="F114" s="221">
        <v>484.80633544921875</v>
      </c>
      <c r="G114" s="227">
        <v>1574.9178466796875</v>
      </c>
      <c r="H114" s="221">
        <v>1090.1115112304688</v>
      </c>
      <c r="I114" s="224">
        <v>7882.505629882813</v>
      </c>
      <c r="J114" s="174">
        <v>429742.52351613954</v>
      </c>
      <c r="K114" s="183">
        <v>1381628.0748038935</v>
      </c>
      <c r="L114" s="225">
        <v>17.527777837114385</v>
      </c>
      <c r="M114" s="226">
        <v>0.041875737551782644</v>
      </c>
      <c r="N114" s="144">
        <v>2033</v>
      </c>
      <c r="O114" s="267">
        <v>1344</v>
      </c>
      <c r="P114" s="266">
        <v>1122.15771484375</v>
      </c>
      <c r="Q114" s="321" t="s">
        <v>93</v>
      </c>
      <c r="R114" s="266">
        <v>407</v>
      </c>
      <c r="S114" s="266">
        <v>1529.15771484375</v>
      </c>
      <c r="T114" s="271">
        <v>0.13776615687779015</v>
      </c>
      <c r="U114" s="177"/>
      <c r="V114" s="177"/>
    </row>
    <row r="115" spans="1:22" ht="12.75">
      <c r="A115" s="144">
        <v>2034</v>
      </c>
      <c r="B115" s="240">
        <v>8600.541015625</v>
      </c>
      <c r="C115" s="227">
        <v>287.8343200683594</v>
      </c>
      <c r="D115" s="227">
        <v>33.736427307128906</v>
      </c>
      <c r="E115" s="221">
        <v>-254.09789276123047</v>
      </c>
      <c r="F115" s="221">
        <v>498.2872314453125</v>
      </c>
      <c r="G115" s="227">
        <v>1553.2745361328125</v>
      </c>
      <c r="H115" s="221">
        <v>1054.9873046875</v>
      </c>
      <c r="I115" s="224">
        <v>7938.299357421875</v>
      </c>
      <c r="J115" s="174">
        <v>437729.81739810016</v>
      </c>
      <c r="K115" s="183">
        <v>1405355.7597834012</v>
      </c>
      <c r="L115" s="225">
        <v>17.703486559365775</v>
      </c>
      <c r="M115" s="226">
        <v>0.040470244358401075</v>
      </c>
      <c r="N115" s="144">
        <v>2034</v>
      </c>
      <c r="O115" s="267">
        <v>1348</v>
      </c>
      <c r="P115" s="266">
        <v>1122.15771484375</v>
      </c>
      <c r="Q115" s="321" t="s">
        <v>93</v>
      </c>
      <c r="R115" s="266">
        <v>407</v>
      </c>
      <c r="S115" s="266">
        <v>1529.15771484375</v>
      </c>
      <c r="T115" s="271">
        <v>0.13438999617488867</v>
      </c>
      <c r="U115" s="177"/>
      <c r="V115" s="177"/>
    </row>
    <row r="116" spans="1:22" ht="12.75">
      <c r="A116" s="144">
        <v>2035</v>
      </c>
      <c r="B116" s="240">
        <v>8665.474609375</v>
      </c>
      <c r="C116" s="227">
        <v>287.8343200683594</v>
      </c>
      <c r="D116" s="227">
        <v>33.736427307128906</v>
      </c>
      <c r="E116" s="221">
        <v>-254.09789276123047</v>
      </c>
      <c r="F116" s="221">
        <v>583.4813842773438</v>
      </c>
      <c r="G116" s="227">
        <v>1375.459716796875</v>
      </c>
      <c r="H116" s="221">
        <v>791.9783325195312</v>
      </c>
      <c r="I116" s="224">
        <v>7998.233064453126</v>
      </c>
      <c r="J116" s="174">
        <v>445865.5649705051</v>
      </c>
      <c r="K116" s="183">
        <v>1440052.1701692208</v>
      </c>
      <c r="L116" s="225">
        <v>18.004628754434567</v>
      </c>
      <c r="M116" s="226">
        <v>0.03948202911852383</v>
      </c>
      <c r="N116" s="144">
        <v>2035</v>
      </c>
      <c r="O116" s="267">
        <v>1359</v>
      </c>
      <c r="P116" s="266">
        <v>1126.15771484375</v>
      </c>
      <c r="Q116" s="321" t="s">
        <v>93</v>
      </c>
      <c r="R116" s="266">
        <v>407</v>
      </c>
      <c r="S116" s="266">
        <v>1533.15771484375</v>
      </c>
      <c r="T116" s="271">
        <v>0.1281513722176233</v>
      </c>
      <c r="U116" s="177"/>
      <c r="V116" s="177"/>
    </row>
    <row r="117" spans="1:22" ht="12.75">
      <c r="A117" s="144">
        <v>2036</v>
      </c>
      <c r="B117" s="240">
        <v>8729.265625</v>
      </c>
      <c r="C117" s="227">
        <v>288.8314514160156</v>
      </c>
      <c r="D117" s="227">
        <v>33.800296783447266</v>
      </c>
      <c r="E117" s="221">
        <v>-255.03115463256836</v>
      </c>
      <c r="F117" s="221">
        <v>593.7107543945312</v>
      </c>
      <c r="G117" s="227">
        <v>1366.5804443359375</v>
      </c>
      <c r="H117" s="221">
        <v>772.8696899414062</v>
      </c>
      <c r="I117" s="224">
        <v>8057.112171875</v>
      </c>
      <c r="J117" s="174">
        <v>454152.5254279616</v>
      </c>
      <c r="K117" s="183">
        <v>1462931.1307033612</v>
      </c>
      <c r="L117" s="225">
        <v>18.157015807847653</v>
      </c>
      <c r="M117" s="226">
        <v>0.038223173199914307</v>
      </c>
      <c r="N117" s="144">
        <v>2036</v>
      </c>
      <c r="O117" s="267">
        <v>1367</v>
      </c>
      <c r="P117" s="266">
        <v>1126.15771484375</v>
      </c>
      <c r="Q117" s="321" t="s">
        <v>93</v>
      </c>
      <c r="R117" s="266">
        <v>407</v>
      </c>
      <c r="S117" s="266">
        <v>1533.15771484375</v>
      </c>
      <c r="T117" s="271">
        <v>0.1215491696004023</v>
      </c>
      <c r="U117" s="177"/>
      <c r="V117" s="177"/>
    </row>
    <row r="118" spans="1:22" ht="12.75">
      <c r="A118" s="144">
        <v>2037</v>
      </c>
      <c r="B118" s="240">
        <v>8791.5166015625</v>
      </c>
      <c r="C118" s="227">
        <v>287.8343200683594</v>
      </c>
      <c r="D118" s="227">
        <v>33.736427307128906</v>
      </c>
      <c r="E118" s="221">
        <v>-254.09789276123047</v>
      </c>
      <c r="F118" s="221">
        <v>541.5526733398438</v>
      </c>
      <c r="G118" s="227">
        <v>1469.641845703125</v>
      </c>
      <c r="H118" s="221">
        <v>928.0891723632812</v>
      </c>
      <c r="I118" s="224">
        <v>8114.569823242188</v>
      </c>
      <c r="J118" s="174">
        <v>462593.5092481059</v>
      </c>
      <c r="K118" s="183">
        <v>1484039.5633160449</v>
      </c>
      <c r="L118" s="225">
        <v>18.288579624583164</v>
      </c>
      <c r="M118" s="226">
        <v>0.03701430776251269</v>
      </c>
      <c r="N118" s="144">
        <v>2037</v>
      </c>
      <c r="O118" s="267">
        <v>1384</v>
      </c>
      <c r="P118" s="266">
        <v>1126.15771484375</v>
      </c>
      <c r="Q118" s="321" t="s">
        <v>93</v>
      </c>
      <c r="R118" s="266">
        <v>407</v>
      </c>
      <c r="S118" s="266">
        <v>1533.15771484375</v>
      </c>
      <c r="T118" s="271">
        <v>0.10777291534953037</v>
      </c>
      <c r="U118" s="177"/>
      <c r="V118" s="177"/>
    </row>
    <row r="119" spans="1:22" ht="12.75">
      <c r="A119" s="144">
        <v>2038</v>
      </c>
      <c r="B119" s="240">
        <v>8859.814453125</v>
      </c>
      <c r="C119" s="227">
        <v>287.8343200683594</v>
      </c>
      <c r="D119" s="227">
        <v>33.736427307128906</v>
      </c>
      <c r="E119" s="221">
        <v>-254.09789276123047</v>
      </c>
      <c r="F119" s="221">
        <v>539.425537109375</v>
      </c>
      <c r="G119" s="227">
        <v>1297.1378173828125</v>
      </c>
      <c r="H119" s="221">
        <v>757.7122802734375</v>
      </c>
      <c r="I119" s="224">
        <v>8177.608740234376</v>
      </c>
      <c r="J119" s="174">
        <v>471191.37914476125</v>
      </c>
      <c r="K119" s="183">
        <v>1515837.3704160932</v>
      </c>
      <c r="L119" s="225">
        <v>18.536437955976947</v>
      </c>
      <c r="M119" s="226">
        <v>0.036135748550900404</v>
      </c>
      <c r="N119" s="144">
        <v>2038</v>
      </c>
      <c r="O119" s="267">
        <v>1397</v>
      </c>
      <c r="P119" s="266">
        <v>1126.15771484375</v>
      </c>
      <c r="Q119" s="321" t="s">
        <v>93</v>
      </c>
      <c r="R119" s="266">
        <v>407</v>
      </c>
      <c r="S119" s="266">
        <v>1533.15771484375</v>
      </c>
      <c r="T119" s="271">
        <v>0.0974643628086973</v>
      </c>
      <c r="U119" s="177"/>
      <c r="V119" s="177"/>
    </row>
    <row r="120" spans="1:22" ht="12.75">
      <c r="A120" s="144">
        <v>2039</v>
      </c>
      <c r="B120" s="240">
        <v>8929.3212890625</v>
      </c>
      <c r="C120" s="227">
        <v>287.8343200683594</v>
      </c>
      <c r="D120" s="227">
        <v>33.736427307128906</v>
      </c>
      <c r="E120" s="221">
        <v>-254.09789276123047</v>
      </c>
      <c r="F120" s="221">
        <v>510.0992431640625</v>
      </c>
      <c r="G120" s="227">
        <v>1312.7274169921875</v>
      </c>
      <c r="H120" s="221">
        <v>802.628173828125</v>
      </c>
      <c r="I120" s="224">
        <v>8241.763549804688</v>
      </c>
      <c r="J120" s="174">
        <v>479949.05103881157</v>
      </c>
      <c r="K120" s="183">
        <v>1539874.4806111269</v>
      </c>
      <c r="L120" s="225">
        <v>18.683798331579396</v>
      </c>
      <c r="M120" s="226">
        <v>0.035115663530236096</v>
      </c>
      <c r="N120" s="144">
        <v>2039</v>
      </c>
      <c r="O120" s="267">
        <v>1409</v>
      </c>
      <c r="P120" s="266">
        <v>1126.15771484375</v>
      </c>
      <c r="Q120" s="321" t="s">
        <v>93</v>
      </c>
      <c r="R120" s="266">
        <v>407</v>
      </c>
      <c r="S120" s="266">
        <v>1533.15771484375</v>
      </c>
      <c r="T120" s="271">
        <v>0.08811761167051091</v>
      </c>
      <c r="U120" s="177"/>
      <c r="V120" s="177"/>
    </row>
    <row r="121" spans="1:22" ht="12.75">
      <c r="A121" s="144">
        <v>2040</v>
      </c>
      <c r="B121" s="241">
        <v>8999.3720703125</v>
      </c>
      <c r="C121" s="228">
        <v>288.8314514160156</v>
      </c>
      <c r="D121" s="228">
        <v>33.800296783447266</v>
      </c>
      <c r="E121" s="229">
        <v>-255.03115463256836</v>
      </c>
      <c r="F121" s="229">
        <v>584.9476318359375</v>
      </c>
      <c r="G121" s="228">
        <v>1207.603759765625</v>
      </c>
      <c r="H121" s="206">
        <v>622.6561279296875</v>
      </c>
      <c r="I121" s="230">
        <v>8306.420420898437</v>
      </c>
      <c r="J121" s="231">
        <v>488869.49504712055</v>
      </c>
      <c r="K121" s="186">
        <v>1573350.3449136917</v>
      </c>
      <c r="L121" s="232">
        <v>18.941376251017104</v>
      </c>
      <c r="M121" s="233">
        <v>0.03437274673915458</v>
      </c>
      <c r="N121" s="144">
        <v>2040</v>
      </c>
      <c r="O121" s="268">
        <v>1420</v>
      </c>
      <c r="P121" s="269">
        <v>1126.15771484375</v>
      </c>
      <c r="Q121" s="322" t="s">
        <v>93</v>
      </c>
      <c r="R121" s="269">
        <v>407</v>
      </c>
      <c r="S121" s="269">
        <v>1533.15771484375</v>
      </c>
      <c r="T121" s="272">
        <v>0.07968853158010569</v>
      </c>
      <c r="U121" s="177"/>
      <c r="V121" s="177"/>
    </row>
    <row r="122" spans="1:22" ht="12.75">
      <c r="A122" s="144"/>
      <c r="B122" s="156"/>
      <c r="C122" s="156"/>
      <c r="D122" s="156"/>
      <c r="E122" s="154"/>
      <c r="F122" s="154"/>
      <c r="G122" s="156"/>
      <c r="H122" s="154"/>
      <c r="I122" s="247"/>
      <c r="J122" s="174"/>
      <c r="K122" s="183"/>
      <c r="L122" s="225"/>
      <c r="M122" s="248"/>
      <c r="N122" s="149"/>
      <c r="O122" s="144"/>
      <c r="P122" s="174"/>
      <c r="Q122" s="251"/>
      <c r="R122" s="174"/>
      <c r="S122" s="174"/>
      <c r="T122" s="177"/>
      <c r="U122" s="250"/>
      <c r="V122" s="177"/>
    </row>
    <row r="123" spans="1:22" ht="14.25">
      <c r="A123" s="142"/>
      <c r="B123" s="194" t="s">
        <v>96</v>
      </c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77"/>
      <c r="Q123" s="177"/>
      <c r="R123" s="177"/>
      <c r="S123" s="177"/>
      <c r="T123" s="177"/>
      <c r="U123" s="177"/>
      <c r="V123" s="142"/>
    </row>
    <row r="124" spans="1:22" ht="14.25">
      <c r="A124" s="142"/>
      <c r="B124" s="194" t="s">
        <v>97</v>
      </c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235" t="s">
        <v>98</v>
      </c>
      <c r="V124" s="142"/>
    </row>
  </sheetData>
  <sheetProtection/>
  <printOptions horizontalCentered="1"/>
  <pageMargins left="0.17" right="0.17" top="0.52" bottom="0.32" header="0.17" footer="0.19"/>
  <pageSetup fitToHeight="2" horizontalDpi="600" verticalDpi="600" orientation="landscape" scale="47" r:id="rId3"/>
  <headerFooter alignWithMargins="0">
    <oddHeader>&amp;C&amp;"Arial,Bold"&amp;14DRAFT</oddHeader>
    <oddFooter>&amp;LResource Planning
Created on: Sept 7, 2011&amp;R&amp;F
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2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4" max="4" width="10.140625" style="0" bestFit="1" customWidth="1"/>
    <col min="5" max="5" width="14.28125" style="0" bestFit="1" customWidth="1"/>
    <col min="6" max="6" width="13.7109375" style="0" bestFit="1" customWidth="1"/>
    <col min="7" max="7" width="13.140625" style="0" bestFit="1" customWidth="1"/>
    <col min="8" max="8" width="11.57421875" style="0" bestFit="1" customWidth="1"/>
    <col min="9" max="9" width="11.421875" style="0" bestFit="1" customWidth="1"/>
    <col min="10" max="10" width="14.00390625" style="0" bestFit="1" customWidth="1"/>
    <col min="11" max="11" width="12.7109375" style="0" bestFit="1" customWidth="1"/>
    <col min="12" max="12" width="12.28125" style="0" bestFit="1" customWidth="1"/>
    <col min="13" max="13" width="11.421875" style="0" bestFit="1" customWidth="1"/>
    <col min="14" max="14" width="7.7109375" style="0" bestFit="1" customWidth="1"/>
    <col min="15" max="16" width="9.7109375" style="0" bestFit="1" customWidth="1"/>
    <col min="17" max="17" width="11.8515625" style="0" bestFit="1" customWidth="1"/>
    <col min="18" max="19" width="8.28125" style="0" bestFit="1" customWidth="1"/>
    <col min="20" max="20" width="10.00390625" style="0" bestFit="1" customWidth="1"/>
  </cols>
  <sheetData>
    <row r="1" spans="2:28" ht="15.75">
      <c r="B1" s="3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  <c r="V1" s="1"/>
      <c r="W1" s="1"/>
      <c r="X1" s="1"/>
      <c r="Y1" s="1"/>
      <c r="Z1" s="1"/>
      <c r="AA1" s="1"/>
      <c r="AB1" s="1"/>
    </row>
    <row r="2" spans="2:28" ht="15.75">
      <c r="B2" s="55"/>
      <c r="C2" s="135" t="s">
        <v>1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55"/>
      <c r="V2" s="1"/>
      <c r="W2" s="1"/>
      <c r="X2" s="1"/>
      <c r="Y2" s="1"/>
      <c r="Z2" s="1"/>
      <c r="AA2" s="1"/>
      <c r="AB2" s="1"/>
    </row>
    <row r="3" spans="2:28" ht="15.75">
      <c r="B3" s="54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54"/>
      <c r="V3" s="1"/>
      <c r="W3" s="1"/>
      <c r="X3" s="1"/>
      <c r="Y3" s="1"/>
      <c r="Z3" s="1"/>
      <c r="AA3" s="1"/>
      <c r="AB3" s="1"/>
    </row>
    <row r="4" spans="2:28" ht="15.75">
      <c r="B4" s="31"/>
      <c r="C4" s="2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54"/>
      <c r="V4" s="1"/>
      <c r="W4" s="1"/>
      <c r="X4" s="1"/>
      <c r="Y4" s="1"/>
      <c r="Z4" s="1"/>
      <c r="AA4" s="1"/>
      <c r="AB4" s="1"/>
    </row>
    <row r="5" spans="2:28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1"/>
      <c r="V5" s="1"/>
      <c r="W5" s="1"/>
      <c r="X5" s="1"/>
      <c r="Y5" s="1"/>
      <c r="Z5" s="1"/>
      <c r="AA5" s="1"/>
      <c r="AB5" s="1"/>
    </row>
    <row r="6" spans="2:28" ht="12.75">
      <c r="B6" s="31"/>
      <c r="C6" s="31"/>
      <c r="D6" s="4" t="s">
        <v>4</v>
      </c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1"/>
      <c r="Q6" s="1"/>
      <c r="R6" s="6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2.75">
      <c r="B7" s="31"/>
      <c r="C7" s="3"/>
      <c r="D7" s="3"/>
      <c r="E7" s="3"/>
      <c r="F7" s="3"/>
      <c r="G7" s="31"/>
      <c r="H7" s="19"/>
      <c r="I7" s="19"/>
      <c r="J7" s="19"/>
      <c r="K7" s="19"/>
      <c r="L7" s="3" t="s">
        <v>5</v>
      </c>
      <c r="M7" s="31"/>
      <c r="N7" s="3"/>
      <c r="O7" s="1"/>
      <c r="P7" s="1"/>
      <c r="Q7" s="3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2.75">
      <c r="B8" s="31"/>
      <c r="C8" s="3"/>
      <c r="D8" s="3"/>
      <c r="E8" s="3"/>
      <c r="F8" s="3"/>
      <c r="G8" s="6"/>
      <c r="H8" s="5" t="s">
        <v>6</v>
      </c>
      <c r="I8" s="5"/>
      <c r="J8" s="5"/>
      <c r="K8" s="7"/>
      <c r="L8" s="8" t="s">
        <v>7</v>
      </c>
      <c r="M8" s="31"/>
      <c r="N8" s="38"/>
      <c r="O8" s="1"/>
      <c r="P8" s="1"/>
      <c r="Q8" s="3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12.75">
      <c r="B9" s="31"/>
      <c r="C9" s="3"/>
      <c r="D9" s="3" t="s">
        <v>8</v>
      </c>
      <c r="E9" s="3" t="s">
        <v>9</v>
      </c>
      <c r="F9" s="3" t="s">
        <v>5</v>
      </c>
      <c r="G9" s="3" t="s">
        <v>10</v>
      </c>
      <c r="H9" s="3" t="s">
        <v>11</v>
      </c>
      <c r="I9" s="3" t="s">
        <v>12</v>
      </c>
      <c r="J9" s="3"/>
      <c r="K9" s="3" t="s">
        <v>13</v>
      </c>
      <c r="L9" s="3" t="s">
        <v>14</v>
      </c>
      <c r="M9" s="28" t="s">
        <v>15</v>
      </c>
      <c r="N9" s="3" t="s">
        <v>7</v>
      </c>
      <c r="O9" s="3" t="s">
        <v>15</v>
      </c>
      <c r="P9" s="1"/>
      <c r="Q9" s="3" t="s">
        <v>16</v>
      </c>
      <c r="R9" s="1"/>
      <c r="S9" s="1"/>
      <c r="T9" s="1" t="s">
        <v>17</v>
      </c>
      <c r="U9" s="1"/>
      <c r="V9" s="1"/>
      <c r="W9" s="1"/>
      <c r="X9" s="1"/>
      <c r="Y9" s="1"/>
      <c r="Z9" s="1"/>
      <c r="AA9" s="1"/>
      <c r="AB9" s="1"/>
    </row>
    <row r="10" spans="2:28" ht="12.75">
      <c r="B10" s="31"/>
      <c r="C10" s="3"/>
      <c r="D10" s="10" t="s">
        <v>18</v>
      </c>
      <c r="E10" s="10" t="s">
        <v>19</v>
      </c>
      <c r="F10" s="10" t="s">
        <v>20</v>
      </c>
      <c r="G10" s="9" t="s">
        <v>21</v>
      </c>
      <c r="H10" s="10" t="s">
        <v>22</v>
      </c>
      <c r="I10" s="10" t="s">
        <v>23</v>
      </c>
      <c r="J10" s="10" t="s">
        <v>13</v>
      </c>
      <c r="K10" s="10" t="s">
        <v>18</v>
      </c>
      <c r="L10" s="10" t="s">
        <v>24</v>
      </c>
      <c r="M10" s="25" t="s">
        <v>13</v>
      </c>
      <c r="N10" s="10" t="s">
        <v>17</v>
      </c>
      <c r="O10" s="10" t="s">
        <v>13</v>
      </c>
      <c r="P10" s="10" t="s">
        <v>25</v>
      </c>
      <c r="Q10" s="10" t="s">
        <v>26</v>
      </c>
      <c r="R10" s="1"/>
      <c r="S10" s="3" t="s">
        <v>27</v>
      </c>
      <c r="T10" s="3" t="s">
        <v>28</v>
      </c>
      <c r="U10" s="1"/>
      <c r="V10" s="1"/>
      <c r="W10" s="1"/>
      <c r="X10" s="1"/>
      <c r="Y10" s="1"/>
      <c r="Z10" s="1"/>
      <c r="AA10" s="1"/>
      <c r="AB10" s="1"/>
    </row>
    <row r="11" spans="2:28" ht="12.75">
      <c r="B11" s="11"/>
      <c r="C11" s="11" t="s">
        <v>29</v>
      </c>
      <c r="D11" s="20" t="s">
        <v>30</v>
      </c>
      <c r="E11" s="20" t="s">
        <v>31</v>
      </c>
      <c r="F11" s="26" t="s">
        <v>32</v>
      </c>
      <c r="G11" s="3" t="s">
        <v>33</v>
      </c>
      <c r="H11" s="3" t="s">
        <v>34</v>
      </c>
      <c r="I11" s="26" t="s">
        <v>35</v>
      </c>
      <c r="J11" s="3" t="s">
        <v>36</v>
      </c>
      <c r="K11" s="3" t="s">
        <v>37</v>
      </c>
      <c r="L11" s="3" t="s">
        <v>38</v>
      </c>
      <c r="M11" s="3" t="s">
        <v>39</v>
      </c>
      <c r="N11" s="3" t="s">
        <v>40</v>
      </c>
      <c r="O11" s="3" t="s">
        <v>41</v>
      </c>
      <c r="P11" s="3" t="s">
        <v>42</v>
      </c>
      <c r="Q11" s="3" t="s">
        <v>43</v>
      </c>
      <c r="R11" s="1"/>
      <c r="S11" s="3" t="s">
        <v>44</v>
      </c>
      <c r="T11" s="3" t="s">
        <v>45</v>
      </c>
      <c r="U11" s="1"/>
      <c r="V11" s="1"/>
      <c r="W11" s="1"/>
      <c r="X11" s="1"/>
      <c r="Y11" s="1"/>
      <c r="Z11" s="1"/>
      <c r="AA11" s="1"/>
      <c r="AB11" s="1"/>
    </row>
    <row r="12" spans="2:28" ht="12.75">
      <c r="B12" s="13"/>
      <c r="C12" s="3">
        <v>2011</v>
      </c>
      <c r="D12" s="13">
        <v>207324.625</v>
      </c>
      <c r="E12" s="13">
        <v>-12676.7900390625</v>
      </c>
      <c r="F12" s="13">
        <v>37398.41015625</v>
      </c>
      <c r="G12" s="13">
        <v>182603.0048828125</v>
      </c>
      <c r="H12" s="13">
        <v>0</v>
      </c>
      <c r="I12" s="13">
        <v>0</v>
      </c>
      <c r="J12" s="13">
        <v>0</v>
      </c>
      <c r="K12" s="13">
        <v>182603.0048828125</v>
      </c>
      <c r="L12" s="13">
        <v>7580.173828125</v>
      </c>
      <c r="M12" s="13">
        <v>190183.1787109375</v>
      </c>
      <c r="N12" s="13">
        <v>0</v>
      </c>
      <c r="O12" s="13">
        <v>190183.1787109375</v>
      </c>
      <c r="P12" s="21">
        <v>190183.1787109375</v>
      </c>
      <c r="Q12" s="13">
        <v>0</v>
      </c>
      <c r="R12" s="30">
        <v>2011</v>
      </c>
      <c r="S12" s="13">
        <v>0</v>
      </c>
      <c r="T12" s="17">
        <v>884</v>
      </c>
      <c r="U12" s="1"/>
      <c r="V12" s="59"/>
      <c r="W12" s="14"/>
      <c r="X12" s="1"/>
      <c r="Y12" s="1"/>
      <c r="Z12" s="1"/>
      <c r="AA12" s="14"/>
      <c r="AB12" s="14"/>
    </row>
    <row r="13" spans="2:28" ht="12.75">
      <c r="B13" s="13"/>
      <c r="C13" s="3">
        <v>2012</v>
      </c>
      <c r="D13" s="13">
        <v>248382.25</v>
      </c>
      <c r="E13" s="13">
        <v>-21135.126220703125</v>
      </c>
      <c r="F13" s="13">
        <v>80279.6005859375</v>
      </c>
      <c r="G13" s="13">
        <v>189237.77563476562</v>
      </c>
      <c r="H13" s="13">
        <v>0</v>
      </c>
      <c r="I13" s="13">
        <v>0</v>
      </c>
      <c r="J13" s="13">
        <v>0</v>
      </c>
      <c r="K13" s="13">
        <v>189237.77563476562</v>
      </c>
      <c r="L13" s="13">
        <v>5956.99755859375</v>
      </c>
      <c r="M13" s="13">
        <v>195194.77319335938</v>
      </c>
      <c r="N13" s="13">
        <v>0</v>
      </c>
      <c r="O13" s="13">
        <v>195194.77319335938</v>
      </c>
      <c r="P13" s="21">
        <v>369854.3616945157</v>
      </c>
      <c r="Q13" s="13">
        <v>0</v>
      </c>
      <c r="R13" s="30">
        <v>2012</v>
      </c>
      <c r="S13" s="13">
        <v>0</v>
      </c>
      <c r="T13" s="17">
        <v>2401</v>
      </c>
      <c r="U13" s="1"/>
      <c r="V13" s="14"/>
      <c r="W13" s="14"/>
      <c r="X13" s="1"/>
      <c r="Y13" s="18"/>
      <c r="Z13" s="1"/>
      <c r="AA13" s="14"/>
      <c r="AB13" s="14"/>
    </row>
    <row r="14" spans="2:28" ht="12.75">
      <c r="B14" s="13"/>
      <c r="C14" s="3">
        <v>2013</v>
      </c>
      <c r="D14" s="13">
        <v>254026.984375</v>
      </c>
      <c r="E14" s="13">
        <v>-31753.599365234375</v>
      </c>
      <c r="F14" s="13">
        <v>60378.912109375</v>
      </c>
      <c r="G14" s="13">
        <v>225401.67163085938</v>
      </c>
      <c r="H14" s="13">
        <v>0</v>
      </c>
      <c r="I14" s="13">
        <v>0</v>
      </c>
      <c r="J14" s="13">
        <v>0</v>
      </c>
      <c r="K14" s="13">
        <v>225401.67163085938</v>
      </c>
      <c r="L14" s="13">
        <v>50895.0546875</v>
      </c>
      <c r="M14" s="13">
        <v>276296.7263183594</v>
      </c>
      <c r="N14" s="13">
        <v>0</v>
      </c>
      <c r="O14" s="13">
        <v>276296.7263183594</v>
      </c>
      <c r="P14" s="21">
        <v>603951.5650194024</v>
      </c>
      <c r="Q14" s="13">
        <v>0</v>
      </c>
      <c r="R14" s="30">
        <v>2013</v>
      </c>
      <c r="S14" s="13">
        <v>0</v>
      </c>
      <c r="T14" s="17">
        <v>2401</v>
      </c>
      <c r="U14" s="1"/>
      <c r="V14" s="14"/>
      <c r="W14" s="14"/>
      <c r="X14" s="1"/>
      <c r="Y14" s="18"/>
      <c r="Z14" s="1"/>
      <c r="AA14" s="14"/>
      <c r="AB14" s="14"/>
    </row>
    <row r="15" spans="2:28" ht="12.75">
      <c r="B15" s="13"/>
      <c r="C15" s="3">
        <v>2014</v>
      </c>
      <c r="D15" s="13">
        <v>295465.28125</v>
      </c>
      <c r="E15" s="13">
        <v>-39829.925048828125</v>
      </c>
      <c r="F15" s="13">
        <v>93140.736328125</v>
      </c>
      <c r="G15" s="13">
        <v>242154.46997070312</v>
      </c>
      <c r="H15" s="13">
        <v>607</v>
      </c>
      <c r="I15" s="13">
        <v>0</v>
      </c>
      <c r="J15" s="13">
        <v>607</v>
      </c>
      <c r="K15" s="13">
        <v>242761.46997070312</v>
      </c>
      <c r="L15" s="13">
        <v>80938.7265625</v>
      </c>
      <c r="M15" s="13">
        <v>323700.1965332031</v>
      </c>
      <c r="N15" s="13">
        <v>2489.2245685768808</v>
      </c>
      <c r="O15" s="13">
        <v>321210.9719646262</v>
      </c>
      <c r="P15" s="21">
        <v>854459.2772288885</v>
      </c>
      <c r="Q15" s="13">
        <v>607</v>
      </c>
      <c r="R15" s="30">
        <v>2014</v>
      </c>
      <c r="S15" s="13">
        <v>35.91125524520862</v>
      </c>
      <c r="T15" s="17">
        <v>1333</v>
      </c>
      <c r="U15" s="1"/>
      <c r="V15" s="14"/>
      <c r="W15" s="14"/>
      <c r="X15" s="1"/>
      <c r="Y15" s="18"/>
      <c r="Z15" s="1"/>
      <c r="AA15" s="14"/>
      <c r="AB15" s="14"/>
    </row>
    <row r="16" spans="2:28" ht="12.75">
      <c r="B16" s="13"/>
      <c r="C16" s="3">
        <v>2015</v>
      </c>
      <c r="D16" s="13">
        <v>310916.0625</v>
      </c>
      <c r="E16" s="13">
        <v>-44513.51135253906</v>
      </c>
      <c r="F16" s="13">
        <v>106138.2021484375</v>
      </c>
      <c r="G16" s="13">
        <v>249291.37170410156</v>
      </c>
      <c r="H16" s="13">
        <v>607</v>
      </c>
      <c r="I16" s="13">
        <v>0</v>
      </c>
      <c r="J16" s="13">
        <v>607</v>
      </c>
      <c r="K16" s="13">
        <v>249898.37170410156</v>
      </c>
      <c r="L16" s="13">
        <v>106780.375</v>
      </c>
      <c r="M16" s="13">
        <v>356678.74670410156</v>
      </c>
      <c r="N16" s="13">
        <v>1986.8910728973244</v>
      </c>
      <c r="O16" s="13">
        <v>354691.85563120426</v>
      </c>
      <c r="P16" s="21">
        <v>1109079.0865963527</v>
      </c>
      <c r="Q16" s="13">
        <v>607</v>
      </c>
      <c r="R16" s="30">
        <v>2015</v>
      </c>
      <c r="S16" s="13">
        <v>24.795226287841615</v>
      </c>
      <c r="T16" s="17">
        <v>1541</v>
      </c>
      <c r="U16" s="1"/>
      <c r="V16" s="14"/>
      <c r="W16" s="14"/>
      <c r="X16" s="1"/>
      <c r="Y16" s="18"/>
      <c r="Z16" s="1"/>
      <c r="AA16" s="14"/>
      <c r="AB16" s="14"/>
    </row>
    <row r="17" spans="2:28" ht="12.75">
      <c r="B17" s="13"/>
      <c r="C17" s="3">
        <v>2016</v>
      </c>
      <c r="D17" s="13">
        <v>224702.296875</v>
      </c>
      <c r="E17" s="13">
        <v>-51830.67578125</v>
      </c>
      <c r="F17" s="13">
        <v>21689.08203125</v>
      </c>
      <c r="G17" s="13">
        <v>254843.890625</v>
      </c>
      <c r="H17" s="13">
        <v>191181</v>
      </c>
      <c r="I17" s="13">
        <v>97117.626953125</v>
      </c>
      <c r="J17" s="13">
        <v>288298.626953125</v>
      </c>
      <c r="K17" s="13">
        <v>543142.517578125</v>
      </c>
      <c r="L17" s="13">
        <v>8535.0185546875</v>
      </c>
      <c r="M17" s="13">
        <v>551677.5361328125</v>
      </c>
      <c r="N17" s="13">
        <v>-18988.052428361912</v>
      </c>
      <c r="O17" s="13">
        <v>570665.5885611745</v>
      </c>
      <c r="P17" s="21">
        <v>1486158.5674287507</v>
      </c>
      <c r="Q17" s="13">
        <v>191181</v>
      </c>
      <c r="R17" s="30">
        <v>2016</v>
      </c>
      <c r="S17" s="13">
        <v>-211.68397356033347</v>
      </c>
      <c r="T17" s="17">
        <v>1725</v>
      </c>
      <c r="U17" s="1"/>
      <c r="V17" s="14"/>
      <c r="W17" s="14"/>
      <c r="X17" s="1"/>
      <c r="Y17" s="18"/>
      <c r="Z17" s="1"/>
      <c r="AA17" s="14"/>
      <c r="AB17" s="14"/>
    </row>
    <row r="18" spans="2:28" ht="12.75">
      <c r="B18" s="13"/>
      <c r="C18" s="3">
        <v>2017</v>
      </c>
      <c r="D18" s="13">
        <v>210598.25</v>
      </c>
      <c r="E18" s="13">
        <v>-52366.30041503906</v>
      </c>
      <c r="F18" s="13">
        <v>19568.724609375</v>
      </c>
      <c r="G18" s="13">
        <v>243395.82580566406</v>
      </c>
      <c r="H18" s="13">
        <v>191181</v>
      </c>
      <c r="I18" s="13">
        <v>102706.3623046875</v>
      </c>
      <c r="J18" s="13">
        <v>293887.3623046875</v>
      </c>
      <c r="K18" s="13">
        <v>537283.1881103516</v>
      </c>
      <c r="L18" s="13">
        <v>136358.546875</v>
      </c>
      <c r="M18" s="13">
        <v>673641.7349853516</v>
      </c>
      <c r="N18" s="13">
        <v>-18787.958846202026</v>
      </c>
      <c r="O18" s="13">
        <v>692429.6938315536</v>
      </c>
      <c r="P18" s="21">
        <v>1907308.8942662661</v>
      </c>
      <c r="Q18" s="13">
        <v>191181</v>
      </c>
      <c r="R18" s="30">
        <v>2017</v>
      </c>
      <c r="S18" s="13">
        <v>-191.87833292007463</v>
      </c>
      <c r="T18" s="17">
        <v>1883</v>
      </c>
      <c r="U18" s="1"/>
      <c r="V18" s="14"/>
      <c r="W18" s="14"/>
      <c r="X18" s="1"/>
      <c r="Y18" s="18"/>
      <c r="Z18" s="1"/>
      <c r="AA18" s="14"/>
      <c r="AB18" s="14"/>
    </row>
    <row r="19" spans="2:28" ht="12.75">
      <c r="B19" s="13"/>
      <c r="C19" s="3">
        <v>2018</v>
      </c>
      <c r="D19" s="13">
        <v>219924.734375</v>
      </c>
      <c r="E19" s="13">
        <v>-55133.586669921875</v>
      </c>
      <c r="F19" s="13">
        <v>47573.740234375</v>
      </c>
      <c r="G19" s="13">
        <v>227484.58081054688</v>
      </c>
      <c r="H19" s="13">
        <v>191181</v>
      </c>
      <c r="I19" s="13">
        <v>114474.138671875</v>
      </c>
      <c r="J19" s="13">
        <v>305655.138671875</v>
      </c>
      <c r="K19" s="13">
        <v>533139.7194824219</v>
      </c>
      <c r="L19" s="13">
        <v>146533.328125</v>
      </c>
      <c r="M19" s="13">
        <v>679673.0476074219</v>
      </c>
      <c r="N19" s="13">
        <v>-20805.1132431543</v>
      </c>
      <c r="O19" s="13">
        <v>700478.1608505761</v>
      </c>
      <c r="P19" s="21">
        <v>2299471.6096853307</v>
      </c>
      <c r="Q19" s="13">
        <v>191181</v>
      </c>
      <c r="R19" s="30">
        <v>2018</v>
      </c>
      <c r="S19" s="13">
        <v>-198.6585559082032</v>
      </c>
      <c r="T19" s="17">
        <v>2014</v>
      </c>
      <c r="U19" s="1"/>
      <c r="V19" s="14"/>
      <c r="W19" s="14"/>
      <c r="X19" s="1"/>
      <c r="Y19" s="18"/>
      <c r="Z19" s="1"/>
      <c r="AA19" s="14"/>
      <c r="AB19" s="14"/>
    </row>
    <row r="20" spans="2:28" ht="12.75">
      <c r="B20" s="13"/>
      <c r="C20" s="3">
        <v>2019</v>
      </c>
      <c r="D20" s="13">
        <v>210583.078125</v>
      </c>
      <c r="E20" s="13">
        <v>-56848.73291015625</v>
      </c>
      <c r="F20" s="13">
        <v>13133.234375</v>
      </c>
      <c r="G20" s="13">
        <v>254298.57666015625</v>
      </c>
      <c r="H20" s="13">
        <v>191181</v>
      </c>
      <c r="I20" s="13">
        <v>105036.5009765625</v>
      </c>
      <c r="J20" s="13">
        <v>296217.5009765625</v>
      </c>
      <c r="K20" s="13">
        <v>550516.0776367188</v>
      </c>
      <c r="L20" s="13">
        <v>144779.296875</v>
      </c>
      <c r="M20" s="13">
        <v>695295.3745117188</v>
      </c>
      <c r="N20" s="13">
        <v>-22186.528966343394</v>
      </c>
      <c r="O20" s="13">
        <v>717481.9034780621</v>
      </c>
      <c r="P20" s="21">
        <v>2669208.5952738356</v>
      </c>
      <c r="Q20" s="13">
        <v>191181</v>
      </c>
      <c r="R20" s="30">
        <v>2019</v>
      </c>
      <c r="S20" s="13">
        <v>-201.63705982208262</v>
      </c>
      <c r="T20" s="17">
        <v>2116</v>
      </c>
      <c r="U20" s="1"/>
      <c r="V20" s="14"/>
      <c r="W20" s="14"/>
      <c r="X20" s="1"/>
      <c r="Y20" s="18"/>
      <c r="Z20" s="1"/>
      <c r="AA20" s="14"/>
      <c r="AB20" s="14"/>
    </row>
    <row r="21" spans="2:28" ht="12.75">
      <c r="B21" s="13"/>
      <c r="C21" s="3">
        <v>2020</v>
      </c>
      <c r="D21" s="13">
        <v>226663.984375</v>
      </c>
      <c r="E21" s="13">
        <v>-59397.253662109375</v>
      </c>
      <c r="F21" s="13">
        <v>48019.0234375</v>
      </c>
      <c r="G21" s="13">
        <v>238042.21459960938</v>
      </c>
      <c r="H21" s="13">
        <v>198512</v>
      </c>
      <c r="I21" s="13">
        <v>105793.1064453125</v>
      </c>
      <c r="J21" s="13">
        <v>304305.1064453125</v>
      </c>
      <c r="K21" s="13">
        <v>542347.3210449219</v>
      </c>
      <c r="L21" s="13">
        <v>163945.625</v>
      </c>
      <c r="M21" s="13">
        <v>706292.9460449219</v>
      </c>
      <c r="N21" s="13">
        <v>-23527.251967573193</v>
      </c>
      <c r="O21" s="13">
        <v>729820.1980124951</v>
      </c>
      <c r="P21" s="21">
        <v>3015393.451629371</v>
      </c>
      <c r="Q21" s="13">
        <v>198512</v>
      </c>
      <c r="R21" s="30">
        <v>2020</v>
      </c>
      <c r="S21" s="13">
        <v>-206.69125318527244</v>
      </c>
      <c r="T21" s="17">
        <v>2189</v>
      </c>
      <c r="U21" s="1"/>
      <c r="V21" s="14"/>
      <c r="W21" s="14"/>
      <c r="X21" s="1"/>
      <c r="Y21" s="18"/>
      <c r="Z21" s="1"/>
      <c r="AA21" s="14"/>
      <c r="AB21" s="14"/>
    </row>
    <row r="22" spans="2:28" ht="12.75">
      <c r="B22" s="13"/>
      <c r="C22" s="3">
        <v>2021</v>
      </c>
      <c r="D22" s="13">
        <v>230979.484375</v>
      </c>
      <c r="E22" s="13">
        <v>-74244.984375</v>
      </c>
      <c r="F22" s="13">
        <v>54250.275390625</v>
      </c>
      <c r="G22" s="13">
        <v>250974.193359375</v>
      </c>
      <c r="H22" s="13">
        <v>198512</v>
      </c>
      <c r="I22" s="13">
        <v>109226.0703125</v>
      </c>
      <c r="J22" s="13">
        <v>307738.0703125</v>
      </c>
      <c r="K22" s="13">
        <v>558712.263671875</v>
      </c>
      <c r="L22" s="13">
        <v>165681.09375</v>
      </c>
      <c r="M22" s="13">
        <v>724393.357421875</v>
      </c>
      <c r="N22" s="13">
        <v>-23651.454197795734</v>
      </c>
      <c r="O22" s="13">
        <v>748044.8116196707</v>
      </c>
      <c r="P22" s="21">
        <v>3342003.8788284534</v>
      </c>
      <c r="Q22" s="13">
        <v>198512</v>
      </c>
      <c r="R22" s="30">
        <v>2021</v>
      </c>
      <c r="S22" s="13">
        <v>-203.87075645446794</v>
      </c>
      <c r="T22" s="17">
        <v>2231</v>
      </c>
      <c r="U22" s="1"/>
      <c r="V22" s="14"/>
      <c r="W22" s="14"/>
      <c r="X22" s="1"/>
      <c r="Y22" s="18"/>
      <c r="Z22" s="1"/>
      <c r="AA22" s="14"/>
      <c r="AB22" s="14"/>
    </row>
    <row r="23" spans="2:28" ht="12.75">
      <c r="B23" s="13"/>
      <c r="C23" s="3">
        <v>2022</v>
      </c>
      <c r="D23" s="13">
        <v>228934.265625</v>
      </c>
      <c r="E23" s="13">
        <v>-74444.7255859375</v>
      </c>
      <c r="F23" s="13">
        <v>34643.85546875</v>
      </c>
      <c r="G23" s="13">
        <v>268735.1357421875</v>
      </c>
      <c r="H23" s="13">
        <v>198512</v>
      </c>
      <c r="I23" s="13">
        <v>109957.517578125</v>
      </c>
      <c r="J23" s="13">
        <v>308469.517578125</v>
      </c>
      <c r="K23" s="13">
        <v>577204.6533203125</v>
      </c>
      <c r="L23" s="13">
        <v>162996.75</v>
      </c>
      <c r="M23" s="13">
        <v>740201.4033203125</v>
      </c>
      <c r="N23" s="13">
        <v>-25107.21201409182</v>
      </c>
      <c r="O23" s="13">
        <v>765308.6153344043</v>
      </c>
      <c r="P23" s="21">
        <v>3649577.6347581865</v>
      </c>
      <c r="Q23" s="13">
        <v>198512</v>
      </c>
      <c r="R23" s="30">
        <v>2022</v>
      </c>
      <c r="S23" s="13">
        <v>-212.51364448547383</v>
      </c>
      <c r="T23" s="17">
        <v>2272</v>
      </c>
      <c r="U23" s="1"/>
      <c r="V23" s="14"/>
      <c r="W23" s="14"/>
      <c r="X23" s="1"/>
      <c r="Y23" s="18"/>
      <c r="Z23" s="1"/>
      <c r="AA23" s="14"/>
      <c r="AB23" s="14"/>
    </row>
    <row r="24" spans="2:28" ht="12.75">
      <c r="B24" s="13"/>
      <c r="C24" s="3">
        <v>2023</v>
      </c>
      <c r="D24" s="13">
        <v>204626.921875</v>
      </c>
      <c r="E24" s="13">
        <v>-72470.62524414062</v>
      </c>
      <c r="F24" s="13">
        <v>-41270.056640625</v>
      </c>
      <c r="G24" s="13">
        <v>318367.6037597656</v>
      </c>
      <c r="H24" s="13">
        <v>198512</v>
      </c>
      <c r="I24" s="13">
        <v>106525.1103515625</v>
      </c>
      <c r="J24" s="13">
        <v>305037.1103515625</v>
      </c>
      <c r="K24" s="13">
        <v>623404.7141113281</v>
      </c>
      <c r="L24" s="13">
        <v>144979.609375</v>
      </c>
      <c r="M24" s="13">
        <v>768384.3234863281</v>
      </c>
      <c r="N24" s="13">
        <v>-25820.174104339167</v>
      </c>
      <c r="O24" s="13">
        <v>794204.4975906673</v>
      </c>
      <c r="P24" s="21">
        <v>3943379.9805017766</v>
      </c>
      <c r="Q24" s="13">
        <v>198512</v>
      </c>
      <c r="R24" s="30">
        <v>2023</v>
      </c>
      <c r="S24" s="13">
        <v>-214.6743664932253</v>
      </c>
      <c r="T24" s="17">
        <v>2313</v>
      </c>
      <c r="U24" s="1"/>
      <c r="V24" s="14"/>
      <c r="W24" s="14"/>
      <c r="X24" s="1"/>
      <c r="Y24" s="18"/>
      <c r="Z24" s="1"/>
      <c r="AA24" s="14"/>
      <c r="AB24" s="14"/>
    </row>
    <row r="25" spans="2:28" ht="12.75">
      <c r="B25" s="13"/>
      <c r="C25" s="3">
        <v>2024</v>
      </c>
      <c r="D25" s="13">
        <v>230231.265625</v>
      </c>
      <c r="E25" s="13">
        <v>-77349.57690429688</v>
      </c>
      <c r="F25" s="13">
        <v>8319.6484375</v>
      </c>
      <c r="G25" s="13">
        <v>299261.1940917969</v>
      </c>
      <c r="H25" s="13">
        <v>198512</v>
      </c>
      <c r="I25" s="13">
        <v>116399.7421875</v>
      </c>
      <c r="J25" s="13">
        <v>314911.7421875</v>
      </c>
      <c r="K25" s="13">
        <v>614172.9362792969</v>
      </c>
      <c r="L25" s="13">
        <v>161134.140625</v>
      </c>
      <c r="M25" s="13">
        <v>775307.0769042969</v>
      </c>
      <c r="N25" s="13">
        <v>-27203.573662039656</v>
      </c>
      <c r="O25" s="13">
        <v>802510.6505663366</v>
      </c>
      <c r="P25" s="21">
        <v>4216644.9517064905</v>
      </c>
      <c r="Q25" s="13">
        <v>198512</v>
      </c>
      <c r="R25" s="30">
        <v>2024</v>
      </c>
      <c r="S25" s="13">
        <v>-222.23689352035535</v>
      </c>
      <c r="T25" s="17">
        <v>2354</v>
      </c>
      <c r="U25" s="1"/>
      <c r="V25" s="14"/>
      <c r="W25" s="14"/>
      <c r="X25" s="1"/>
      <c r="Y25" s="18"/>
      <c r="Z25" s="1"/>
      <c r="AA25" s="14"/>
      <c r="AB25" s="14"/>
    </row>
    <row r="26" spans="2:28" ht="12.75">
      <c r="B26" s="13"/>
      <c r="C26" s="3">
        <v>2025</v>
      </c>
      <c r="D26" s="13">
        <v>316204.25</v>
      </c>
      <c r="E26" s="13">
        <v>-62325.16015625</v>
      </c>
      <c r="F26" s="13">
        <v>130475.603515625</v>
      </c>
      <c r="G26" s="13">
        <v>248053.806640625</v>
      </c>
      <c r="H26" s="13">
        <v>281542</v>
      </c>
      <c r="I26" s="13">
        <v>132992.96484375</v>
      </c>
      <c r="J26" s="13">
        <v>414534.96484375</v>
      </c>
      <c r="K26" s="13">
        <v>662588.771484375</v>
      </c>
      <c r="L26" s="13">
        <v>175176.484375</v>
      </c>
      <c r="M26" s="13">
        <v>837765.255859375</v>
      </c>
      <c r="N26" s="13">
        <v>21284.016552382956</v>
      </c>
      <c r="O26" s="13">
        <v>816481.239306992</v>
      </c>
      <c r="P26" s="21">
        <v>4472556.340150246</v>
      </c>
      <c r="Q26" s="13">
        <v>281542</v>
      </c>
      <c r="R26" s="30">
        <v>2025</v>
      </c>
      <c r="S26" s="13">
        <v>170.75845249176018</v>
      </c>
      <c r="T26" s="17">
        <v>2397</v>
      </c>
      <c r="U26" s="1"/>
      <c r="V26" s="14"/>
      <c r="W26" s="14"/>
      <c r="X26" s="1"/>
      <c r="Y26" s="18"/>
      <c r="Z26" s="1"/>
      <c r="AA26" s="14"/>
      <c r="AB26" s="14"/>
    </row>
    <row r="27" spans="2:28" ht="12.75">
      <c r="B27" s="13"/>
      <c r="C27" s="3">
        <v>2026</v>
      </c>
      <c r="D27" s="13">
        <v>332626.9375</v>
      </c>
      <c r="E27" s="13">
        <v>-63311.536376953125</v>
      </c>
      <c r="F27" s="13">
        <v>153302.224609375</v>
      </c>
      <c r="G27" s="13">
        <v>242636.24926757812</v>
      </c>
      <c r="H27" s="13">
        <v>281542</v>
      </c>
      <c r="I27" s="13">
        <v>142619.5703125</v>
      </c>
      <c r="J27" s="13">
        <v>424161.5703125</v>
      </c>
      <c r="K27" s="13">
        <v>666797.8195800781</v>
      </c>
      <c r="L27" s="13">
        <v>184246.3125</v>
      </c>
      <c r="M27" s="13">
        <v>851044.1320800781</v>
      </c>
      <c r="N27" s="13">
        <v>20295.070410436994</v>
      </c>
      <c r="O27" s="13">
        <v>830749.0616696412</v>
      </c>
      <c r="P27" s="21">
        <v>4712231.764720196</v>
      </c>
      <c r="Q27" s="13">
        <v>281542</v>
      </c>
      <c r="R27" s="30">
        <v>2026</v>
      </c>
      <c r="S27" s="13">
        <v>159.9548424530028</v>
      </c>
      <c r="T27" s="17">
        <v>2440</v>
      </c>
      <c r="U27" s="1"/>
      <c r="V27" s="14"/>
      <c r="W27" s="14"/>
      <c r="X27" s="1"/>
      <c r="Y27" s="18"/>
      <c r="Z27" s="1"/>
      <c r="AA27" s="14"/>
      <c r="AB27" s="14"/>
    </row>
    <row r="28" spans="2:28" ht="12.75">
      <c r="B28" s="13"/>
      <c r="C28" s="3">
        <v>2027</v>
      </c>
      <c r="D28" s="13">
        <v>329859.03125</v>
      </c>
      <c r="E28" s="13">
        <v>-64127.822265625</v>
      </c>
      <c r="F28" s="13">
        <v>127773.78515625</v>
      </c>
      <c r="G28" s="13">
        <v>266213.068359375</v>
      </c>
      <c r="H28" s="13">
        <v>281542</v>
      </c>
      <c r="I28" s="13">
        <v>140892.13671875</v>
      </c>
      <c r="J28" s="13">
        <v>422434.13671875</v>
      </c>
      <c r="K28" s="13">
        <v>688647.205078125</v>
      </c>
      <c r="L28" s="13">
        <v>180064.96875</v>
      </c>
      <c r="M28" s="13">
        <v>868712.173828125</v>
      </c>
      <c r="N28" s="13">
        <v>19126.01831833465</v>
      </c>
      <c r="O28" s="13">
        <v>849586.1555097904</v>
      </c>
      <c r="P28" s="21">
        <v>4937848.502666079</v>
      </c>
      <c r="Q28" s="13">
        <v>281542</v>
      </c>
      <c r="R28" s="30">
        <v>2027</v>
      </c>
      <c r="S28" s="13">
        <v>148.07087141036982</v>
      </c>
      <c r="T28" s="17">
        <v>2484</v>
      </c>
      <c r="U28" s="1"/>
      <c r="V28" s="14"/>
      <c r="W28" s="14"/>
      <c r="X28" s="1"/>
      <c r="Y28" s="18"/>
      <c r="Z28" s="1"/>
      <c r="AA28" s="14"/>
      <c r="AB28" s="14"/>
    </row>
    <row r="29" spans="2:28" ht="12.75">
      <c r="B29" s="13"/>
      <c r="C29" s="3">
        <v>2028</v>
      </c>
      <c r="D29" s="13">
        <v>345673.84375</v>
      </c>
      <c r="E29" s="13">
        <v>-64962.85205078125</v>
      </c>
      <c r="F29" s="13">
        <v>151014.58984375</v>
      </c>
      <c r="G29" s="13">
        <v>259622.10595703125</v>
      </c>
      <c r="H29" s="13">
        <v>281542</v>
      </c>
      <c r="I29" s="13">
        <v>150956.8046875</v>
      </c>
      <c r="J29" s="13">
        <v>432498.8046875</v>
      </c>
      <c r="K29" s="13">
        <v>692120.9106445312</v>
      </c>
      <c r="L29" s="13">
        <v>189295.8125</v>
      </c>
      <c r="M29" s="13">
        <v>881416.7231445312</v>
      </c>
      <c r="N29" s="13">
        <v>18328.64498311766</v>
      </c>
      <c r="O29" s="13">
        <v>863088.0781614135</v>
      </c>
      <c r="P29" s="21">
        <v>5148822.654610424</v>
      </c>
      <c r="Q29" s="13">
        <v>281542</v>
      </c>
      <c r="R29" s="30">
        <v>2028</v>
      </c>
      <c r="S29" s="13">
        <v>139.42798337936392</v>
      </c>
      <c r="T29" s="17">
        <v>2528</v>
      </c>
      <c r="U29" s="1"/>
      <c r="V29" s="14"/>
      <c r="W29" s="14"/>
      <c r="X29" s="1"/>
      <c r="Y29" s="18"/>
      <c r="Z29" s="1"/>
      <c r="AA29" s="14"/>
      <c r="AB29" s="14"/>
    </row>
    <row r="30" spans="2:28" ht="12.75">
      <c r="B30" s="13"/>
      <c r="C30" s="3">
        <v>2029</v>
      </c>
      <c r="D30" s="13">
        <v>346493.46875</v>
      </c>
      <c r="E30" s="13">
        <v>-66676.34838867188</v>
      </c>
      <c r="F30" s="13">
        <v>135188.5234375</v>
      </c>
      <c r="G30" s="13">
        <v>277981.2937011719</v>
      </c>
      <c r="H30" s="13">
        <v>281542</v>
      </c>
      <c r="I30" s="13">
        <v>154483.5380859375</v>
      </c>
      <c r="J30" s="13">
        <v>436025.5380859375</v>
      </c>
      <c r="K30" s="13">
        <v>714006.8317871094</v>
      </c>
      <c r="L30" s="13">
        <v>187875.796875</v>
      </c>
      <c r="M30" s="13">
        <v>901882.6286621094</v>
      </c>
      <c r="N30" s="13">
        <v>17794.531761480543</v>
      </c>
      <c r="O30" s="13">
        <v>884088.0969006289</v>
      </c>
      <c r="P30" s="21">
        <v>5347743.32699135</v>
      </c>
      <c r="Q30" s="13">
        <v>281542</v>
      </c>
      <c r="R30" s="30">
        <v>2029</v>
      </c>
      <c r="S30" s="13">
        <v>132.9458173561095</v>
      </c>
      <c r="T30" s="17">
        <v>2574</v>
      </c>
      <c r="U30" s="1"/>
      <c r="V30" s="14"/>
      <c r="W30" s="14"/>
      <c r="X30" s="1"/>
      <c r="Y30" s="18"/>
      <c r="Z30" s="1"/>
      <c r="AA30" s="14"/>
      <c r="AB30" s="14"/>
    </row>
    <row r="31" spans="2:28" ht="12.75">
      <c r="B31" s="13"/>
      <c r="C31" s="3">
        <v>2030</v>
      </c>
      <c r="D31" s="13">
        <v>343877.3125</v>
      </c>
      <c r="E31" s="13">
        <v>-66427.06469726562</v>
      </c>
      <c r="F31" s="13">
        <v>102861.96484375</v>
      </c>
      <c r="G31" s="13">
        <v>307442.4123535156</v>
      </c>
      <c r="H31" s="13">
        <v>281542</v>
      </c>
      <c r="I31" s="13">
        <v>150709.103515625</v>
      </c>
      <c r="J31" s="13">
        <v>432251.103515625</v>
      </c>
      <c r="K31" s="13">
        <v>739693.5158691406</v>
      </c>
      <c r="L31" s="13">
        <v>181338.40625</v>
      </c>
      <c r="M31" s="13">
        <v>921031.9221191406</v>
      </c>
      <c r="N31" s="13">
        <v>16640.654324916053</v>
      </c>
      <c r="O31" s="13">
        <v>904391.2677942246</v>
      </c>
      <c r="P31" s="21">
        <v>5535049.020442749</v>
      </c>
      <c r="Q31" s="13">
        <v>281542</v>
      </c>
      <c r="R31" s="30">
        <v>2030</v>
      </c>
      <c r="S31" s="13">
        <v>122.14220731735213</v>
      </c>
      <c r="T31" s="17">
        <v>2620</v>
      </c>
      <c r="U31" s="1"/>
      <c r="V31" s="14"/>
      <c r="W31" s="14"/>
      <c r="X31" s="1"/>
      <c r="Y31" s="18"/>
      <c r="Z31" s="1"/>
      <c r="AA31" s="14"/>
      <c r="AB31" s="14"/>
    </row>
    <row r="32" spans="2:28" ht="12.75">
      <c r="B32" s="13"/>
      <c r="C32" s="3">
        <v>2031</v>
      </c>
      <c r="D32" s="13">
        <v>358442.875</v>
      </c>
      <c r="E32" s="13">
        <v>-69114.62084960938</v>
      </c>
      <c r="F32" s="13">
        <v>129894.169921875</v>
      </c>
      <c r="G32" s="13">
        <v>297663.3259277344</v>
      </c>
      <c r="H32" s="13">
        <v>281542</v>
      </c>
      <c r="I32" s="13">
        <v>149553.75</v>
      </c>
      <c r="J32" s="13">
        <v>431095.75</v>
      </c>
      <c r="K32" s="13">
        <v>728759.0759277344</v>
      </c>
      <c r="L32" s="13">
        <v>192559.765625</v>
      </c>
      <c r="M32" s="13">
        <v>921318.8415527344</v>
      </c>
      <c r="N32" s="13">
        <v>15291.053239523148</v>
      </c>
      <c r="O32" s="13">
        <v>906027.7883132112</v>
      </c>
      <c r="P32" s="21">
        <v>5707770.511773698</v>
      </c>
      <c r="Q32" s="13">
        <v>281542</v>
      </c>
      <c r="R32" s="30">
        <v>2031</v>
      </c>
      <c r="S32" s="13">
        <v>110.25823627471914</v>
      </c>
      <c r="T32" s="17">
        <v>2667</v>
      </c>
      <c r="U32" s="1"/>
      <c r="V32" s="14"/>
      <c r="W32" s="14"/>
      <c r="X32" s="1"/>
      <c r="Y32" s="18"/>
      <c r="Z32" s="1"/>
      <c r="AA32" s="14"/>
      <c r="AB32" s="14"/>
    </row>
    <row r="33" spans="2:30" ht="12.75">
      <c r="B33" s="13"/>
      <c r="C33" s="3">
        <v>2032</v>
      </c>
      <c r="D33" s="13">
        <v>375813.96875</v>
      </c>
      <c r="E33" s="13">
        <v>-69095.27319335938</v>
      </c>
      <c r="F33" s="13">
        <v>155103.306640625</v>
      </c>
      <c r="G33" s="13">
        <v>289805.9353027344</v>
      </c>
      <c r="H33" s="13">
        <v>281542</v>
      </c>
      <c r="I33" s="13">
        <v>150185.90625</v>
      </c>
      <c r="J33" s="13">
        <v>431727.90625</v>
      </c>
      <c r="K33" s="13">
        <v>721533.8415527344</v>
      </c>
      <c r="L33" s="13">
        <v>203618.484375</v>
      </c>
      <c r="M33" s="13">
        <v>925152.3259277344</v>
      </c>
      <c r="N33" s="13">
        <v>14346.054865047436</v>
      </c>
      <c r="O33" s="13">
        <v>910806.2710626869</v>
      </c>
      <c r="P33" s="21">
        <v>5867594.188183588</v>
      </c>
      <c r="Q33" s="13">
        <v>281542</v>
      </c>
      <c r="R33" s="30">
        <v>2032</v>
      </c>
      <c r="S33" s="13">
        <v>101.61534824371324</v>
      </c>
      <c r="T33" s="17">
        <v>2715</v>
      </c>
      <c r="U33" s="1"/>
      <c r="V33" s="14"/>
      <c r="W33" s="14"/>
      <c r="X33" s="1"/>
      <c r="Y33" s="18"/>
      <c r="Z33" s="1"/>
      <c r="AA33" s="14"/>
      <c r="AB33" s="14"/>
      <c r="AC33" s="1"/>
      <c r="AD33" s="1"/>
    </row>
    <row r="34" spans="2:30" ht="12.75">
      <c r="B34" s="13"/>
      <c r="C34" s="3">
        <v>2033</v>
      </c>
      <c r="D34" s="13">
        <v>385014.375</v>
      </c>
      <c r="E34" s="13">
        <v>-70239.87109375</v>
      </c>
      <c r="F34" s="13">
        <v>153604.8046875</v>
      </c>
      <c r="G34" s="13">
        <v>301649.44140625</v>
      </c>
      <c r="H34" s="13">
        <v>281542</v>
      </c>
      <c r="I34" s="13">
        <v>150069.30859375</v>
      </c>
      <c r="J34" s="13">
        <v>431611.30859375</v>
      </c>
      <c r="K34" s="13">
        <v>733260.75</v>
      </c>
      <c r="L34" s="13">
        <v>206241.921875</v>
      </c>
      <c r="M34" s="13">
        <v>939502.671875</v>
      </c>
      <c r="N34" s="13">
        <v>11281.253003261689</v>
      </c>
      <c r="O34" s="13">
        <v>928221.4188717384</v>
      </c>
      <c r="P34" s="21">
        <v>6017520.180855789</v>
      </c>
      <c r="Q34" s="13">
        <v>281542</v>
      </c>
      <c r="R34" s="30">
        <v>2033</v>
      </c>
      <c r="S34" s="13">
        <v>78.49029418945292</v>
      </c>
      <c r="T34" s="17">
        <v>2764</v>
      </c>
      <c r="U34" s="1"/>
      <c r="V34" s="14"/>
      <c r="W34" s="14"/>
      <c r="X34" s="1"/>
      <c r="Y34" s="18"/>
      <c r="Z34" s="1"/>
      <c r="AA34" s="14"/>
      <c r="AB34" s="14"/>
      <c r="AC34" s="1"/>
      <c r="AD34" s="1"/>
    </row>
    <row r="35" spans="2:30" ht="12.75">
      <c r="B35" s="13"/>
      <c r="C35" s="3">
        <v>2034</v>
      </c>
      <c r="D35" s="13">
        <v>374824.8125</v>
      </c>
      <c r="E35" s="13">
        <v>-71076.32202148438</v>
      </c>
      <c r="F35" s="13">
        <v>97514.08203125</v>
      </c>
      <c r="G35" s="13">
        <v>348387.0524902344</v>
      </c>
      <c r="H35" s="13">
        <v>281542</v>
      </c>
      <c r="I35" s="13">
        <v>145019.767578125</v>
      </c>
      <c r="J35" s="13">
        <v>426561.767578125</v>
      </c>
      <c r="K35" s="13">
        <v>774948.8200683594</v>
      </c>
      <c r="L35" s="13">
        <v>193207.046875</v>
      </c>
      <c r="M35" s="13">
        <v>968155.8669433594</v>
      </c>
      <c r="N35" s="13">
        <v>10852.979508253751</v>
      </c>
      <c r="O35" s="13">
        <v>957302.8874351056</v>
      </c>
      <c r="P35" s="21">
        <v>6159846.415306481</v>
      </c>
      <c r="Q35" s="13">
        <v>281542</v>
      </c>
      <c r="R35" s="30">
        <v>2034</v>
      </c>
      <c r="S35" s="13">
        <v>74.16885017394998</v>
      </c>
      <c r="T35" s="17">
        <v>2814</v>
      </c>
      <c r="U35" s="1"/>
      <c r="V35" s="14"/>
      <c r="W35" s="14"/>
      <c r="X35" s="1"/>
      <c r="Y35" s="18"/>
      <c r="Z35" s="1"/>
      <c r="AA35" s="14"/>
      <c r="AB35" s="14"/>
      <c r="AC35" s="1"/>
      <c r="AD35" s="1"/>
    </row>
    <row r="36" spans="2:30" ht="12.75">
      <c r="B36" s="13"/>
      <c r="C36" s="3">
        <v>2035</v>
      </c>
      <c r="D36" s="13">
        <v>390121.46875</v>
      </c>
      <c r="E36" s="13">
        <v>-74190.17211914062</v>
      </c>
      <c r="F36" s="13">
        <v>120046.828125</v>
      </c>
      <c r="G36" s="13">
        <v>344264.8127441406</v>
      </c>
      <c r="H36" s="13">
        <v>281542</v>
      </c>
      <c r="I36" s="13">
        <v>157454.40234375</v>
      </c>
      <c r="J36" s="13">
        <v>438996.40234375</v>
      </c>
      <c r="K36" s="13">
        <v>783261.2150878906</v>
      </c>
      <c r="L36" s="13">
        <v>202960.328125</v>
      </c>
      <c r="M36" s="13">
        <v>986221.5432128906</v>
      </c>
      <c r="N36" s="13">
        <v>9875.121292983604</v>
      </c>
      <c r="O36" s="13">
        <v>976346.421919907</v>
      </c>
      <c r="P36" s="21">
        <v>6293459.740579086</v>
      </c>
      <c r="Q36" s="13">
        <v>281542</v>
      </c>
      <c r="R36" s="30">
        <v>2035</v>
      </c>
      <c r="S36" s="13">
        <v>66.28487913131698</v>
      </c>
      <c r="T36" s="17">
        <v>2865</v>
      </c>
      <c r="U36" s="1"/>
      <c r="V36" s="14"/>
      <c r="W36" s="14"/>
      <c r="X36" s="1"/>
      <c r="Y36" s="18"/>
      <c r="Z36" s="1"/>
      <c r="AA36" s="14"/>
      <c r="AB36" s="14"/>
      <c r="AC36" s="1"/>
      <c r="AD36" s="1"/>
    </row>
    <row r="37" spans="2:30" ht="12.75">
      <c r="B37" s="13"/>
      <c r="C37" s="3">
        <v>2036</v>
      </c>
      <c r="D37" s="13">
        <v>399227.21875</v>
      </c>
      <c r="E37" s="13">
        <v>-75230.54345703125</v>
      </c>
      <c r="F37" s="13">
        <v>122673.876953125</v>
      </c>
      <c r="G37" s="13">
        <v>351783.88525390625</v>
      </c>
      <c r="H37" s="13">
        <v>126944</v>
      </c>
      <c r="I37" s="13">
        <v>160193.888671875</v>
      </c>
      <c r="J37" s="13">
        <v>287137.888671875</v>
      </c>
      <c r="K37" s="13">
        <v>638921.7739257812</v>
      </c>
      <c r="L37" s="13">
        <v>207535.703125</v>
      </c>
      <c r="M37" s="13">
        <v>846457.4770507812</v>
      </c>
      <c r="N37" s="13">
        <v>8740.370394522371</v>
      </c>
      <c r="O37" s="13">
        <v>837717.1066562589</v>
      </c>
      <c r="P37" s="21">
        <v>6398984.278877292</v>
      </c>
      <c r="Q37" s="13">
        <v>126944</v>
      </c>
      <c r="R37" s="30">
        <v>2036</v>
      </c>
      <c r="S37" s="13">
        <v>57.64199110031109</v>
      </c>
      <c r="T37" s="17">
        <v>2916</v>
      </c>
      <c r="U37" s="1"/>
      <c r="V37" s="14"/>
      <c r="W37" s="14"/>
      <c r="X37" s="1"/>
      <c r="Y37" s="18"/>
      <c r="Z37" s="1"/>
      <c r="AA37" s="14"/>
      <c r="AB37" s="14"/>
      <c r="AC37" s="1"/>
      <c r="AD37" s="1"/>
    </row>
    <row r="38" spans="2:30" ht="12.75">
      <c r="B38" s="13"/>
      <c r="C38" s="3">
        <v>2037</v>
      </c>
      <c r="D38" s="13">
        <v>416908.90625</v>
      </c>
      <c r="E38" s="13">
        <v>-75673.97875976562</v>
      </c>
      <c r="F38" s="13">
        <v>142275.53515625</v>
      </c>
      <c r="G38" s="13">
        <v>350307.3498535156</v>
      </c>
      <c r="H38" s="13">
        <v>126944</v>
      </c>
      <c r="I38" s="13">
        <v>162762.787109375</v>
      </c>
      <c r="J38" s="13">
        <v>289706.787109375</v>
      </c>
      <c r="K38" s="13">
        <v>640014.1369628906</v>
      </c>
      <c r="L38" s="13">
        <v>217134.296875</v>
      </c>
      <c r="M38" s="13">
        <v>857148.4338378906</v>
      </c>
      <c r="N38" s="13">
        <v>6063.720552666603</v>
      </c>
      <c r="O38" s="13">
        <v>851084.713285224</v>
      </c>
      <c r="P38" s="21">
        <v>6497666.544019233</v>
      </c>
      <c r="Q38" s="13">
        <v>126944</v>
      </c>
      <c r="R38" s="30">
        <v>2037</v>
      </c>
      <c r="S38" s="13">
        <v>39.27585403442367</v>
      </c>
      <c r="T38" s="17">
        <v>2969</v>
      </c>
      <c r="U38" s="1"/>
      <c r="V38" s="14"/>
      <c r="W38" s="14"/>
      <c r="X38" s="1"/>
      <c r="Y38" s="18"/>
      <c r="Z38" s="1"/>
      <c r="AA38" s="14"/>
      <c r="AB38" s="14"/>
      <c r="AC38" s="1"/>
      <c r="AD38" s="1"/>
    </row>
    <row r="39" spans="2:30" ht="12.75">
      <c r="B39" s="13"/>
      <c r="C39" s="3">
        <v>2038</v>
      </c>
      <c r="D39" s="13">
        <v>416258.5</v>
      </c>
      <c r="E39" s="13">
        <v>-78314.0791015625</v>
      </c>
      <c r="F39" s="13">
        <v>119806.076171875</v>
      </c>
      <c r="G39" s="13">
        <v>374766.5029296875</v>
      </c>
      <c r="H39" s="13">
        <v>126944</v>
      </c>
      <c r="I39" s="13">
        <v>164903.49609375</v>
      </c>
      <c r="J39" s="13">
        <v>291847.49609375</v>
      </c>
      <c r="K39" s="13">
        <v>666613.9990234375</v>
      </c>
      <c r="L39" s="13">
        <v>214721.4375</v>
      </c>
      <c r="M39" s="13">
        <v>881335.4365234375</v>
      </c>
      <c r="N39" s="13">
        <v>3964.925561675857</v>
      </c>
      <c r="O39" s="13">
        <v>877370.5109617617</v>
      </c>
      <c r="P39" s="21">
        <v>6591306.153987993</v>
      </c>
      <c r="Q39" s="13">
        <v>126944</v>
      </c>
      <c r="R39" s="30">
        <v>2038</v>
      </c>
      <c r="S39" s="13">
        <v>25.231160984039207</v>
      </c>
      <c r="T39" s="17">
        <v>3022</v>
      </c>
      <c r="U39" s="1"/>
      <c r="V39" s="14"/>
      <c r="W39" s="14"/>
      <c r="X39" s="1"/>
      <c r="Y39" s="18"/>
      <c r="Z39" s="1"/>
      <c r="AA39" s="14"/>
      <c r="AB39" s="14"/>
      <c r="AC39" s="1"/>
      <c r="AD39" s="1"/>
    </row>
    <row r="40" spans="2:30" ht="12.75">
      <c r="B40" s="13"/>
      <c r="C40" s="3">
        <v>2039</v>
      </c>
      <c r="D40" s="13">
        <v>432068.6875</v>
      </c>
      <c r="E40" s="13">
        <v>-78527.36889648438</v>
      </c>
      <c r="F40" s="13">
        <v>132718.673828125</v>
      </c>
      <c r="G40" s="13">
        <v>377877.3825683594</v>
      </c>
      <c r="H40" s="13">
        <v>126944</v>
      </c>
      <c r="I40" s="13">
        <v>168476.7265625</v>
      </c>
      <c r="J40" s="13">
        <v>295420.7265625</v>
      </c>
      <c r="K40" s="13">
        <v>673298.1091308594</v>
      </c>
      <c r="L40" s="13">
        <v>222530.609375</v>
      </c>
      <c r="M40" s="13">
        <v>895828.7185058594</v>
      </c>
      <c r="N40" s="13">
        <v>1962.1038222158568</v>
      </c>
      <c r="O40" s="13">
        <v>893866.6146836436</v>
      </c>
      <c r="P40" s="21">
        <v>6679119.297209192</v>
      </c>
      <c r="Q40" s="13">
        <v>126944</v>
      </c>
      <c r="R40" s="30">
        <v>2039</v>
      </c>
      <c r="S40" s="13">
        <v>12.266828937530363</v>
      </c>
      <c r="T40" s="17">
        <v>3076</v>
      </c>
      <c r="U40" s="1"/>
      <c r="V40" s="14"/>
      <c r="W40" s="14"/>
      <c r="X40" s="1"/>
      <c r="Y40" s="18"/>
      <c r="Z40" s="1"/>
      <c r="AA40" s="14"/>
      <c r="AB40" s="14"/>
      <c r="AC40" s="1"/>
      <c r="AD40" s="1"/>
    </row>
    <row r="41" spans="2:30" ht="12.75">
      <c r="B41" s="13"/>
      <c r="C41" s="3">
        <v>2040</v>
      </c>
      <c r="D41" s="13">
        <v>440357.5</v>
      </c>
      <c r="E41" s="13">
        <v>-80656.44384765625</v>
      </c>
      <c r="F41" s="13">
        <v>119307.453125</v>
      </c>
      <c r="G41" s="13">
        <v>401706.49072265625</v>
      </c>
      <c r="H41" s="13">
        <v>126944</v>
      </c>
      <c r="I41" s="13">
        <v>349278.927734375</v>
      </c>
      <c r="J41" s="13">
        <v>476222.927734375</v>
      </c>
      <c r="K41" s="13">
        <v>877929.4184570312</v>
      </c>
      <c r="L41" s="13">
        <v>221626.015625</v>
      </c>
      <c r="M41" s="13">
        <v>1099555.4340820312</v>
      </c>
      <c r="N41" s="13">
        <v>62.35376819456526</v>
      </c>
      <c r="O41" s="13">
        <v>1099493.0803138367</v>
      </c>
      <c r="P41" s="21">
        <v>6778542.912084449</v>
      </c>
      <c r="Q41" s="13">
        <v>126944</v>
      </c>
      <c r="R41" s="30">
        <v>2040</v>
      </c>
      <c r="S41" s="13">
        <v>0.38285789489737</v>
      </c>
      <c r="T41" s="17">
        <v>3132</v>
      </c>
      <c r="U41" s="1"/>
      <c r="V41" s="14"/>
      <c r="W41" s="14"/>
      <c r="X41" s="1"/>
      <c r="Y41" s="18"/>
      <c r="Z41" s="1"/>
      <c r="AA41" s="14"/>
      <c r="AB41" s="14"/>
      <c r="AC41" s="1"/>
      <c r="AD41" s="1"/>
    </row>
    <row r="42" spans="2:30" ht="12.75">
      <c r="B42" s="1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21"/>
      <c r="P42" s="21"/>
      <c r="Q42" s="13"/>
      <c r="R42" s="13"/>
      <c r="S42" s="13"/>
      <c r="T42" s="30"/>
      <c r="U42" s="13"/>
      <c r="V42" s="17"/>
      <c r="W42" s="1"/>
      <c r="X42" s="14"/>
      <c r="Y42" s="14"/>
      <c r="Z42" s="1"/>
      <c r="AA42" s="18"/>
      <c r="AB42" s="1"/>
      <c r="AC42" s="14"/>
      <c r="AD42" s="14"/>
    </row>
    <row r="43" spans="2:30" ht="12.75">
      <c r="B43" s="27" t="s">
        <v>46</v>
      </c>
      <c r="C43" s="3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0"/>
      <c r="O43" s="31"/>
      <c r="P43" s="31"/>
      <c r="Q43" s="31"/>
      <c r="R43" s="31"/>
      <c r="S43" s="31"/>
      <c r="T43" s="3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ht="12.75">
      <c r="B44" s="31"/>
      <c r="C44" s="12" t="s">
        <v>47</v>
      </c>
      <c r="D44" s="13">
        <v>3114736.6281306795</v>
      </c>
      <c r="E44" s="13">
        <v>-590423.2238136556</v>
      </c>
      <c r="F44" s="13">
        <v>802840.30095519</v>
      </c>
      <c r="G44" s="13">
        <v>2902319.550989145</v>
      </c>
      <c r="H44" s="13">
        <v>1582578.896028401</v>
      </c>
      <c r="I44" s="13">
        <v>916079.5689883227</v>
      </c>
      <c r="J44" s="13">
        <v>2498658.4650167236</v>
      </c>
      <c r="K44" s="13">
        <v>5400978.016005868</v>
      </c>
      <c r="L44" s="13">
        <v>1325666.540127527</v>
      </c>
      <c r="M44" s="13">
        <v>6726644.556133395</v>
      </c>
      <c r="N44" s="13">
        <v>-51898.355951056656</v>
      </c>
      <c r="O44" s="13">
        <v>6778542.912084452</v>
      </c>
      <c r="P44" s="31"/>
      <c r="Q44" s="31"/>
      <c r="R44" s="31"/>
      <c r="S44" s="31"/>
      <c r="T44" s="3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ht="12.75">
      <c r="B45" s="21" t="s">
        <v>48</v>
      </c>
      <c r="C45" s="12"/>
      <c r="D45" s="13"/>
      <c r="E45" s="12"/>
      <c r="F45" s="12"/>
      <c r="G45" s="13"/>
      <c r="H45" s="13"/>
      <c r="I45" s="13"/>
      <c r="J45" s="16">
        <v>650108.1007690489</v>
      </c>
      <c r="K45" s="16"/>
      <c r="L45" s="16"/>
      <c r="M45" s="16">
        <v>650108.1007690489</v>
      </c>
      <c r="N45" s="13">
        <v>0</v>
      </c>
      <c r="O45" s="16">
        <v>650108.1007690489</v>
      </c>
      <c r="P45" s="31"/>
      <c r="Q45" s="31"/>
      <c r="R45" s="31"/>
      <c r="S45" s="31"/>
      <c r="T45" s="3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ht="12.75">
      <c r="B46" s="31" t="s">
        <v>49</v>
      </c>
      <c r="C46" s="12"/>
      <c r="D46" s="12"/>
      <c r="E46" s="12"/>
      <c r="F46" s="12"/>
      <c r="G46" s="13"/>
      <c r="H46" s="13"/>
      <c r="I46" s="13"/>
      <c r="J46" s="13">
        <v>3148766.5657857726</v>
      </c>
      <c r="K46" s="13"/>
      <c r="L46" s="13"/>
      <c r="M46" s="13">
        <v>7376752.656902444</v>
      </c>
      <c r="N46" s="13">
        <v>-51898.355951056656</v>
      </c>
      <c r="O46" s="13">
        <v>7428651.0128535</v>
      </c>
      <c r="P46" s="31"/>
      <c r="Q46" s="31"/>
      <c r="R46" s="31"/>
      <c r="S46" s="31"/>
      <c r="T46" s="3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ht="12.75">
      <c r="B47" s="31"/>
      <c r="C47" s="11"/>
      <c r="D47" s="32"/>
      <c r="E47" s="32"/>
      <c r="F47" s="32"/>
      <c r="G47" s="32"/>
      <c r="H47" s="32"/>
      <c r="I47" s="32"/>
      <c r="J47" s="32"/>
      <c r="K47" s="32"/>
      <c r="L47" s="32"/>
      <c r="M47" s="60"/>
      <c r="N47" s="58"/>
      <c r="O47" s="31"/>
      <c r="P47" s="31"/>
      <c r="Q47" s="31"/>
      <c r="R47" s="31"/>
      <c r="S47" s="3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ht="12.75">
      <c r="B48" s="1"/>
      <c r="C48" s="136" t="s">
        <v>1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56"/>
      <c r="V48" s="1"/>
      <c r="W48" s="1"/>
      <c r="X48" s="1"/>
      <c r="Y48" s="1"/>
      <c r="Z48" s="1"/>
      <c r="AA48" s="1"/>
      <c r="AB48" s="1"/>
      <c r="AC48" s="1"/>
      <c r="AD48" s="1"/>
    </row>
    <row r="49" spans="1:21" ht="12.75">
      <c r="A49" s="1"/>
      <c r="B49" s="1"/>
      <c r="C49" s="136" t="s">
        <v>2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56"/>
    </row>
    <row r="50" spans="1:21" ht="12.75">
      <c r="A50" s="1"/>
      <c r="B50" s="1"/>
      <c r="C50" s="136" t="s">
        <v>3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56"/>
    </row>
    <row r="51" spans="1:21" ht="12.75">
      <c r="A51" s="1"/>
      <c r="B51" s="133"/>
      <c r="C51" s="134"/>
      <c r="D51" s="134"/>
      <c r="E51" s="134"/>
      <c r="F51" s="120"/>
      <c r="G51" s="119"/>
      <c r="H51" s="102"/>
      <c r="I51" s="1"/>
      <c r="J51" s="1"/>
      <c r="K51" s="19"/>
      <c r="L51" s="19"/>
      <c r="M51" s="19"/>
      <c r="N51" s="1"/>
      <c r="O51" s="1"/>
      <c r="P51" s="1"/>
      <c r="Q51" s="1"/>
      <c r="R51" s="1"/>
      <c r="S51" s="1"/>
      <c r="T51" s="1"/>
      <c r="U51" s="1"/>
    </row>
    <row r="52" spans="1:21" ht="12.75">
      <c r="A52" s="1"/>
      <c r="B52" s="95" t="s">
        <v>50</v>
      </c>
      <c r="C52" s="132" t="s">
        <v>51</v>
      </c>
      <c r="D52" s="19"/>
      <c r="E52" s="19"/>
      <c r="F52" s="103" t="s">
        <v>52</v>
      </c>
      <c r="G52" s="95" t="s">
        <v>53</v>
      </c>
      <c r="H52" s="103" t="s">
        <v>54</v>
      </c>
      <c r="I52" s="1"/>
      <c r="J52" s="36"/>
      <c r="K52" s="37"/>
      <c r="L52" s="37"/>
      <c r="M52" s="37"/>
      <c r="N52" s="36"/>
      <c r="O52" s="1"/>
      <c r="P52" s="1"/>
      <c r="Q52" s="1"/>
      <c r="R52" s="1"/>
      <c r="S52" s="1"/>
      <c r="T52" s="1"/>
      <c r="U52" s="1"/>
    </row>
    <row r="53" spans="1:21" ht="12.75">
      <c r="A53" s="1"/>
      <c r="B53" s="51" t="s">
        <v>55</v>
      </c>
      <c r="C53" s="51" t="s">
        <v>56</v>
      </c>
      <c r="D53" s="8" t="s">
        <v>57</v>
      </c>
      <c r="E53" s="8" t="s">
        <v>57</v>
      </c>
      <c r="F53" s="121" t="s">
        <v>55</v>
      </c>
      <c r="G53" s="51"/>
      <c r="H53" s="103" t="s">
        <v>58</v>
      </c>
      <c r="I53" s="1"/>
      <c r="J53" s="36"/>
      <c r="K53" s="29"/>
      <c r="L53" s="29"/>
      <c r="M53" s="29"/>
      <c r="N53" s="36"/>
      <c r="O53" s="1"/>
      <c r="P53" s="1"/>
      <c r="Q53" s="1"/>
      <c r="R53" s="1"/>
      <c r="S53" s="1"/>
      <c r="T53" s="1"/>
      <c r="U53" s="1"/>
    </row>
    <row r="54" spans="1:21" ht="14.25">
      <c r="A54" s="1"/>
      <c r="B54" s="63" t="s">
        <v>59</v>
      </c>
      <c r="C54" s="63" t="s">
        <v>60</v>
      </c>
      <c r="D54" s="40" t="s">
        <v>61</v>
      </c>
      <c r="E54" s="77" t="s">
        <v>62</v>
      </c>
      <c r="F54" s="122" t="s">
        <v>59</v>
      </c>
      <c r="G54" s="39" t="s">
        <v>63</v>
      </c>
      <c r="H54" s="104" t="s">
        <v>64</v>
      </c>
      <c r="I54" s="1"/>
      <c r="J54" s="36"/>
      <c r="K54" s="36"/>
      <c r="L54" s="36"/>
      <c r="M54" s="36"/>
      <c r="N54" s="36"/>
      <c r="O54" s="1"/>
      <c r="P54" s="1"/>
      <c r="Q54" s="1"/>
      <c r="R54" s="1"/>
      <c r="S54" s="1"/>
      <c r="T54" s="1"/>
      <c r="U54" s="1"/>
    </row>
    <row r="55" spans="1:21" ht="12.75">
      <c r="A55" s="3">
        <v>2011</v>
      </c>
      <c r="B55" s="50">
        <v>10452.3623046875</v>
      </c>
      <c r="C55" s="50">
        <v>42781.046875</v>
      </c>
      <c r="D55" s="42">
        <v>450000</v>
      </c>
      <c r="E55" s="80">
        <v>407218.953125</v>
      </c>
      <c r="F55" s="123">
        <v>7482.7392578125</v>
      </c>
      <c r="G55" s="41">
        <v>6364.00048828125</v>
      </c>
      <c r="H55" s="48">
        <v>0.29584893584251404</v>
      </c>
      <c r="I55" s="1"/>
      <c r="J55" s="8"/>
      <c r="K55" s="105"/>
      <c r="L55" s="42"/>
      <c r="M55" s="8"/>
      <c r="N55" s="36"/>
      <c r="O55" s="1"/>
      <c r="P55" s="1"/>
      <c r="Q55" s="1"/>
      <c r="R55" s="1"/>
      <c r="S55" s="1"/>
      <c r="T55" s="1"/>
      <c r="U55" s="1"/>
    </row>
    <row r="56" spans="1:21" ht="12.75">
      <c r="A56" s="3">
        <v>2012</v>
      </c>
      <c r="B56" s="50">
        <v>10585.57421875</v>
      </c>
      <c r="C56" s="50">
        <v>49242.01171875</v>
      </c>
      <c r="D56" s="42">
        <v>414000</v>
      </c>
      <c r="E56" s="80">
        <v>364757.98828125</v>
      </c>
      <c r="F56" s="123">
        <v>8328.55078125</v>
      </c>
      <c r="G56" s="41">
        <v>6921.26220703125</v>
      </c>
      <c r="H56" s="48">
        <v>0.34080225229263306</v>
      </c>
      <c r="I56" s="1"/>
      <c r="J56" s="8"/>
      <c r="K56" s="105"/>
      <c r="L56" s="42"/>
      <c r="M56" s="42"/>
      <c r="N56" s="36"/>
      <c r="O56" s="1"/>
      <c r="P56" s="1"/>
      <c r="Q56" s="1"/>
      <c r="R56" s="1"/>
      <c r="S56" s="1"/>
      <c r="T56" s="1"/>
      <c r="U56" s="1"/>
    </row>
    <row r="57" spans="1:21" ht="12.75">
      <c r="A57" s="3">
        <v>2013</v>
      </c>
      <c r="B57" s="50">
        <v>11885.3251953125</v>
      </c>
      <c r="C57" s="50">
        <v>42606.1796875</v>
      </c>
      <c r="D57" s="42">
        <v>344000</v>
      </c>
      <c r="E57" s="80">
        <v>301393.8203125</v>
      </c>
      <c r="F57" s="123">
        <v>7711.94482421875</v>
      </c>
      <c r="G57" s="41">
        <v>6851.3134765625</v>
      </c>
      <c r="H57" s="48">
        <v>0.29296228289604187</v>
      </c>
      <c r="I57" s="1"/>
      <c r="J57" s="8"/>
      <c r="K57" s="105"/>
      <c r="L57" s="42"/>
      <c r="M57" s="42"/>
      <c r="N57" s="36"/>
      <c r="O57" s="1"/>
      <c r="P57" s="1"/>
      <c r="Q57" s="1"/>
      <c r="R57" s="1"/>
      <c r="S57" s="1"/>
      <c r="T57" s="1"/>
      <c r="U57" s="1"/>
    </row>
    <row r="58" spans="1:21" ht="12.75">
      <c r="A58" s="3">
        <v>2014</v>
      </c>
      <c r="B58" s="50">
        <v>10320.767578125</v>
      </c>
      <c r="C58" s="50">
        <v>47783.15234375</v>
      </c>
      <c r="D58" s="42">
        <v>34300</v>
      </c>
      <c r="E58" s="80">
        <v>-13483.15234375</v>
      </c>
      <c r="F58" s="123">
        <v>8177.13427734375</v>
      </c>
      <c r="G58" s="41">
        <v>6294.6357421875</v>
      </c>
      <c r="H58" s="48">
        <v>0.32827165722846985</v>
      </c>
      <c r="I58" s="1"/>
      <c r="J58" s="8"/>
      <c r="K58" s="105"/>
      <c r="L58" s="42"/>
      <c r="M58" s="42"/>
      <c r="N58" s="36"/>
      <c r="O58" s="1"/>
      <c r="P58" s="1"/>
      <c r="Q58" s="1"/>
      <c r="R58" s="1"/>
      <c r="S58" s="1"/>
      <c r="T58" s="1"/>
      <c r="U58" s="1"/>
    </row>
    <row r="59" spans="1:21" ht="12.75">
      <c r="A59" s="3">
        <v>2015</v>
      </c>
      <c r="B59" s="50">
        <v>9351.083984375</v>
      </c>
      <c r="C59" s="50">
        <v>48150.453125</v>
      </c>
      <c r="D59" s="42">
        <v>34300</v>
      </c>
      <c r="E59" s="80">
        <v>-13850.453125</v>
      </c>
      <c r="F59" s="123">
        <v>8388.1015625</v>
      </c>
      <c r="G59" s="41">
        <v>6770.880859375</v>
      </c>
      <c r="H59" s="48">
        <v>0.3314805328845978</v>
      </c>
      <c r="I59" s="1"/>
      <c r="J59" s="8"/>
      <c r="K59" s="105"/>
      <c r="L59" s="42"/>
      <c r="M59" s="42"/>
      <c r="N59" s="36"/>
      <c r="O59" s="1"/>
      <c r="P59" s="1"/>
      <c r="Q59" s="1"/>
      <c r="R59" s="1"/>
      <c r="S59" s="1"/>
      <c r="T59" s="1"/>
      <c r="U59" s="1"/>
    </row>
    <row r="60" spans="1:21" ht="12.75">
      <c r="A60" s="3">
        <v>2016</v>
      </c>
      <c r="B60" s="50">
        <v>4097.04345703125</v>
      </c>
      <c r="C60" s="50">
        <v>2030.034423828125</v>
      </c>
      <c r="D60" s="42">
        <v>34300</v>
      </c>
      <c r="E60" s="80">
        <v>32269.965576171875</v>
      </c>
      <c r="F60" s="123">
        <v>7058.09375</v>
      </c>
      <c r="G60" s="41">
        <v>2558.791259765625</v>
      </c>
      <c r="H60" s="48">
        <v>0.26093369722366333</v>
      </c>
      <c r="I60" s="1"/>
      <c r="J60" s="8"/>
      <c r="K60" s="105"/>
      <c r="L60" s="42"/>
      <c r="M60" s="42"/>
      <c r="N60" s="36"/>
      <c r="O60" s="1"/>
      <c r="P60" s="1"/>
      <c r="Q60" s="1"/>
      <c r="R60" s="1"/>
      <c r="S60" s="1"/>
      <c r="T60" s="1"/>
      <c r="U60" s="1"/>
    </row>
    <row r="61" spans="1:21" ht="12.75">
      <c r="A61" s="3">
        <v>2017</v>
      </c>
      <c r="B61" s="50">
        <v>4429.87841796875</v>
      </c>
      <c r="C61" s="50">
        <v>2042.2384033203125</v>
      </c>
      <c r="D61" s="42">
        <v>34300</v>
      </c>
      <c r="E61" s="80">
        <v>32257.761596679688</v>
      </c>
      <c r="F61" s="123">
        <v>6955.86279296875</v>
      </c>
      <c r="G61" s="41">
        <v>2744.44873046875</v>
      </c>
      <c r="H61" s="48">
        <v>0.26366111636161804</v>
      </c>
      <c r="I61" s="1"/>
      <c r="J61" s="8"/>
      <c r="K61" s="105"/>
      <c r="L61" s="42"/>
      <c r="M61" s="42"/>
      <c r="N61" s="36"/>
      <c r="O61" s="1"/>
      <c r="P61" s="1"/>
      <c r="Q61" s="1"/>
      <c r="R61" s="1"/>
      <c r="S61" s="1"/>
      <c r="T61" s="1"/>
      <c r="U61" s="1"/>
    </row>
    <row r="62" spans="1:21" ht="12.75">
      <c r="A62" s="3">
        <v>2018</v>
      </c>
      <c r="B62" s="50">
        <v>4357.98779296875</v>
      </c>
      <c r="C62" s="50">
        <v>2135.63525390625</v>
      </c>
      <c r="D62" s="42">
        <v>34300</v>
      </c>
      <c r="E62" s="80">
        <v>32164.36474609375</v>
      </c>
      <c r="F62" s="123">
        <v>7385.37890625</v>
      </c>
      <c r="G62" s="41">
        <v>2777.27880859375</v>
      </c>
      <c r="H62" s="48">
        <v>0.2750818431377411</v>
      </c>
      <c r="I62" s="1"/>
      <c r="J62" s="8"/>
      <c r="K62" s="105"/>
      <c r="L62" s="42"/>
      <c r="M62" s="42"/>
      <c r="N62" s="36"/>
      <c r="O62" s="1"/>
      <c r="P62" s="1"/>
      <c r="Q62" s="1"/>
      <c r="R62" s="1"/>
      <c r="S62" s="1"/>
      <c r="T62" s="1"/>
      <c r="U62" s="1"/>
    </row>
    <row r="63" spans="1:21" ht="12.75">
      <c r="A63" s="3">
        <v>2019</v>
      </c>
      <c r="B63" s="50">
        <v>3557.40966796875</v>
      </c>
      <c r="C63" s="50">
        <v>2022.6400146484375</v>
      </c>
      <c r="D63" s="42">
        <v>34300</v>
      </c>
      <c r="E63" s="80">
        <v>32277.359985351562</v>
      </c>
      <c r="F63" s="123">
        <v>6912.68505859375</v>
      </c>
      <c r="G63" s="41">
        <v>2427.308349609375</v>
      </c>
      <c r="H63" s="48">
        <v>0.25920242071151733</v>
      </c>
      <c r="I63" s="1"/>
      <c r="J63" s="8"/>
      <c r="K63" s="105"/>
      <c r="L63" s="42"/>
      <c r="M63" s="42"/>
      <c r="N63" s="36"/>
      <c r="O63" s="1"/>
      <c r="P63" s="1"/>
      <c r="Q63" s="1"/>
      <c r="R63" s="1"/>
      <c r="S63" s="1"/>
      <c r="T63" s="1"/>
      <c r="U63" s="1"/>
    </row>
    <row r="64" spans="1:21" ht="12.75">
      <c r="A64" s="3">
        <v>2020</v>
      </c>
      <c r="B64" s="50">
        <v>4573.1328125</v>
      </c>
      <c r="C64" s="50">
        <v>2118.596923828125</v>
      </c>
      <c r="D64" s="42">
        <v>34300</v>
      </c>
      <c r="E64" s="80">
        <v>32181.403076171875</v>
      </c>
      <c r="F64" s="123">
        <v>7436.52490234375</v>
      </c>
      <c r="G64" s="41">
        <v>1738.2149658203125</v>
      </c>
      <c r="H64" s="48">
        <v>0.2661455273628235</v>
      </c>
      <c r="I64" s="1"/>
      <c r="J64" s="8"/>
      <c r="K64" s="105"/>
      <c r="L64" s="42"/>
      <c r="M64" s="42"/>
      <c r="N64" s="36"/>
      <c r="O64" s="1"/>
      <c r="P64" s="1"/>
      <c r="Q64" s="1"/>
      <c r="R64" s="1"/>
      <c r="S64" s="1"/>
      <c r="T64" s="1"/>
      <c r="U64" s="1"/>
    </row>
    <row r="65" spans="1:14" ht="12.75">
      <c r="A65" s="3">
        <v>2021</v>
      </c>
      <c r="B65" s="50">
        <v>4371.6552734375</v>
      </c>
      <c r="C65" s="50">
        <v>2114.2724609375</v>
      </c>
      <c r="D65" s="42">
        <v>34300</v>
      </c>
      <c r="E65" s="80">
        <v>32185.7275390625</v>
      </c>
      <c r="F65" s="123">
        <v>7418.66650390625</v>
      </c>
      <c r="G65" s="41">
        <v>1734.147216796875</v>
      </c>
      <c r="H65" s="48">
        <v>0.2655990719795227</v>
      </c>
      <c r="I65" s="1"/>
      <c r="J65" s="8"/>
      <c r="K65" s="105"/>
      <c r="L65" s="42"/>
      <c r="M65" s="42"/>
      <c r="N65" s="36"/>
    </row>
    <row r="66" spans="1:14" ht="12.75">
      <c r="A66" s="3">
        <v>2022</v>
      </c>
      <c r="B66" s="50">
        <v>4558.69873046875</v>
      </c>
      <c r="C66" s="50">
        <v>2017.49560546875</v>
      </c>
      <c r="D66" s="42">
        <v>34300</v>
      </c>
      <c r="E66" s="80">
        <v>32282.50439453125</v>
      </c>
      <c r="F66" s="123">
        <v>7206.185546875</v>
      </c>
      <c r="G66" s="41">
        <v>1682.0067138671875</v>
      </c>
      <c r="H66" s="48">
        <v>0.2535933554172516</v>
      </c>
      <c r="I66" s="1"/>
      <c r="J66" s="8"/>
      <c r="K66" s="105"/>
      <c r="L66" s="42"/>
      <c r="M66" s="42"/>
      <c r="N66" s="36"/>
    </row>
    <row r="67" spans="1:14" ht="12.75">
      <c r="A67" s="3">
        <v>2023</v>
      </c>
      <c r="B67" s="50">
        <v>4268.751953125</v>
      </c>
      <c r="C67" s="50">
        <v>1765.3798828125</v>
      </c>
      <c r="D67" s="42">
        <v>34300</v>
      </c>
      <c r="E67" s="80">
        <v>32534.6201171875</v>
      </c>
      <c r="F67" s="123">
        <v>6326.2900390625</v>
      </c>
      <c r="G67" s="41">
        <v>1476.2764892578125</v>
      </c>
      <c r="H67" s="48">
        <v>0.2219277322292328</v>
      </c>
      <c r="I67" s="1"/>
      <c r="J67" s="8"/>
      <c r="K67" s="105"/>
      <c r="L67" s="42"/>
      <c r="M67" s="42"/>
      <c r="N67" s="36"/>
    </row>
    <row r="68" spans="1:14" ht="12.75">
      <c r="A68" s="3">
        <v>2024</v>
      </c>
      <c r="B68" s="50">
        <v>3654.5869140625</v>
      </c>
      <c r="C68" s="50">
        <v>2016.18798828125</v>
      </c>
      <c r="D68" s="42">
        <v>34300</v>
      </c>
      <c r="E68" s="80">
        <v>32283.81201171875</v>
      </c>
      <c r="F68" s="123">
        <v>6941.24853515625</v>
      </c>
      <c r="G68" s="41">
        <v>1625.444091796875</v>
      </c>
      <c r="H68" s="48">
        <v>0.2531185448169708</v>
      </c>
      <c r="I68" s="1"/>
      <c r="J68" s="8"/>
      <c r="K68" s="105"/>
      <c r="L68" s="42"/>
      <c r="M68" s="42"/>
      <c r="N68" s="36"/>
    </row>
    <row r="69" spans="1:14" ht="12.75">
      <c r="A69" s="3">
        <v>2025</v>
      </c>
      <c r="B69" s="50">
        <v>4559.13623046875</v>
      </c>
      <c r="C69" s="50">
        <v>1892.69140625</v>
      </c>
      <c r="D69" s="42">
        <v>34300</v>
      </c>
      <c r="E69" s="80">
        <v>32407.30859375</v>
      </c>
      <c r="F69" s="123">
        <v>7450.513977050781</v>
      </c>
      <c r="G69" s="41">
        <v>1664.24365234375</v>
      </c>
      <c r="H69" s="48">
        <v>0.2381104677915573</v>
      </c>
      <c r="I69" s="1"/>
      <c r="J69" s="8"/>
      <c r="K69" s="105"/>
      <c r="L69" s="42"/>
      <c r="M69" s="42"/>
      <c r="N69" s="36"/>
    </row>
    <row r="70" spans="1:14" ht="12.75">
      <c r="A70" s="3">
        <v>2026</v>
      </c>
      <c r="B70" s="50">
        <v>3917.186767578125</v>
      </c>
      <c r="C70" s="50">
        <v>2107.543701171875</v>
      </c>
      <c r="D70" s="42">
        <v>34300</v>
      </c>
      <c r="E70" s="80">
        <v>32192.456298828125</v>
      </c>
      <c r="F70" s="123">
        <v>7734.616149902344</v>
      </c>
      <c r="G70" s="41">
        <v>1742.01318359375</v>
      </c>
      <c r="H70" s="48">
        <v>0.26456376910209656</v>
      </c>
      <c r="I70" s="1"/>
      <c r="J70" s="8"/>
      <c r="K70" s="105"/>
      <c r="L70" s="42"/>
      <c r="M70" s="42"/>
      <c r="N70" s="36"/>
    </row>
    <row r="71" spans="1:14" ht="12.75">
      <c r="A71" s="3">
        <v>2027</v>
      </c>
      <c r="B71" s="50">
        <v>4557.63671875</v>
      </c>
      <c r="C71" s="50">
        <v>1896.4495849609375</v>
      </c>
      <c r="D71" s="42">
        <v>34300</v>
      </c>
      <c r="E71" s="80">
        <v>32403.550415039062</v>
      </c>
      <c r="F71" s="123">
        <v>7462.5943603515625</v>
      </c>
      <c r="G71" s="41">
        <v>1666.4981689453125</v>
      </c>
      <c r="H71" s="48">
        <v>0.23857590556144714</v>
      </c>
      <c r="I71" s="1"/>
      <c r="J71" s="8"/>
      <c r="K71" s="105"/>
      <c r="L71" s="42"/>
      <c r="M71" s="42"/>
      <c r="N71" s="36"/>
    </row>
    <row r="72" spans="1:14" ht="12.75">
      <c r="A72" s="3">
        <v>2028</v>
      </c>
      <c r="B72" s="50">
        <v>3884.1416015625</v>
      </c>
      <c r="C72" s="50">
        <v>2115.6005859375</v>
      </c>
      <c r="D72" s="42">
        <v>34300</v>
      </c>
      <c r="E72" s="80">
        <v>32184.3994140625</v>
      </c>
      <c r="F72" s="123">
        <v>7742.474884033203</v>
      </c>
      <c r="G72" s="41">
        <v>1744.24658203125</v>
      </c>
      <c r="H72" s="48">
        <v>0.2655520439147949</v>
      </c>
      <c r="I72" s="1"/>
      <c r="J72" s="8"/>
      <c r="K72" s="105"/>
      <c r="L72" s="42"/>
      <c r="M72" s="42"/>
      <c r="N72" s="36"/>
    </row>
    <row r="73" spans="1:14" ht="12.75">
      <c r="A73" s="3">
        <v>2029</v>
      </c>
      <c r="B73" s="50">
        <v>4401.08154296875</v>
      </c>
      <c r="C73" s="50">
        <v>2106.814208984375</v>
      </c>
      <c r="D73" s="42">
        <v>34300</v>
      </c>
      <c r="E73" s="80">
        <v>32193.185791015625</v>
      </c>
      <c r="F73" s="123">
        <v>7585.117950439453</v>
      </c>
      <c r="G73" s="41">
        <v>1710.3997802734375</v>
      </c>
      <c r="H73" s="48">
        <v>0.26430511474609375</v>
      </c>
      <c r="I73" s="1"/>
      <c r="J73" s="8"/>
      <c r="K73" s="105"/>
      <c r="L73" s="42"/>
      <c r="M73" s="42"/>
      <c r="N73" s="36"/>
    </row>
    <row r="74" spans="1:14" ht="12.75">
      <c r="A74" s="3">
        <v>2030</v>
      </c>
      <c r="B74" s="50">
        <v>4332.064453125</v>
      </c>
      <c r="C74" s="50">
        <v>1819.814208984375</v>
      </c>
      <c r="D74" s="42">
        <v>34300</v>
      </c>
      <c r="E74" s="80">
        <v>32480.185791015625</v>
      </c>
      <c r="F74" s="123">
        <v>7234.436279296875</v>
      </c>
      <c r="G74" s="41">
        <v>1609.6409912109375</v>
      </c>
      <c r="H74" s="48">
        <v>0.22896961867809296</v>
      </c>
      <c r="I74" s="1"/>
      <c r="J74" s="8"/>
      <c r="K74" s="105"/>
      <c r="L74" s="42"/>
      <c r="M74" s="42"/>
      <c r="N74" s="36"/>
    </row>
    <row r="75" spans="1:14" ht="12.75">
      <c r="A75" s="8">
        <v>2031</v>
      </c>
      <c r="B75" s="50">
        <v>3536.2177734375</v>
      </c>
      <c r="C75" s="50">
        <v>2108.661865234375</v>
      </c>
      <c r="D75" s="42">
        <v>34300</v>
      </c>
      <c r="E75" s="80">
        <v>32191.338134765625</v>
      </c>
      <c r="F75" s="123">
        <v>7584.376739501953</v>
      </c>
      <c r="G75" s="41">
        <v>1711.2999267578125</v>
      </c>
      <c r="H75" s="48">
        <v>0.2645346522331238</v>
      </c>
      <c r="I75" s="1"/>
      <c r="J75" s="8"/>
      <c r="K75" s="105"/>
      <c r="L75" s="42"/>
      <c r="M75" s="42"/>
      <c r="N75" s="36"/>
    </row>
    <row r="76" spans="1:14" ht="12.75">
      <c r="A76" s="8">
        <v>2032</v>
      </c>
      <c r="B76" s="50">
        <v>4571.8798828125</v>
      </c>
      <c r="C76" s="50">
        <v>2119.27685546875</v>
      </c>
      <c r="D76" s="42">
        <v>34300</v>
      </c>
      <c r="E76" s="80">
        <v>32180.72314453125</v>
      </c>
      <c r="F76" s="123">
        <v>7918.277679443359</v>
      </c>
      <c r="G76" s="41">
        <v>1784.02783203125</v>
      </c>
      <c r="H76" s="48">
        <v>0.26622897386550903</v>
      </c>
      <c r="I76" s="1"/>
      <c r="J76" s="8"/>
      <c r="K76" s="105"/>
      <c r="L76" s="42"/>
      <c r="M76" s="42"/>
      <c r="N76" s="36"/>
    </row>
    <row r="77" spans="1:14" ht="12.75">
      <c r="A77" s="8">
        <v>2033</v>
      </c>
      <c r="B77" s="50">
        <v>4373.86767578125</v>
      </c>
      <c r="C77" s="50">
        <v>2118.170166015625</v>
      </c>
      <c r="D77" s="42">
        <v>34300</v>
      </c>
      <c r="E77" s="80">
        <v>32181.829833984375</v>
      </c>
      <c r="F77" s="123">
        <v>7918.6754150390625</v>
      </c>
      <c r="G77" s="41">
        <v>1782.8392333984375</v>
      </c>
      <c r="H77" s="48">
        <v>0.26608288288116455</v>
      </c>
      <c r="I77" s="1"/>
      <c r="J77" s="8"/>
      <c r="K77" s="105"/>
      <c r="L77" s="42"/>
      <c r="M77" s="42"/>
      <c r="N77" s="36"/>
    </row>
    <row r="78" spans="1:14" ht="12.75">
      <c r="A78" s="8">
        <v>2034</v>
      </c>
      <c r="B78" s="50">
        <v>4557.8193359375</v>
      </c>
      <c r="C78" s="50">
        <v>1823.8271484375</v>
      </c>
      <c r="D78" s="42">
        <v>34300</v>
      </c>
      <c r="E78" s="80">
        <v>32476.1728515625</v>
      </c>
      <c r="F78" s="123">
        <v>7325.1075439453125</v>
      </c>
      <c r="G78" s="41">
        <v>1629.387451171875</v>
      </c>
      <c r="H78" s="48">
        <v>0.2295670062303543</v>
      </c>
      <c r="I78" s="1"/>
      <c r="J78" s="8"/>
      <c r="K78" s="105"/>
      <c r="L78" s="42"/>
      <c r="M78" s="42"/>
      <c r="N78" s="36"/>
    </row>
    <row r="79" spans="1:14" ht="12.75">
      <c r="A79" s="8">
        <v>2035</v>
      </c>
      <c r="B79" s="50">
        <v>4269.61279296875</v>
      </c>
      <c r="C79" s="50">
        <v>2118.933349609375</v>
      </c>
      <c r="D79" s="42">
        <v>34300</v>
      </c>
      <c r="E79" s="80">
        <v>32181.066650390625</v>
      </c>
      <c r="F79" s="123">
        <v>7598.6634521484375</v>
      </c>
      <c r="G79" s="41">
        <v>1713.6231689453125</v>
      </c>
      <c r="H79" s="48">
        <v>0.265789270401001</v>
      </c>
      <c r="I79" s="1"/>
      <c r="J79" s="8"/>
      <c r="K79" s="105"/>
      <c r="L79" s="42"/>
      <c r="M79" s="42"/>
      <c r="N79" s="36"/>
    </row>
    <row r="80" spans="1:14" ht="12.75">
      <c r="A80" s="8">
        <v>2036</v>
      </c>
      <c r="B80" s="50">
        <v>3658.2998046875</v>
      </c>
      <c r="C80" s="50">
        <v>2125.90771484375</v>
      </c>
      <c r="D80" s="42">
        <v>34300</v>
      </c>
      <c r="E80" s="80">
        <v>32174.09228515625</v>
      </c>
      <c r="F80" s="123">
        <v>7672.012847900391</v>
      </c>
      <c r="G80" s="41">
        <v>1730.8416748046875</v>
      </c>
      <c r="H80" s="48">
        <v>0.26673129200935364</v>
      </c>
      <c r="I80" s="1"/>
      <c r="J80" s="8"/>
      <c r="K80" s="105"/>
      <c r="L80" s="42"/>
      <c r="M80" s="42"/>
      <c r="N80" s="36"/>
    </row>
    <row r="81" spans="1:22" ht="12.75">
      <c r="A81" s="8">
        <v>2037</v>
      </c>
      <c r="B81" s="50">
        <v>4558.69970703125</v>
      </c>
      <c r="C81" s="50">
        <v>2121.02099609375</v>
      </c>
      <c r="D81" s="42">
        <v>34300</v>
      </c>
      <c r="E81" s="80">
        <v>32178.97900390625</v>
      </c>
      <c r="F81" s="123">
        <v>7925.765930175781</v>
      </c>
      <c r="G81" s="41">
        <v>1784.2908935546875</v>
      </c>
      <c r="H81" s="48">
        <v>0.2664366364479065</v>
      </c>
      <c r="I81" s="1"/>
      <c r="J81" s="8"/>
      <c r="K81" s="105"/>
      <c r="L81" s="42"/>
      <c r="M81" s="42"/>
      <c r="N81" s="36"/>
      <c r="O81" s="1"/>
      <c r="P81" s="1"/>
      <c r="Q81" s="1"/>
      <c r="R81" s="1"/>
      <c r="S81" s="1"/>
      <c r="T81" s="1"/>
      <c r="U81" s="1"/>
      <c r="V81" s="1"/>
    </row>
    <row r="82" spans="1:22" ht="12.75">
      <c r="A82" s="8">
        <v>2038</v>
      </c>
      <c r="B82" s="50">
        <v>3916.9033203125</v>
      </c>
      <c r="C82" s="50">
        <v>2117.743408203125</v>
      </c>
      <c r="D82" s="42">
        <v>34300</v>
      </c>
      <c r="E82" s="80">
        <v>32182.256591796875</v>
      </c>
      <c r="F82" s="123">
        <v>7738.823425292969</v>
      </c>
      <c r="G82" s="41">
        <v>1745.4835205078125</v>
      </c>
      <c r="H82" s="48">
        <v>0.26582878828048706</v>
      </c>
      <c r="I82" s="1"/>
      <c r="J82" s="8"/>
      <c r="K82" s="105"/>
      <c r="L82" s="42"/>
      <c r="M82" s="42"/>
      <c r="N82" s="36"/>
      <c r="O82" s="1"/>
      <c r="P82" s="1"/>
      <c r="Q82" s="1"/>
      <c r="R82" s="1"/>
      <c r="S82" s="1"/>
      <c r="T82" s="1"/>
      <c r="U82" s="1"/>
      <c r="V82" s="1"/>
    </row>
    <row r="83" spans="1:22" ht="12.75">
      <c r="A83" s="8">
        <v>2039</v>
      </c>
      <c r="B83" s="50">
        <v>4558.29248046875</v>
      </c>
      <c r="C83" s="50">
        <v>2122.97216796875</v>
      </c>
      <c r="D83" s="42">
        <v>34300</v>
      </c>
      <c r="E83" s="80">
        <v>32177.02783203125</v>
      </c>
      <c r="F83" s="123">
        <v>7919.5185546875</v>
      </c>
      <c r="G83" s="41">
        <v>1784.2086181640625</v>
      </c>
      <c r="H83" s="48">
        <v>0.26667794585227966</v>
      </c>
      <c r="I83" s="1"/>
      <c r="J83" s="8"/>
      <c r="K83" s="105"/>
      <c r="L83" s="42"/>
      <c r="M83" s="42"/>
      <c r="N83" s="36"/>
      <c r="O83" s="1"/>
      <c r="P83" s="1"/>
      <c r="Q83" s="1"/>
      <c r="R83" s="1"/>
      <c r="S83" s="1"/>
      <c r="T83" s="1"/>
      <c r="U83" s="1"/>
      <c r="V83" s="1"/>
    </row>
    <row r="84" spans="1:22" ht="12.75">
      <c r="A84" s="8">
        <v>2040</v>
      </c>
      <c r="B84" s="61">
        <v>3886.351318359375</v>
      </c>
      <c r="C84" s="61">
        <v>2132.6201171875</v>
      </c>
      <c r="D84" s="45">
        <v>34300</v>
      </c>
      <c r="E84" s="88">
        <v>32167.3798828125</v>
      </c>
      <c r="F84" s="124">
        <v>7788.101898193359</v>
      </c>
      <c r="G84" s="62">
        <v>1753.9921875</v>
      </c>
      <c r="H84" s="49">
        <v>0.2676646411418915</v>
      </c>
      <c r="I84" s="1"/>
      <c r="J84" s="8"/>
      <c r="K84" s="105"/>
      <c r="L84" s="42"/>
      <c r="M84" s="42"/>
      <c r="N84" s="36"/>
      <c r="O84" s="1"/>
      <c r="P84" s="1"/>
      <c r="Q84" s="1"/>
      <c r="R84" s="1"/>
      <c r="S84" s="1"/>
      <c r="T84" s="1"/>
      <c r="U84" s="1"/>
      <c r="V84" s="1"/>
    </row>
    <row r="85" spans="1:22" ht="12.75">
      <c r="A85" s="8"/>
      <c r="B85" s="43"/>
      <c r="C85" s="44"/>
      <c r="D85" s="79"/>
      <c r="E85" s="43"/>
      <c r="F85" s="42"/>
      <c r="G85" s="80"/>
      <c r="H85" s="80"/>
      <c r="I85" s="42"/>
      <c r="J85" s="43"/>
      <c r="K85" s="8"/>
      <c r="L85" s="81"/>
      <c r="M85" s="44"/>
      <c r="N85" s="64"/>
      <c r="O85" s="43"/>
      <c r="P85" s="42"/>
      <c r="Q85" s="80"/>
      <c r="R85" s="82"/>
      <c r="S85" s="8"/>
      <c r="T85" s="105"/>
      <c r="U85" s="42"/>
      <c r="V85" s="42"/>
    </row>
    <row r="86" spans="1:22" ht="15.75">
      <c r="A86" s="8"/>
      <c r="B86" s="52"/>
      <c r="C86" s="37"/>
      <c r="D86" s="37"/>
      <c r="E86" s="2"/>
      <c r="F86" s="1"/>
      <c r="G86" s="2"/>
      <c r="H86" s="2"/>
      <c r="I86" s="2"/>
      <c r="J86" s="2"/>
      <c r="K86" s="101"/>
      <c r="L86" s="93"/>
      <c r="M86" s="35"/>
      <c r="N86" s="2"/>
      <c r="O86" s="2"/>
      <c r="P86" s="2"/>
      <c r="Q86" s="1"/>
      <c r="R86" s="1"/>
      <c r="S86" s="1"/>
      <c r="T86" s="1"/>
      <c r="U86" s="36"/>
      <c r="V86" s="36"/>
    </row>
    <row r="87" spans="1:22" ht="12.75">
      <c r="A87" s="1"/>
      <c r="B87" s="137" t="s">
        <v>65</v>
      </c>
      <c r="C87" s="138"/>
      <c r="D87" s="138"/>
      <c r="E87" s="138"/>
      <c r="F87" s="138"/>
      <c r="G87" s="138"/>
      <c r="H87" s="139"/>
      <c r="I87" s="67" t="s">
        <v>66</v>
      </c>
      <c r="J87" s="68" t="s">
        <v>67</v>
      </c>
      <c r="K87" s="68" t="s">
        <v>15</v>
      </c>
      <c r="L87" s="69" t="s">
        <v>68</v>
      </c>
      <c r="M87" s="70"/>
      <c r="N87" s="22"/>
      <c r="O87" s="114" t="s">
        <v>69</v>
      </c>
      <c r="P87" s="69"/>
      <c r="Q87" s="69"/>
      <c r="R87" s="69"/>
      <c r="S87" s="115"/>
      <c r="T87" s="116"/>
      <c r="U87" s="23"/>
      <c r="V87" s="36"/>
    </row>
    <row r="88" spans="1:22" ht="12.75">
      <c r="A88" s="1"/>
      <c r="B88" s="96"/>
      <c r="C88" s="111"/>
      <c r="D88" s="112"/>
      <c r="E88" s="113" t="s">
        <v>70</v>
      </c>
      <c r="F88" s="112"/>
      <c r="G88" s="112" t="s">
        <v>71</v>
      </c>
      <c r="H88" s="113" t="s">
        <v>70</v>
      </c>
      <c r="I88" s="71" t="s">
        <v>72</v>
      </c>
      <c r="J88" s="72" t="s">
        <v>73</v>
      </c>
      <c r="K88" s="72" t="s">
        <v>13</v>
      </c>
      <c r="L88" s="24" t="s">
        <v>74</v>
      </c>
      <c r="M88" s="73"/>
      <c r="N88" s="22"/>
      <c r="O88" s="117"/>
      <c r="P88" s="108"/>
      <c r="Q88" s="24"/>
      <c r="R88" s="23" t="s">
        <v>75</v>
      </c>
      <c r="S88" s="108"/>
      <c r="T88" s="118"/>
      <c r="U88" s="108"/>
      <c r="V88" s="36"/>
    </row>
    <row r="89" spans="1:22" ht="12.75">
      <c r="A89" s="1"/>
      <c r="B89" s="51" t="s">
        <v>66</v>
      </c>
      <c r="C89" s="8" t="s">
        <v>9</v>
      </c>
      <c r="D89" s="8" t="s">
        <v>9</v>
      </c>
      <c r="E89" s="8" t="s">
        <v>9</v>
      </c>
      <c r="F89" s="8" t="s">
        <v>5</v>
      </c>
      <c r="G89" s="8" t="s">
        <v>5</v>
      </c>
      <c r="H89" s="8" t="s">
        <v>5</v>
      </c>
      <c r="I89" s="51">
        <v>0.923</v>
      </c>
      <c r="J89" s="72"/>
      <c r="K89" s="72"/>
      <c r="L89" s="74" t="s">
        <v>76</v>
      </c>
      <c r="M89" s="75"/>
      <c r="N89" s="22"/>
      <c r="O89" s="71"/>
      <c r="P89" s="72" t="s">
        <v>77</v>
      </c>
      <c r="Q89" s="72" t="s">
        <v>78</v>
      </c>
      <c r="R89" s="72" t="s">
        <v>79</v>
      </c>
      <c r="S89" s="72" t="s">
        <v>13</v>
      </c>
      <c r="T89" s="129" t="s">
        <v>80</v>
      </c>
      <c r="U89" s="36"/>
      <c r="V89" s="36"/>
    </row>
    <row r="90" spans="1:22" ht="12.75">
      <c r="A90" s="1"/>
      <c r="B90" s="97" t="s">
        <v>81</v>
      </c>
      <c r="C90" s="57" t="s">
        <v>82</v>
      </c>
      <c r="D90" s="57" t="s">
        <v>83</v>
      </c>
      <c r="E90" s="57" t="s">
        <v>21</v>
      </c>
      <c r="F90" s="57" t="s">
        <v>82</v>
      </c>
      <c r="G90" s="57" t="s">
        <v>83</v>
      </c>
      <c r="H90" s="57" t="s">
        <v>21</v>
      </c>
      <c r="I90" s="76" t="s">
        <v>84</v>
      </c>
      <c r="J90" s="77" t="s">
        <v>85</v>
      </c>
      <c r="K90" s="78" t="s">
        <v>86</v>
      </c>
      <c r="L90" s="77" t="s">
        <v>87</v>
      </c>
      <c r="M90" s="66" t="s">
        <v>88</v>
      </c>
      <c r="N90" s="22"/>
      <c r="O90" s="76" t="s">
        <v>89</v>
      </c>
      <c r="P90" s="77" t="s">
        <v>79</v>
      </c>
      <c r="Q90" s="77" t="s">
        <v>90</v>
      </c>
      <c r="R90" s="77" t="s">
        <v>91</v>
      </c>
      <c r="S90" s="77" t="s">
        <v>79</v>
      </c>
      <c r="T90" s="66" t="s">
        <v>92</v>
      </c>
      <c r="U90" s="36"/>
      <c r="V90" s="36"/>
    </row>
    <row r="91" spans="1:22" ht="12.75">
      <c r="A91" s="1"/>
      <c r="B91" s="98"/>
      <c r="C91" s="7"/>
      <c r="D91" s="7"/>
      <c r="E91" s="7"/>
      <c r="F91" s="7"/>
      <c r="G91" s="7"/>
      <c r="H91" s="7"/>
      <c r="I91" s="46"/>
      <c r="J91" s="34"/>
      <c r="K91" s="36"/>
      <c r="L91" s="36"/>
      <c r="M91" s="47"/>
      <c r="N91" s="1"/>
      <c r="O91" s="46"/>
      <c r="P91" s="36"/>
      <c r="Q91" s="36"/>
      <c r="R91" s="36"/>
      <c r="S91" s="36"/>
      <c r="T91" s="47"/>
      <c r="U91" s="36"/>
      <c r="V91" s="36"/>
    </row>
    <row r="92" spans="1:22" ht="12.75">
      <c r="A92" s="3">
        <v>2011</v>
      </c>
      <c r="B92" s="99">
        <v>7633.216796875</v>
      </c>
      <c r="C92" s="86">
        <v>57.64887619018555</v>
      </c>
      <c r="D92" s="86">
        <v>114.59170532226562</v>
      </c>
      <c r="E92" s="80">
        <v>56.94282913208008</v>
      </c>
      <c r="F92" s="80">
        <v>419.9386901855469</v>
      </c>
      <c r="G92" s="86">
        <v>1228.9046630859375</v>
      </c>
      <c r="H92" s="80">
        <v>808.9659729003906</v>
      </c>
      <c r="I92" s="83">
        <v>7045.459103515625</v>
      </c>
      <c r="J92" s="33">
        <v>290922.8695255746</v>
      </c>
      <c r="K92" s="42">
        <v>481106.0482365121</v>
      </c>
      <c r="L92" s="84">
        <v>6.82859755720453</v>
      </c>
      <c r="M92" s="47"/>
      <c r="N92" s="3">
        <v>2011</v>
      </c>
      <c r="O92" s="126">
        <v>1222</v>
      </c>
      <c r="P92" s="125">
        <v>1115.2464599609375</v>
      </c>
      <c r="Q92" s="140" t="s">
        <v>93</v>
      </c>
      <c r="R92" s="125">
        <v>0</v>
      </c>
      <c r="S92" s="125">
        <v>1115.2464599609375</v>
      </c>
      <c r="T92" s="130">
        <v>-0.08735968906633595</v>
      </c>
      <c r="U92" s="36"/>
      <c r="V92" s="36"/>
    </row>
    <row r="93" spans="1:22" ht="12.75">
      <c r="A93" s="3">
        <v>2012</v>
      </c>
      <c r="B93" s="99">
        <v>7641.72509765625</v>
      </c>
      <c r="C93" s="86">
        <v>138.4857635498047</v>
      </c>
      <c r="D93" s="86">
        <v>116.77310943603516</v>
      </c>
      <c r="E93" s="80">
        <v>-21.71265411376953</v>
      </c>
      <c r="F93" s="80">
        <v>146.6965789794922</v>
      </c>
      <c r="G93" s="86">
        <v>1982.2335205078125</v>
      </c>
      <c r="H93" s="80">
        <v>1835.5369415283203</v>
      </c>
      <c r="I93" s="83">
        <v>7053.312265136719</v>
      </c>
      <c r="J93" s="33">
        <v>289284.65776340675</v>
      </c>
      <c r="K93" s="42">
        <v>484479.4309567661</v>
      </c>
      <c r="L93" s="84">
        <v>6.868821523066016</v>
      </c>
      <c r="M93" s="85">
        <v>0.005890516394401857</v>
      </c>
      <c r="N93" s="3">
        <v>2012</v>
      </c>
      <c r="O93" s="126">
        <v>1264</v>
      </c>
      <c r="P93" s="125">
        <v>1315.577392578125</v>
      </c>
      <c r="Q93" s="140" t="s">
        <v>93</v>
      </c>
      <c r="R93" s="125">
        <v>0</v>
      </c>
      <c r="S93" s="125">
        <v>1315.577392578125</v>
      </c>
      <c r="T93" s="130">
        <v>0.04080489919155461</v>
      </c>
      <c r="U93" s="36"/>
      <c r="V93" s="36"/>
    </row>
    <row r="94" spans="1:22" ht="12.75">
      <c r="A94" s="3">
        <v>2013</v>
      </c>
      <c r="B94" s="99">
        <v>7648.2607421875</v>
      </c>
      <c r="C94" s="86">
        <v>138.34532165527344</v>
      </c>
      <c r="D94" s="86">
        <v>36.142662048339844</v>
      </c>
      <c r="E94" s="80">
        <v>-102.2026596069336</v>
      </c>
      <c r="F94" s="80">
        <v>414.7149658203125</v>
      </c>
      <c r="G94" s="86">
        <v>1578.9569091796875</v>
      </c>
      <c r="H94" s="80">
        <v>1164.241943359375</v>
      </c>
      <c r="I94" s="83">
        <v>7059.344665039062</v>
      </c>
      <c r="J94" s="33">
        <v>294366.5699618962</v>
      </c>
      <c r="K94" s="42">
        <v>570663.2962802555</v>
      </c>
      <c r="L94" s="84">
        <v>8.083799890185668</v>
      </c>
      <c r="M94" s="85">
        <v>0.08803287536980986</v>
      </c>
      <c r="N94" s="3">
        <v>2013</v>
      </c>
      <c r="O94" s="126">
        <v>1273</v>
      </c>
      <c r="P94" s="125">
        <v>1317.287353515625</v>
      </c>
      <c r="Q94" s="140" t="s">
        <v>93</v>
      </c>
      <c r="R94" s="125">
        <v>0</v>
      </c>
      <c r="S94" s="125">
        <v>1317.287353515625</v>
      </c>
      <c r="T94" s="130">
        <v>0.034789751386979484</v>
      </c>
      <c r="U94" s="36"/>
      <c r="V94" s="36"/>
    </row>
    <row r="95" spans="1:22" ht="12.75">
      <c r="A95" s="3">
        <v>2014</v>
      </c>
      <c r="B95" s="99">
        <v>7637.78759765625</v>
      </c>
      <c r="C95" s="86">
        <v>138.68670654296875</v>
      </c>
      <c r="D95" s="86">
        <v>16.607419967651367</v>
      </c>
      <c r="E95" s="80">
        <v>-122.07928657531738</v>
      </c>
      <c r="F95" s="80">
        <v>199.41943359375</v>
      </c>
      <c r="G95" s="86">
        <v>1936.573974609375</v>
      </c>
      <c r="H95" s="80">
        <v>1737.154541015625</v>
      </c>
      <c r="I95" s="83">
        <v>7049.677952636719</v>
      </c>
      <c r="J95" s="33">
        <v>301822.96367407794</v>
      </c>
      <c r="K95" s="42">
        <v>623033.9356387041</v>
      </c>
      <c r="L95" s="84">
        <v>8.837764502500105</v>
      </c>
      <c r="M95" s="85">
        <v>0.08977532140683242</v>
      </c>
      <c r="N95" s="3">
        <v>2014</v>
      </c>
      <c r="O95" s="126">
        <v>1251</v>
      </c>
      <c r="P95" s="125">
        <v>1387.44287109375</v>
      </c>
      <c r="Q95" s="140" t="s">
        <v>93</v>
      </c>
      <c r="R95" s="125">
        <v>0</v>
      </c>
      <c r="S95" s="125">
        <v>1387.44287109375</v>
      </c>
      <c r="T95" s="130">
        <v>0.10906704324040772</v>
      </c>
      <c r="U95" s="36"/>
      <c r="V95" s="36"/>
    </row>
    <row r="96" spans="1:22" ht="12.75">
      <c r="A96" s="3">
        <v>2015</v>
      </c>
      <c r="B96" s="99">
        <v>7622.96484375</v>
      </c>
      <c r="C96" s="86">
        <v>138.914306640625</v>
      </c>
      <c r="D96" s="86">
        <v>22.56797981262207</v>
      </c>
      <c r="E96" s="80">
        <v>-116.34632682800293</v>
      </c>
      <c r="F96" s="80">
        <v>191.12808227539062</v>
      </c>
      <c r="G96" s="86">
        <v>2152.326904296875</v>
      </c>
      <c r="H96" s="80">
        <v>1961.1988220214844</v>
      </c>
      <c r="I96" s="83">
        <v>7035.99655078125</v>
      </c>
      <c r="J96" s="33">
        <v>310633.1711964157</v>
      </c>
      <c r="K96" s="42">
        <v>665325.0268276199</v>
      </c>
      <c r="L96" s="84">
        <v>9.456016955462333</v>
      </c>
      <c r="M96" s="85">
        <v>0.08478627306368347</v>
      </c>
      <c r="N96" s="3">
        <v>2015</v>
      </c>
      <c r="O96" s="126">
        <v>1240</v>
      </c>
      <c r="P96" s="125">
        <v>1364.44287109375</v>
      </c>
      <c r="Q96" s="140" t="s">
        <v>93</v>
      </c>
      <c r="R96" s="125">
        <v>0</v>
      </c>
      <c r="S96" s="125">
        <v>1364.44287109375</v>
      </c>
      <c r="T96" s="130">
        <v>0.10035715410786294</v>
      </c>
      <c r="U96" s="36"/>
      <c r="V96" s="36"/>
    </row>
    <row r="97" spans="1:22" ht="25.5">
      <c r="A97" s="3">
        <v>2016</v>
      </c>
      <c r="B97" s="99">
        <v>7648.00390625</v>
      </c>
      <c r="C97" s="86">
        <v>139.39614868164062</v>
      </c>
      <c r="D97" s="86">
        <v>19.49726104736328</v>
      </c>
      <c r="E97" s="80">
        <v>-119.89888763427734</v>
      </c>
      <c r="F97" s="80">
        <v>528.4846801757812</v>
      </c>
      <c r="G97" s="86">
        <v>955.1141967773438</v>
      </c>
      <c r="H97" s="80">
        <v>426.6295166015625</v>
      </c>
      <c r="I97" s="83">
        <v>7059.10760546875</v>
      </c>
      <c r="J97" s="33">
        <v>313409.1301199202</v>
      </c>
      <c r="K97" s="42">
        <v>884074.7186810947</v>
      </c>
      <c r="L97" s="84">
        <v>12.523887835286638</v>
      </c>
      <c r="M97" s="85">
        <v>0.12896773472516943</v>
      </c>
      <c r="N97" s="3">
        <v>2016</v>
      </c>
      <c r="O97" s="126">
        <v>1223</v>
      </c>
      <c r="P97" s="125">
        <v>1109.5975341796875</v>
      </c>
      <c r="Q97" s="140" t="s">
        <v>94</v>
      </c>
      <c r="R97" s="125">
        <v>0</v>
      </c>
      <c r="S97" s="125">
        <v>1109.5975341796875</v>
      </c>
      <c r="T97" s="130">
        <v>-0.09272482896182543</v>
      </c>
      <c r="U97" s="36"/>
      <c r="V97" s="36"/>
    </row>
    <row r="98" spans="1:22" ht="12.75">
      <c r="A98" s="3">
        <v>2017</v>
      </c>
      <c r="B98" s="99">
        <v>7674.52392578125</v>
      </c>
      <c r="C98" s="86">
        <v>138.914306640625</v>
      </c>
      <c r="D98" s="86">
        <v>28.110326766967773</v>
      </c>
      <c r="E98" s="80">
        <v>-110.80397987365723</v>
      </c>
      <c r="F98" s="80">
        <v>514.5888671875</v>
      </c>
      <c r="G98" s="86">
        <v>817.3375244140625</v>
      </c>
      <c r="H98" s="80">
        <v>302.7486572265625</v>
      </c>
      <c r="I98" s="83">
        <v>7083.585583496094</v>
      </c>
      <c r="J98" s="33">
        <v>321131.5473697893</v>
      </c>
      <c r="K98" s="42">
        <v>1013561.2412013428</v>
      </c>
      <c r="L98" s="84">
        <v>14.308590321303086</v>
      </c>
      <c r="M98" s="85">
        <v>0.1312125686274368</v>
      </c>
      <c r="N98" s="3">
        <v>2017</v>
      </c>
      <c r="O98" s="126">
        <v>1211</v>
      </c>
      <c r="P98" s="125">
        <v>1116.4388427734375</v>
      </c>
      <c r="Q98" s="140" t="s">
        <v>93</v>
      </c>
      <c r="R98" s="125">
        <v>0</v>
      </c>
      <c r="S98" s="125">
        <v>1116.4388427734375</v>
      </c>
      <c r="T98" s="130">
        <v>-0.07808518350665772</v>
      </c>
      <c r="U98" s="36"/>
      <c r="V98" s="36"/>
    </row>
    <row r="99" spans="1:22" ht="12.75">
      <c r="A99" s="3">
        <v>2018</v>
      </c>
      <c r="B99" s="99">
        <v>7708.509765625</v>
      </c>
      <c r="C99" s="86">
        <v>138.914306640625</v>
      </c>
      <c r="D99" s="86">
        <v>36.915977478027344</v>
      </c>
      <c r="E99" s="80">
        <v>-101.99832916259766</v>
      </c>
      <c r="F99" s="80">
        <v>312.3742980957031</v>
      </c>
      <c r="G99" s="86">
        <v>1069.8607177734375</v>
      </c>
      <c r="H99" s="80">
        <v>757.4864196777344</v>
      </c>
      <c r="I99" s="83">
        <v>7114.954513671875</v>
      </c>
      <c r="J99" s="33">
        <v>332127.6400763842</v>
      </c>
      <c r="K99" s="42">
        <v>1032605.8009269603</v>
      </c>
      <c r="L99" s="84">
        <v>14.51317501668826</v>
      </c>
      <c r="M99" s="85">
        <v>0.11371955419775936</v>
      </c>
      <c r="N99" s="3">
        <v>2018</v>
      </c>
      <c r="O99" s="126">
        <v>1216</v>
      </c>
      <c r="P99" s="125">
        <v>1115.0604248046875</v>
      </c>
      <c r="Q99" s="140" t="s">
        <v>93</v>
      </c>
      <c r="R99" s="125">
        <v>0</v>
      </c>
      <c r="S99" s="125">
        <v>1115.0604248046875</v>
      </c>
      <c r="T99" s="130">
        <v>-0.08300951907509246</v>
      </c>
      <c r="U99" s="36"/>
      <c r="V99" s="36"/>
    </row>
    <row r="100" spans="1:22" ht="12.75">
      <c r="A100" s="3">
        <v>2019</v>
      </c>
      <c r="B100" s="99">
        <v>7754.2041015625</v>
      </c>
      <c r="C100" s="86">
        <v>138.914306640625</v>
      </c>
      <c r="D100" s="86">
        <v>36.0742301940918</v>
      </c>
      <c r="E100" s="80">
        <v>-102.8400764465332</v>
      </c>
      <c r="F100" s="80">
        <v>536.6395874023438</v>
      </c>
      <c r="G100" s="86">
        <v>735.2974243164062</v>
      </c>
      <c r="H100" s="80">
        <v>198.6578369140625</v>
      </c>
      <c r="I100" s="83">
        <v>7157.130385742188</v>
      </c>
      <c r="J100" s="33">
        <v>337451.1664203105</v>
      </c>
      <c r="K100" s="42">
        <v>1054933.0698983725</v>
      </c>
      <c r="L100" s="84">
        <v>14.739609494888038</v>
      </c>
      <c r="M100" s="85">
        <v>0.1009543390084533</v>
      </c>
      <c r="N100" s="3">
        <v>2019</v>
      </c>
      <c r="O100" s="126">
        <v>1222</v>
      </c>
      <c r="P100" s="125">
        <v>1118.5640869140625</v>
      </c>
      <c r="Q100" s="140" t="s">
        <v>93</v>
      </c>
      <c r="R100" s="125">
        <v>0</v>
      </c>
      <c r="S100" s="125">
        <v>1118.5640869140625</v>
      </c>
      <c r="T100" s="130">
        <v>-0.08464477339274756</v>
      </c>
      <c r="U100" s="36"/>
      <c r="V100" s="36"/>
    </row>
    <row r="101" spans="1:22" ht="12.75">
      <c r="A101" s="3">
        <v>2020</v>
      </c>
      <c r="B101" s="99">
        <v>7798.0341796875</v>
      </c>
      <c r="C101" s="86">
        <v>139.39614868164062</v>
      </c>
      <c r="D101" s="86">
        <v>33.800296783447266</v>
      </c>
      <c r="E101" s="80">
        <v>-105.59585189819336</v>
      </c>
      <c r="F101" s="80">
        <v>340.7489318847656</v>
      </c>
      <c r="G101" s="86">
        <v>1079.035888671875</v>
      </c>
      <c r="H101" s="80">
        <v>738.2869567871094</v>
      </c>
      <c r="I101" s="83">
        <v>7197.585547851563</v>
      </c>
      <c r="J101" s="33">
        <v>340281.7811255499</v>
      </c>
      <c r="K101" s="42">
        <v>1070101.979138045</v>
      </c>
      <c r="L101" s="84">
        <v>14.867513168460556</v>
      </c>
      <c r="M101" s="85">
        <v>0.09029796501074072</v>
      </c>
      <c r="N101" s="3">
        <v>2020</v>
      </c>
      <c r="O101" s="126">
        <v>1225</v>
      </c>
      <c r="P101" s="125">
        <v>1116.7509765625</v>
      </c>
      <c r="Q101" s="140" t="s">
        <v>93</v>
      </c>
      <c r="R101" s="125">
        <v>0</v>
      </c>
      <c r="S101" s="125">
        <v>1116.7509765625</v>
      </c>
      <c r="T101" s="130">
        <v>-0.088366549744898</v>
      </c>
      <c r="U101" s="36"/>
      <c r="V101" s="36"/>
    </row>
    <row r="102" spans="1:22" ht="12.75">
      <c r="A102" s="3">
        <v>2021</v>
      </c>
      <c r="B102" s="99">
        <v>7848.4970703125</v>
      </c>
      <c r="C102" s="86">
        <v>287.8343200683594</v>
      </c>
      <c r="D102" s="86">
        <v>33.736427307128906</v>
      </c>
      <c r="E102" s="80">
        <v>-254.09789276123047</v>
      </c>
      <c r="F102" s="80">
        <v>316.04241943359375</v>
      </c>
      <c r="G102" s="86">
        <v>1132.19873046875</v>
      </c>
      <c r="H102" s="80">
        <v>816.1563110351562</v>
      </c>
      <c r="I102" s="83">
        <v>7244.162795898438</v>
      </c>
      <c r="J102" s="33">
        <v>347477.2419975551</v>
      </c>
      <c r="K102" s="42">
        <v>1095522.0536172257</v>
      </c>
      <c r="L102" s="84">
        <v>15.122824879605103</v>
      </c>
      <c r="M102" s="85">
        <v>0.08275485679784378</v>
      </c>
      <c r="N102" s="3">
        <v>2021</v>
      </c>
      <c r="O102" s="126">
        <v>1236</v>
      </c>
      <c r="P102" s="125">
        <v>1131.4554443359375</v>
      </c>
      <c r="Q102" s="140" t="s">
        <v>93</v>
      </c>
      <c r="R102" s="125">
        <v>0</v>
      </c>
      <c r="S102" s="125">
        <v>1131.4554443359375</v>
      </c>
      <c r="T102" s="130">
        <v>-0.08458297383823832</v>
      </c>
      <c r="U102" s="36"/>
      <c r="V102" s="36"/>
    </row>
    <row r="103" spans="1:22" ht="12.75">
      <c r="A103" s="3">
        <v>2022</v>
      </c>
      <c r="B103" s="99">
        <v>7902.708984375</v>
      </c>
      <c r="C103" s="86">
        <v>287.8343200683594</v>
      </c>
      <c r="D103" s="86">
        <v>33.736427307128906</v>
      </c>
      <c r="E103" s="80">
        <v>-254.09789276123047</v>
      </c>
      <c r="F103" s="80">
        <v>471.1918640136719</v>
      </c>
      <c r="G103" s="86">
        <v>984.2175903320312</v>
      </c>
      <c r="H103" s="80">
        <v>513.0257263183594</v>
      </c>
      <c r="I103" s="83">
        <v>7294.2003925781255</v>
      </c>
      <c r="J103" s="33">
        <v>349844.7739906002</v>
      </c>
      <c r="K103" s="42">
        <v>1115153.3893250045</v>
      </c>
      <c r="L103" s="84">
        <v>15.288219808982449</v>
      </c>
      <c r="M103" s="85">
        <v>0.07602036483990338</v>
      </c>
      <c r="N103" s="3">
        <v>2022</v>
      </c>
      <c r="O103" s="126">
        <v>1244</v>
      </c>
      <c r="P103" s="125">
        <v>1131.4554443359375</v>
      </c>
      <c r="Q103" s="140" t="s">
        <v>93</v>
      </c>
      <c r="R103" s="125">
        <v>0</v>
      </c>
      <c r="S103" s="125">
        <v>1131.4554443359375</v>
      </c>
      <c r="T103" s="130">
        <v>-0.09046990005149713</v>
      </c>
      <c r="U103" s="36"/>
      <c r="V103" s="36"/>
    </row>
    <row r="104" spans="1:22" ht="12.75">
      <c r="A104" s="3">
        <v>2023</v>
      </c>
      <c r="B104" s="99">
        <v>7956.88818359375</v>
      </c>
      <c r="C104" s="86">
        <v>287.8343200683594</v>
      </c>
      <c r="D104" s="86">
        <v>33.736427307128906</v>
      </c>
      <c r="E104" s="80">
        <v>-254.09789276123047</v>
      </c>
      <c r="F104" s="80">
        <v>987.8170166015625</v>
      </c>
      <c r="G104" s="86">
        <v>441.5662841796875</v>
      </c>
      <c r="H104" s="80">
        <v>-546.250732421875</v>
      </c>
      <c r="I104" s="83">
        <v>7344.207793457032</v>
      </c>
      <c r="J104" s="33">
        <v>360646.8803800978</v>
      </c>
      <c r="K104" s="42">
        <v>1154851.377970765</v>
      </c>
      <c r="L104" s="84">
        <v>15.724655544191224</v>
      </c>
      <c r="M104" s="85">
        <v>0.07198193952312781</v>
      </c>
      <c r="N104" s="3">
        <v>2023</v>
      </c>
      <c r="O104" s="126">
        <v>1246</v>
      </c>
      <c r="P104" s="125">
        <v>1131.4554443359375</v>
      </c>
      <c r="Q104" s="140" t="s">
        <v>93</v>
      </c>
      <c r="R104" s="125">
        <v>0</v>
      </c>
      <c r="S104" s="125">
        <v>1131.4554443359375</v>
      </c>
      <c r="T104" s="130">
        <v>-0.0919298199551063</v>
      </c>
      <c r="U104" s="36"/>
      <c r="V104" s="36"/>
    </row>
    <row r="105" spans="1:22" ht="12.75">
      <c r="A105" s="3">
        <v>2024</v>
      </c>
      <c r="B105" s="99">
        <v>8011.80615234375</v>
      </c>
      <c r="C105" s="86">
        <v>288.8314514160156</v>
      </c>
      <c r="D105" s="86">
        <v>33.800296783447266</v>
      </c>
      <c r="E105" s="80">
        <v>-255.03115463256836</v>
      </c>
      <c r="F105" s="80">
        <v>536.43408203125</v>
      </c>
      <c r="G105" s="86">
        <v>665.9560546875</v>
      </c>
      <c r="H105" s="80">
        <v>129.52197265625</v>
      </c>
      <c r="I105" s="83">
        <v>7394.897078613281</v>
      </c>
      <c r="J105" s="33">
        <v>365998.48436827585</v>
      </c>
      <c r="K105" s="42">
        <v>1168509.1349346125</v>
      </c>
      <c r="L105" s="84">
        <v>15.801560488435301</v>
      </c>
      <c r="M105" s="85">
        <v>0.06666573199259385</v>
      </c>
      <c r="N105" s="3">
        <v>2024</v>
      </c>
      <c r="O105" s="126">
        <v>1253</v>
      </c>
      <c r="P105" s="125">
        <v>1131.4554443359375</v>
      </c>
      <c r="Q105" s="140" t="s">
        <v>93</v>
      </c>
      <c r="R105" s="125">
        <v>0</v>
      </c>
      <c r="S105" s="125">
        <v>1131.4554443359375</v>
      </c>
      <c r="T105" s="130">
        <v>-0.09700283772072027</v>
      </c>
      <c r="U105" s="36"/>
      <c r="V105" s="36"/>
    </row>
    <row r="106" spans="1:22" ht="25.5">
      <c r="A106" s="3">
        <v>2025</v>
      </c>
      <c r="B106" s="99">
        <v>8068.54833984375</v>
      </c>
      <c r="C106" s="86">
        <v>287.8343200683594</v>
      </c>
      <c r="D106" s="86">
        <v>33.736427307128906</v>
      </c>
      <c r="E106" s="80">
        <v>-254.09789276123047</v>
      </c>
      <c r="F106" s="80">
        <v>268.27703857421875</v>
      </c>
      <c r="G106" s="86">
        <v>1676.078369140625</v>
      </c>
      <c r="H106" s="80">
        <v>1407.8013305664062</v>
      </c>
      <c r="I106" s="83">
        <v>7447.270117675782</v>
      </c>
      <c r="J106" s="33">
        <v>368701.46336966986</v>
      </c>
      <c r="K106" s="42">
        <v>1185182.7026766618</v>
      </c>
      <c r="L106" s="84">
        <v>15.91432409392108</v>
      </c>
      <c r="M106" s="85">
        <v>0.062299325441568465</v>
      </c>
      <c r="N106" s="3">
        <v>2025</v>
      </c>
      <c r="O106" s="126">
        <v>1266</v>
      </c>
      <c r="P106" s="125">
        <v>1131.4954833984375</v>
      </c>
      <c r="Q106" s="140" t="s">
        <v>95</v>
      </c>
      <c r="R106" s="125">
        <v>407</v>
      </c>
      <c r="S106" s="125">
        <v>1538.4954833984375</v>
      </c>
      <c r="T106" s="130">
        <v>0.21524129810303116</v>
      </c>
      <c r="U106" s="36"/>
      <c r="V106" s="36"/>
    </row>
    <row r="107" spans="1:22" ht="12.75">
      <c r="A107" s="3">
        <v>2026</v>
      </c>
      <c r="B107" s="99">
        <v>8125.13916015625</v>
      </c>
      <c r="C107" s="86">
        <v>287.8343200683594</v>
      </c>
      <c r="D107" s="86">
        <v>33.736427307128906</v>
      </c>
      <c r="E107" s="80">
        <v>-254.09789276123047</v>
      </c>
      <c r="F107" s="80">
        <v>219.09954833984375</v>
      </c>
      <c r="G107" s="86">
        <v>1881.802978515625</v>
      </c>
      <c r="H107" s="80">
        <v>1662.7034301757812</v>
      </c>
      <c r="I107" s="83">
        <v>7499.5034448242195</v>
      </c>
      <c r="J107" s="33">
        <v>377101.50501880003</v>
      </c>
      <c r="K107" s="42">
        <v>1207850.5666884412</v>
      </c>
      <c r="L107" s="84">
        <v>16.105740541022605</v>
      </c>
      <c r="M107" s="85">
        <v>0.05887154739794598</v>
      </c>
      <c r="N107" s="3">
        <v>2026</v>
      </c>
      <c r="O107" s="126">
        <v>1276</v>
      </c>
      <c r="P107" s="125">
        <v>1131.4954833984375</v>
      </c>
      <c r="Q107" s="140" t="s">
        <v>93</v>
      </c>
      <c r="R107" s="125">
        <v>407</v>
      </c>
      <c r="S107" s="125">
        <v>1538.4954833984375</v>
      </c>
      <c r="T107" s="130">
        <v>0.20571746347839936</v>
      </c>
      <c r="U107" s="36"/>
      <c r="V107" s="36"/>
    </row>
    <row r="108" spans="1:22" ht="12.75">
      <c r="A108" s="3">
        <v>2027</v>
      </c>
      <c r="B108" s="99">
        <v>8186.39453125</v>
      </c>
      <c r="C108" s="86">
        <v>287.8343200683594</v>
      </c>
      <c r="D108" s="86">
        <v>33.736427307128906</v>
      </c>
      <c r="E108" s="80">
        <v>-254.09789276123047</v>
      </c>
      <c r="F108" s="80">
        <v>392.6083679199219</v>
      </c>
      <c r="G108" s="86">
        <v>1711.6905517578125</v>
      </c>
      <c r="H108" s="80">
        <v>1319.0821838378906</v>
      </c>
      <c r="I108" s="83">
        <v>7556.042152343751</v>
      </c>
      <c r="J108" s="33">
        <v>387214.65329176583</v>
      </c>
      <c r="K108" s="42">
        <v>1236800.8088015562</v>
      </c>
      <c r="L108" s="84">
        <v>16.3683683053293</v>
      </c>
      <c r="M108" s="85">
        <v>0.056159760407938686</v>
      </c>
      <c r="N108" s="3">
        <v>2027</v>
      </c>
      <c r="O108" s="126">
        <v>1287</v>
      </c>
      <c r="P108" s="125">
        <v>1131.4954833984375</v>
      </c>
      <c r="Q108" s="140" t="s">
        <v>93</v>
      </c>
      <c r="R108" s="125">
        <v>407</v>
      </c>
      <c r="S108" s="125">
        <v>1538.4954833984375</v>
      </c>
      <c r="T108" s="130">
        <v>0.195412186012772</v>
      </c>
      <c r="U108" s="36"/>
      <c r="V108" s="36"/>
    </row>
    <row r="109" spans="1:22" ht="12.75">
      <c r="A109" s="3">
        <v>2028</v>
      </c>
      <c r="B109" s="99">
        <v>8248.349609375</v>
      </c>
      <c r="C109" s="86">
        <v>288.8314514160156</v>
      </c>
      <c r="D109" s="86">
        <v>33.800296783447266</v>
      </c>
      <c r="E109" s="80">
        <v>-255.03115463256836</v>
      </c>
      <c r="F109" s="80">
        <v>263.2711181640625</v>
      </c>
      <c r="G109" s="86">
        <v>1816.1866455078125</v>
      </c>
      <c r="H109" s="80">
        <v>1552.91552734375</v>
      </c>
      <c r="I109" s="83">
        <v>7613.226689453126</v>
      </c>
      <c r="J109" s="33">
        <v>389381.6807277971</v>
      </c>
      <c r="K109" s="42">
        <v>1252469.7588892106</v>
      </c>
      <c r="L109" s="84">
        <v>16.451234279209125</v>
      </c>
      <c r="M109" s="85">
        <v>0.05308339013531782</v>
      </c>
      <c r="N109" s="3">
        <v>2028</v>
      </c>
      <c r="O109" s="126">
        <v>1295</v>
      </c>
      <c r="P109" s="125">
        <v>1131.4954833984375</v>
      </c>
      <c r="Q109" s="140" t="s">
        <v>93</v>
      </c>
      <c r="R109" s="125">
        <v>407</v>
      </c>
      <c r="S109" s="125">
        <v>1538.4954833984375</v>
      </c>
      <c r="T109" s="130">
        <v>0.18802740030767384</v>
      </c>
      <c r="U109" s="36"/>
      <c r="V109" s="36"/>
    </row>
    <row r="110" spans="1:22" ht="12.75">
      <c r="A110" s="3">
        <v>2029</v>
      </c>
      <c r="B110" s="99">
        <v>8300.2451171875</v>
      </c>
      <c r="C110" s="86">
        <v>287.8343200683594</v>
      </c>
      <c r="D110" s="86">
        <v>33.736427307128906</v>
      </c>
      <c r="E110" s="80">
        <v>-254.09789276123047</v>
      </c>
      <c r="F110" s="80">
        <v>295.3999328613281</v>
      </c>
      <c r="G110" s="86">
        <v>1617.990966796875</v>
      </c>
      <c r="H110" s="80">
        <v>1322.5910339355469</v>
      </c>
      <c r="I110" s="83">
        <v>7661.1262431640625</v>
      </c>
      <c r="J110" s="33">
        <v>399077.2358164801</v>
      </c>
      <c r="K110" s="42">
        <v>1283165.332717109</v>
      </c>
      <c r="L110" s="84">
        <v>16.749043051758388</v>
      </c>
      <c r="M110" s="85">
        <v>0.05110885154587419</v>
      </c>
      <c r="N110" s="3">
        <v>2029</v>
      </c>
      <c r="O110" s="126">
        <v>1301</v>
      </c>
      <c r="P110" s="125">
        <v>1131.4954833984375</v>
      </c>
      <c r="Q110" s="140" t="s">
        <v>93</v>
      </c>
      <c r="R110" s="125">
        <v>407</v>
      </c>
      <c r="S110" s="125">
        <v>1538.4954833984375</v>
      </c>
      <c r="T110" s="130">
        <v>0.18254841152839152</v>
      </c>
      <c r="U110" s="36"/>
      <c r="V110" s="36"/>
    </row>
    <row r="111" spans="1:22" ht="12.75">
      <c r="A111" s="3">
        <v>2030</v>
      </c>
      <c r="B111" s="99">
        <v>8360.705078125</v>
      </c>
      <c r="C111" s="86">
        <v>287.8343200683594</v>
      </c>
      <c r="D111" s="86">
        <v>33.736427307128906</v>
      </c>
      <c r="E111" s="80">
        <v>-254.09789276123047</v>
      </c>
      <c r="F111" s="80">
        <v>615.4826049804688</v>
      </c>
      <c r="G111" s="86">
        <v>1547.5255126953125</v>
      </c>
      <c r="H111" s="80">
        <v>932.0429077148438</v>
      </c>
      <c r="I111" s="83">
        <v>7716.930787109375</v>
      </c>
      <c r="J111" s="33">
        <v>406644.5217804117</v>
      </c>
      <c r="K111" s="42">
        <v>1311035.7895746361</v>
      </c>
      <c r="L111" s="84">
        <v>16.98908316975753</v>
      </c>
      <c r="M111" s="85">
        <v>0.04914037639205815</v>
      </c>
      <c r="N111" s="3">
        <v>2030</v>
      </c>
      <c r="O111" s="126">
        <v>1311</v>
      </c>
      <c r="P111" s="125">
        <v>1131.4954833984375</v>
      </c>
      <c r="Q111" s="140" t="s">
        <v>93</v>
      </c>
      <c r="R111" s="125">
        <v>407</v>
      </c>
      <c r="S111" s="125">
        <v>1538.4954833984375</v>
      </c>
      <c r="T111" s="130">
        <v>0.173528210067458</v>
      </c>
      <c r="U111" s="36"/>
      <c r="V111" s="36"/>
    </row>
    <row r="112" spans="1:22" ht="12.75">
      <c r="A112" s="3">
        <v>2031</v>
      </c>
      <c r="B112" s="99">
        <v>8420.384765625</v>
      </c>
      <c r="C112" s="86">
        <v>287.8343200683594</v>
      </c>
      <c r="D112" s="86">
        <v>33.736427307128906</v>
      </c>
      <c r="E112" s="80">
        <v>-254.09789276123047</v>
      </c>
      <c r="F112" s="80">
        <v>325.15020751953125</v>
      </c>
      <c r="G112" s="86">
        <v>1527.798828125</v>
      </c>
      <c r="H112" s="80">
        <v>1202.6486206054688</v>
      </c>
      <c r="I112" s="83">
        <v>7772.015138671875</v>
      </c>
      <c r="J112" s="33">
        <v>414202.51086274534</v>
      </c>
      <c r="K112" s="42">
        <v>1320230.2991759565</v>
      </c>
      <c r="L112" s="84">
        <v>16.986975393379954</v>
      </c>
      <c r="M112" s="85">
        <v>0.046620475943247586</v>
      </c>
      <c r="N112" s="3">
        <v>2031</v>
      </c>
      <c r="O112" s="126">
        <v>1322</v>
      </c>
      <c r="P112" s="125">
        <v>1131.4954833984375</v>
      </c>
      <c r="Q112" s="140" t="s">
        <v>93</v>
      </c>
      <c r="R112" s="125">
        <v>407</v>
      </c>
      <c r="S112" s="125">
        <v>1538.4954833984375</v>
      </c>
      <c r="T112" s="130">
        <v>0.16376360317582273</v>
      </c>
      <c r="U112" s="36"/>
      <c r="V112" s="36"/>
    </row>
    <row r="113" spans="1:22" ht="12.75">
      <c r="A113" s="3">
        <v>2032</v>
      </c>
      <c r="B113" s="99">
        <v>8483.1806640625</v>
      </c>
      <c r="C113" s="86">
        <v>288.8314514160156</v>
      </c>
      <c r="D113" s="86">
        <v>33.800296783447266</v>
      </c>
      <c r="E113" s="80">
        <v>-255.03115463256836</v>
      </c>
      <c r="F113" s="80">
        <v>233.4048309326172</v>
      </c>
      <c r="G113" s="86">
        <v>1714.257568359375</v>
      </c>
      <c r="H113" s="80">
        <v>1480.8527374267578</v>
      </c>
      <c r="I113" s="83">
        <v>7829.975752929688</v>
      </c>
      <c r="J113" s="33">
        <v>421900.9744772787</v>
      </c>
      <c r="K113" s="42">
        <v>1332707.2455399656</v>
      </c>
      <c r="L113" s="84">
        <v>17.020579470393837</v>
      </c>
      <c r="M113" s="85">
        <v>0.044450238713354295</v>
      </c>
      <c r="N113" s="3">
        <v>2032</v>
      </c>
      <c r="O113" s="126">
        <v>1330</v>
      </c>
      <c r="P113" s="125">
        <v>1131.4954833984375</v>
      </c>
      <c r="Q113" s="140" t="s">
        <v>93</v>
      </c>
      <c r="R113" s="125">
        <v>407</v>
      </c>
      <c r="S113" s="125">
        <v>1538.4954833984375</v>
      </c>
      <c r="T113" s="130">
        <v>0.15676352135220872</v>
      </c>
      <c r="U113" s="36"/>
      <c r="V113" s="36"/>
    </row>
    <row r="114" spans="1:22" ht="12.75">
      <c r="A114" s="3">
        <v>2033</v>
      </c>
      <c r="B114" s="99">
        <v>8540.0927734375</v>
      </c>
      <c r="C114" s="86">
        <v>287.8343200683594</v>
      </c>
      <c r="D114" s="86">
        <v>33.736427307128906</v>
      </c>
      <c r="E114" s="80">
        <v>-254.09789276123047</v>
      </c>
      <c r="F114" s="80">
        <v>268.0338134765625</v>
      </c>
      <c r="G114" s="86">
        <v>1714.4403076171875</v>
      </c>
      <c r="H114" s="80">
        <v>1446.406494140625</v>
      </c>
      <c r="I114" s="83">
        <v>7882.505629882813</v>
      </c>
      <c r="J114" s="33">
        <v>429742.52351613954</v>
      </c>
      <c r="K114" s="42">
        <v>1357963.942387878</v>
      </c>
      <c r="L114" s="84">
        <v>17.227567047206364</v>
      </c>
      <c r="M114" s="85">
        <v>0.042960444828054944</v>
      </c>
      <c r="N114" s="3">
        <v>2033</v>
      </c>
      <c r="O114" s="126">
        <v>1344</v>
      </c>
      <c r="P114" s="125">
        <v>1123.4954833984375</v>
      </c>
      <c r="Q114" s="140" t="s">
        <v>93</v>
      </c>
      <c r="R114" s="125">
        <v>407</v>
      </c>
      <c r="S114" s="125">
        <v>1530.4954833984375</v>
      </c>
      <c r="T114" s="130">
        <v>0.1387615203857422</v>
      </c>
      <c r="U114" s="36"/>
      <c r="V114" s="36"/>
    </row>
    <row r="115" spans="1:22" ht="12.75">
      <c r="A115" s="3">
        <v>2034</v>
      </c>
      <c r="B115" s="99">
        <v>8600.5400390625</v>
      </c>
      <c r="C115" s="86">
        <v>287.8343200683594</v>
      </c>
      <c r="D115" s="86">
        <v>33.736427307128906</v>
      </c>
      <c r="E115" s="80">
        <v>-254.09789276123047</v>
      </c>
      <c r="F115" s="80">
        <v>558.4453125</v>
      </c>
      <c r="G115" s="86">
        <v>1352.6861572265625</v>
      </c>
      <c r="H115" s="80">
        <v>794.2408447265625</v>
      </c>
      <c r="I115" s="83">
        <v>7938.298456054687</v>
      </c>
      <c r="J115" s="33">
        <v>437729.81739810016</v>
      </c>
      <c r="K115" s="42">
        <v>1395032.7048332058</v>
      </c>
      <c r="L115" s="84">
        <v>17.57344741515971</v>
      </c>
      <c r="M115" s="85">
        <v>0.0419549267660011</v>
      </c>
      <c r="N115" s="3">
        <v>2034</v>
      </c>
      <c r="O115" s="126">
        <v>1348</v>
      </c>
      <c r="P115" s="125">
        <v>1123.4954833984375</v>
      </c>
      <c r="Q115" s="140" t="s">
        <v>93</v>
      </c>
      <c r="R115" s="125">
        <v>407</v>
      </c>
      <c r="S115" s="125">
        <v>1530.4954833984375</v>
      </c>
      <c r="T115" s="130">
        <v>0.13538240608192686</v>
      </c>
      <c r="U115" s="36"/>
      <c r="V115" s="36"/>
    </row>
    <row r="116" spans="1:22" ht="12.75">
      <c r="A116" s="3">
        <v>2035</v>
      </c>
      <c r="B116" s="99">
        <v>8665.474609375</v>
      </c>
      <c r="C116" s="86">
        <v>287.8343200683594</v>
      </c>
      <c r="D116" s="86">
        <v>33.736427307128906</v>
      </c>
      <c r="E116" s="80">
        <v>-254.09789276123047</v>
      </c>
      <c r="F116" s="80">
        <v>350.5174865722656</v>
      </c>
      <c r="G116" s="86">
        <v>1350.95751953125</v>
      </c>
      <c r="H116" s="80">
        <v>1000.4400329589844</v>
      </c>
      <c r="I116" s="83">
        <v>7998.233064453126</v>
      </c>
      <c r="J116" s="33">
        <v>445865.5649705051</v>
      </c>
      <c r="K116" s="42">
        <v>1422211.986890412</v>
      </c>
      <c r="L116" s="84">
        <v>17.78157719873414</v>
      </c>
      <c r="M116" s="85">
        <v>0.04068257222850935</v>
      </c>
      <c r="N116" s="3">
        <v>2035</v>
      </c>
      <c r="O116" s="126">
        <v>1359</v>
      </c>
      <c r="P116" s="125">
        <v>1127.4954833984375</v>
      </c>
      <c r="Q116" s="140" t="s">
        <v>93</v>
      </c>
      <c r="R116" s="125">
        <v>407</v>
      </c>
      <c r="S116" s="125">
        <v>1534.4954833984375</v>
      </c>
      <c r="T116" s="130">
        <v>0.12913574937339045</v>
      </c>
      <c r="U116" s="36"/>
      <c r="V116" s="36"/>
    </row>
    <row r="117" spans="1:22" ht="12.75">
      <c r="A117" s="3">
        <v>2036</v>
      </c>
      <c r="B117" s="99">
        <v>8729.265625</v>
      </c>
      <c r="C117" s="86">
        <v>288.8314514160156</v>
      </c>
      <c r="D117" s="86">
        <v>33.800296783447266</v>
      </c>
      <c r="E117" s="80">
        <v>-255.03115463256836</v>
      </c>
      <c r="F117" s="80">
        <v>357.0614013671875</v>
      </c>
      <c r="G117" s="86">
        <v>1362.156005859375</v>
      </c>
      <c r="H117" s="80">
        <v>1005.0946044921875</v>
      </c>
      <c r="I117" s="83">
        <v>8057.112171875</v>
      </c>
      <c r="J117" s="33">
        <v>454152.5254279616</v>
      </c>
      <c r="K117" s="42">
        <v>1291869.6320842206</v>
      </c>
      <c r="L117" s="84">
        <v>16.033904015805515</v>
      </c>
      <c r="M117" s="85">
        <v>0.034733024996793205</v>
      </c>
      <c r="N117" s="3">
        <v>2036</v>
      </c>
      <c r="O117" s="126">
        <v>1367</v>
      </c>
      <c r="P117" s="125">
        <v>1127.4954833984375</v>
      </c>
      <c r="Q117" s="140" t="s">
        <v>93</v>
      </c>
      <c r="R117" s="125">
        <v>407</v>
      </c>
      <c r="S117" s="125">
        <v>1534.4954833984375</v>
      </c>
      <c r="T117" s="130">
        <v>0.12252778595350211</v>
      </c>
      <c r="U117" s="36"/>
      <c r="V117" s="36"/>
    </row>
    <row r="118" spans="1:22" ht="12.75">
      <c r="A118" s="3">
        <v>2037</v>
      </c>
      <c r="B118" s="99">
        <v>8791.5166015625</v>
      </c>
      <c r="C118" s="86">
        <v>287.8343200683594</v>
      </c>
      <c r="D118" s="86">
        <v>33.736427307128906</v>
      </c>
      <c r="E118" s="80">
        <v>-254.09789276123047</v>
      </c>
      <c r="F118" s="80">
        <v>292.47540283203125</v>
      </c>
      <c r="G118" s="86">
        <v>1508.348388671875</v>
      </c>
      <c r="H118" s="80">
        <v>1215.8729858398438</v>
      </c>
      <c r="I118" s="83">
        <v>8114.569823242188</v>
      </c>
      <c r="J118" s="33">
        <v>462593.5092481059</v>
      </c>
      <c r="K118" s="42">
        <v>1313678.2225333299</v>
      </c>
      <c r="L118" s="84">
        <v>16.189129567541855</v>
      </c>
      <c r="M118" s="85">
        <v>0.033758092489274416</v>
      </c>
      <c r="N118" s="3">
        <v>2037</v>
      </c>
      <c r="O118" s="126">
        <v>1384</v>
      </c>
      <c r="P118" s="125">
        <v>1127.4954833984375</v>
      </c>
      <c r="Q118" s="140" t="s">
        <v>93</v>
      </c>
      <c r="R118" s="125">
        <v>407</v>
      </c>
      <c r="S118" s="125">
        <v>1534.4954833984375</v>
      </c>
      <c r="T118" s="130">
        <v>0.10873951112603875</v>
      </c>
      <c r="U118" s="36"/>
      <c r="V118" s="36"/>
    </row>
    <row r="119" spans="1:22" ht="12.75">
      <c r="A119" s="3">
        <v>2038</v>
      </c>
      <c r="B119" s="99">
        <v>8859.8154296875</v>
      </c>
      <c r="C119" s="86">
        <v>287.8343200683594</v>
      </c>
      <c r="D119" s="86">
        <v>33.736427307128906</v>
      </c>
      <c r="E119" s="80">
        <v>-254.09789276123047</v>
      </c>
      <c r="F119" s="80">
        <v>322.5630798339844</v>
      </c>
      <c r="G119" s="86">
        <v>1259.9869384765625</v>
      </c>
      <c r="H119" s="80">
        <v>937.4238586425781</v>
      </c>
      <c r="I119" s="83">
        <v>8177.6096416015625</v>
      </c>
      <c r="J119" s="33">
        <v>471191.37914476125</v>
      </c>
      <c r="K119" s="42">
        <v>1348561.890106523</v>
      </c>
      <c r="L119" s="84">
        <v>16.490905646144427</v>
      </c>
      <c r="M119" s="85">
        <v>0.033194207159353395</v>
      </c>
      <c r="N119" s="3">
        <v>2038</v>
      </c>
      <c r="O119" s="126">
        <v>1397</v>
      </c>
      <c r="P119" s="125">
        <v>1127.4954833984375</v>
      </c>
      <c r="Q119" s="140" t="s">
        <v>93</v>
      </c>
      <c r="R119" s="125">
        <v>407</v>
      </c>
      <c r="S119" s="125">
        <v>1534.4954833984375</v>
      </c>
      <c r="T119" s="130">
        <v>0.09842196377840917</v>
      </c>
      <c r="U119" s="36"/>
      <c r="V119" s="36"/>
    </row>
    <row r="120" spans="1:22" ht="12.75">
      <c r="A120" s="3">
        <v>2039</v>
      </c>
      <c r="B120" s="99">
        <v>8929.3212890625</v>
      </c>
      <c r="C120" s="86">
        <v>287.8343200683594</v>
      </c>
      <c r="D120" s="86">
        <v>33.736427307128906</v>
      </c>
      <c r="E120" s="80">
        <v>-254.09789276123047</v>
      </c>
      <c r="F120" s="80">
        <v>305.9558410644531</v>
      </c>
      <c r="G120" s="86">
        <v>1365.4283447265625</v>
      </c>
      <c r="H120" s="80">
        <v>1059.4725036621094</v>
      </c>
      <c r="I120" s="83">
        <v>8241.763549804688</v>
      </c>
      <c r="J120" s="33">
        <v>479949.05103881157</v>
      </c>
      <c r="K120" s="42">
        <v>1373815.6657224551</v>
      </c>
      <c r="L120" s="84">
        <v>16.66895267524402</v>
      </c>
      <c r="M120" s="85">
        <v>0.03238581429171061</v>
      </c>
      <c r="N120" s="3">
        <v>2039</v>
      </c>
      <c r="O120" s="126">
        <v>1409</v>
      </c>
      <c r="P120" s="125">
        <v>1127.4954833984375</v>
      </c>
      <c r="Q120" s="140" t="s">
        <v>93</v>
      </c>
      <c r="R120" s="125">
        <v>407</v>
      </c>
      <c r="S120" s="125">
        <v>1534.4954833984375</v>
      </c>
      <c r="T120" s="130">
        <v>0.08906705706063689</v>
      </c>
      <c r="U120" s="36"/>
      <c r="V120" s="36"/>
    </row>
    <row r="121" spans="1:22" ht="12.75">
      <c r="A121" s="3">
        <v>2040</v>
      </c>
      <c r="B121" s="100">
        <v>8999.3720703125</v>
      </c>
      <c r="C121" s="87">
        <v>288.8314514160156</v>
      </c>
      <c r="D121" s="87">
        <v>33.800296783447266</v>
      </c>
      <c r="E121" s="88">
        <v>-255.03115463256836</v>
      </c>
      <c r="F121" s="88">
        <v>369.16729736328125</v>
      </c>
      <c r="G121" s="87">
        <v>1267.578125</v>
      </c>
      <c r="H121" s="65">
        <v>898.4108276367188</v>
      </c>
      <c r="I121" s="89">
        <v>8306.420420898437</v>
      </c>
      <c r="J121" s="90">
        <v>488869.49504712055</v>
      </c>
      <c r="K121" s="45">
        <v>1588362.5753609573</v>
      </c>
      <c r="L121" s="91">
        <v>19.122106694295606</v>
      </c>
      <c r="M121" s="92">
        <v>0.03614571458059057</v>
      </c>
      <c r="N121" s="3">
        <v>2040</v>
      </c>
      <c r="O121" s="127">
        <v>1420</v>
      </c>
      <c r="P121" s="128">
        <v>1127.4954833984375</v>
      </c>
      <c r="Q121" s="141" t="s">
        <v>93</v>
      </c>
      <c r="R121" s="128">
        <v>407</v>
      </c>
      <c r="S121" s="128">
        <v>1534.4954833984375</v>
      </c>
      <c r="T121" s="131">
        <v>0.08063062211157579</v>
      </c>
      <c r="U121" s="36"/>
      <c r="V121" s="36"/>
    </row>
    <row r="122" spans="1:22" ht="12.75">
      <c r="A122" s="3"/>
      <c r="B122" s="15"/>
      <c r="C122" s="15"/>
      <c r="D122" s="15"/>
      <c r="E122" s="13"/>
      <c r="F122" s="13"/>
      <c r="G122" s="15"/>
      <c r="H122" s="13"/>
      <c r="I122" s="106"/>
      <c r="J122" s="33"/>
      <c r="K122" s="42"/>
      <c r="L122" s="84"/>
      <c r="M122" s="107"/>
      <c r="N122" s="8"/>
      <c r="O122" s="3"/>
      <c r="P122" s="33"/>
      <c r="Q122" s="110"/>
      <c r="R122" s="33"/>
      <c r="S122" s="33"/>
      <c r="T122" s="36"/>
      <c r="U122" s="109"/>
      <c r="V122" s="36"/>
    </row>
    <row r="123" spans="1:22" ht="14.25">
      <c r="A123" s="1"/>
      <c r="B123" s="53" t="s">
        <v>96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6"/>
      <c r="Q123" s="36"/>
      <c r="R123" s="36"/>
      <c r="S123" s="36"/>
      <c r="T123" s="36"/>
      <c r="U123" s="36"/>
      <c r="V123" s="1"/>
    </row>
    <row r="124" spans="1:22" ht="14.25">
      <c r="A124" s="1"/>
      <c r="B124" s="53" t="s">
        <v>97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94" t="s">
        <v>98</v>
      </c>
      <c r="V124" s="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2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4" max="4" width="10.140625" style="0" bestFit="1" customWidth="1"/>
    <col min="5" max="5" width="14.28125" style="0" bestFit="1" customWidth="1"/>
    <col min="6" max="6" width="13.7109375" style="0" bestFit="1" customWidth="1"/>
    <col min="7" max="7" width="13.140625" style="0" bestFit="1" customWidth="1"/>
    <col min="8" max="8" width="11.57421875" style="0" bestFit="1" customWidth="1"/>
    <col min="9" max="9" width="11.421875" style="0" bestFit="1" customWidth="1"/>
    <col min="10" max="10" width="14.00390625" style="0" bestFit="1" customWidth="1"/>
    <col min="11" max="11" width="12.7109375" style="0" bestFit="1" customWidth="1"/>
    <col min="12" max="12" width="12.28125" style="0" bestFit="1" customWidth="1"/>
    <col min="13" max="13" width="11.421875" style="0" bestFit="1" customWidth="1"/>
    <col min="14" max="14" width="7.7109375" style="0" bestFit="1" customWidth="1"/>
    <col min="15" max="16" width="9.7109375" style="0" bestFit="1" customWidth="1"/>
    <col min="17" max="17" width="11.8515625" style="0" bestFit="1" customWidth="1"/>
    <col min="18" max="19" width="8.28125" style="0" bestFit="1" customWidth="1"/>
    <col min="20" max="20" width="10.00390625" style="0" bestFit="1" customWidth="1"/>
  </cols>
  <sheetData>
    <row r="1" spans="2:28" ht="15.75">
      <c r="B1" s="172"/>
      <c r="C1" s="143" t="s">
        <v>0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2"/>
      <c r="V1" s="142"/>
      <c r="W1" s="142"/>
      <c r="X1" s="142"/>
      <c r="Y1" s="142"/>
      <c r="Z1" s="142"/>
      <c r="AA1" s="142"/>
      <c r="AB1" s="142"/>
    </row>
    <row r="2" spans="2:28" ht="15.75">
      <c r="B2" s="196"/>
      <c r="C2" s="276" t="s">
        <v>1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196"/>
      <c r="V2" s="142"/>
      <c r="W2" s="142"/>
      <c r="X2" s="142"/>
      <c r="Y2" s="142"/>
      <c r="Z2" s="142"/>
      <c r="AA2" s="142"/>
      <c r="AB2" s="142"/>
    </row>
    <row r="3" spans="2:28" ht="15.75">
      <c r="B3" s="195"/>
      <c r="C3" s="143" t="s">
        <v>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95"/>
      <c r="V3" s="142"/>
      <c r="W3" s="142"/>
      <c r="X3" s="142"/>
      <c r="Y3" s="142"/>
      <c r="Z3" s="142"/>
      <c r="AA3" s="142"/>
      <c r="AB3" s="142"/>
    </row>
    <row r="4" spans="2:28" ht="15.75">
      <c r="B4" s="172"/>
      <c r="C4" s="143" t="s">
        <v>99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95"/>
      <c r="V4" s="142"/>
      <c r="W4" s="142"/>
      <c r="X4" s="142"/>
      <c r="Y4" s="142"/>
      <c r="Z4" s="142"/>
      <c r="AA4" s="142"/>
      <c r="AB4" s="142"/>
    </row>
    <row r="5" spans="2:28" ht="12.75"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42"/>
      <c r="V5" s="142"/>
      <c r="W5" s="142"/>
      <c r="X5" s="142"/>
      <c r="Y5" s="142"/>
      <c r="Z5" s="142"/>
      <c r="AA5" s="142"/>
      <c r="AB5" s="142"/>
    </row>
    <row r="6" spans="2:28" ht="12.75">
      <c r="B6" s="172"/>
      <c r="C6" s="172"/>
      <c r="D6" s="145" t="s">
        <v>4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4"/>
      <c r="P6" s="142"/>
      <c r="Q6" s="142"/>
      <c r="R6" s="147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2:28" ht="12.75">
      <c r="B7" s="172"/>
      <c r="C7" s="144"/>
      <c r="D7" s="144"/>
      <c r="E7" s="144"/>
      <c r="F7" s="144"/>
      <c r="G7" s="172"/>
      <c r="H7" s="160"/>
      <c r="I7" s="160"/>
      <c r="J7" s="160"/>
      <c r="K7" s="160"/>
      <c r="L7" s="144" t="s">
        <v>5</v>
      </c>
      <c r="M7" s="172"/>
      <c r="N7" s="144"/>
      <c r="O7" s="142"/>
      <c r="P7" s="142"/>
      <c r="Q7" s="17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</row>
    <row r="8" spans="2:28" ht="12.75">
      <c r="B8" s="172"/>
      <c r="C8" s="144"/>
      <c r="D8" s="144"/>
      <c r="E8" s="144"/>
      <c r="F8" s="144"/>
      <c r="G8" s="147"/>
      <c r="H8" s="146" t="s">
        <v>6</v>
      </c>
      <c r="I8" s="146"/>
      <c r="J8" s="146"/>
      <c r="K8" s="148"/>
      <c r="L8" s="149" t="s">
        <v>7</v>
      </c>
      <c r="M8" s="172"/>
      <c r="N8" s="179"/>
      <c r="O8" s="142"/>
      <c r="P8" s="142"/>
      <c r="Q8" s="17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</row>
    <row r="9" spans="2:28" ht="12.75">
      <c r="B9" s="172"/>
      <c r="C9" s="144"/>
      <c r="D9" s="144" t="s">
        <v>8</v>
      </c>
      <c r="E9" s="144" t="s">
        <v>9</v>
      </c>
      <c r="F9" s="144" t="s">
        <v>5</v>
      </c>
      <c r="G9" s="144" t="s">
        <v>10</v>
      </c>
      <c r="H9" s="144" t="s">
        <v>11</v>
      </c>
      <c r="I9" s="144" t="s">
        <v>12</v>
      </c>
      <c r="J9" s="144"/>
      <c r="K9" s="144" t="s">
        <v>13</v>
      </c>
      <c r="L9" s="144" t="s">
        <v>14</v>
      </c>
      <c r="M9" s="169" t="s">
        <v>15</v>
      </c>
      <c r="N9" s="144" t="s">
        <v>7</v>
      </c>
      <c r="O9" s="144" t="s">
        <v>15</v>
      </c>
      <c r="P9" s="142"/>
      <c r="Q9" s="144" t="s">
        <v>16</v>
      </c>
      <c r="R9" s="142"/>
      <c r="S9" s="142"/>
      <c r="T9" s="142" t="s">
        <v>17</v>
      </c>
      <c r="U9" s="142"/>
      <c r="V9" s="142"/>
      <c r="W9" s="142"/>
      <c r="X9" s="142"/>
      <c r="Y9" s="142"/>
      <c r="Z9" s="142"/>
      <c r="AA9" s="142"/>
      <c r="AB9" s="142"/>
    </row>
    <row r="10" spans="2:28" ht="12.75">
      <c r="B10" s="172"/>
      <c r="C10" s="144"/>
      <c r="D10" s="151" t="s">
        <v>18</v>
      </c>
      <c r="E10" s="151" t="s">
        <v>19</v>
      </c>
      <c r="F10" s="151" t="s">
        <v>20</v>
      </c>
      <c r="G10" s="150" t="s">
        <v>21</v>
      </c>
      <c r="H10" s="151" t="s">
        <v>22</v>
      </c>
      <c r="I10" s="151" t="s">
        <v>23</v>
      </c>
      <c r="J10" s="151" t="s">
        <v>13</v>
      </c>
      <c r="K10" s="151" t="s">
        <v>18</v>
      </c>
      <c r="L10" s="151" t="s">
        <v>24</v>
      </c>
      <c r="M10" s="166" t="s">
        <v>13</v>
      </c>
      <c r="N10" s="151" t="s">
        <v>17</v>
      </c>
      <c r="O10" s="151" t="s">
        <v>13</v>
      </c>
      <c r="P10" s="151" t="s">
        <v>25</v>
      </c>
      <c r="Q10" s="151" t="s">
        <v>26</v>
      </c>
      <c r="R10" s="142"/>
      <c r="S10" s="144" t="s">
        <v>27</v>
      </c>
      <c r="T10" s="144" t="s">
        <v>28</v>
      </c>
      <c r="U10" s="142"/>
      <c r="V10" s="142"/>
      <c r="W10" s="142"/>
      <c r="X10" s="142"/>
      <c r="Y10" s="142"/>
      <c r="Z10" s="142"/>
      <c r="AA10" s="142"/>
      <c r="AB10" s="142"/>
    </row>
    <row r="11" spans="2:28" ht="12.75">
      <c r="B11" s="152"/>
      <c r="C11" s="152" t="s">
        <v>29</v>
      </c>
      <c r="D11" s="161" t="s">
        <v>30</v>
      </c>
      <c r="E11" s="161" t="s">
        <v>31</v>
      </c>
      <c r="F11" s="167" t="s">
        <v>32</v>
      </c>
      <c r="G11" s="144" t="s">
        <v>33</v>
      </c>
      <c r="H11" s="144" t="s">
        <v>34</v>
      </c>
      <c r="I11" s="167" t="s">
        <v>35</v>
      </c>
      <c r="J11" s="144" t="s">
        <v>36</v>
      </c>
      <c r="K11" s="144" t="s">
        <v>37</v>
      </c>
      <c r="L11" s="144" t="s">
        <v>38</v>
      </c>
      <c r="M11" s="144" t="s">
        <v>39</v>
      </c>
      <c r="N11" s="144" t="s">
        <v>40</v>
      </c>
      <c r="O11" s="144" t="s">
        <v>41</v>
      </c>
      <c r="P11" s="144" t="s">
        <v>42</v>
      </c>
      <c r="Q11" s="144" t="s">
        <v>43</v>
      </c>
      <c r="R11" s="142"/>
      <c r="S11" s="144" t="s">
        <v>44</v>
      </c>
      <c r="T11" s="144" t="s">
        <v>45</v>
      </c>
      <c r="U11" s="142"/>
      <c r="V11" s="142"/>
      <c r="W11" s="142"/>
      <c r="X11" s="142"/>
      <c r="Y11" s="142"/>
      <c r="Z11" s="142"/>
      <c r="AA11" s="142"/>
      <c r="AB11" s="142"/>
    </row>
    <row r="12" spans="2:28" ht="12.75">
      <c r="B12" s="154"/>
      <c r="C12" s="144">
        <v>2011</v>
      </c>
      <c r="D12" s="154">
        <v>207324.625</v>
      </c>
      <c r="E12" s="154">
        <v>-12676.7900390625</v>
      </c>
      <c r="F12" s="154">
        <v>37398.41015625</v>
      </c>
      <c r="G12" s="154">
        <v>182603.0048828125</v>
      </c>
      <c r="H12" s="154">
        <v>0</v>
      </c>
      <c r="I12" s="154">
        <v>0</v>
      </c>
      <c r="J12" s="154">
        <v>0</v>
      </c>
      <c r="K12" s="154">
        <v>182603.0048828125</v>
      </c>
      <c r="L12" s="154">
        <v>7580.173828125</v>
      </c>
      <c r="M12" s="154">
        <v>190183.1787109375</v>
      </c>
      <c r="N12" s="154">
        <v>0</v>
      </c>
      <c r="O12" s="154">
        <v>190183.1787109375</v>
      </c>
      <c r="P12" s="162">
        <v>190183.1787109375</v>
      </c>
      <c r="Q12" s="154">
        <v>0</v>
      </c>
      <c r="R12" s="171">
        <v>2011</v>
      </c>
      <c r="S12" s="154">
        <v>0</v>
      </c>
      <c r="T12" s="158">
        <v>884</v>
      </c>
      <c r="U12" s="142"/>
      <c r="V12" s="200"/>
      <c r="W12" s="155"/>
      <c r="X12" s="142"/>
      <c r="Y12" s="142"/>
      <c r="Z12" s="142"/>
      <c r="AA12" s="155"/>
      <c r="AB12" s="155"/>
    </row>
    <row r="13" spans="2:28" ht="12.75">
      <c r="B13" s="154"/>
      <c r="C13" s="144">
        <v>2012</v>
      </c>
      <c r="D13" s="154">
        <v>248382.25</v>
      </c>
      <c r="E13" s="154">
        <v>-21135.126220703125</v>
      </c>
      <c r="F13" s="154">
        <v>80279.6005859375</v>
      </c>
      <c r="G13" s="154">
        <v>189237.77563476562</v>
      </c>
      <c r="H13" s="154">
        <v>0</v>
      </c>
      <c r="I13" s="154">
        <v>0</v>
      </c>
      <c r="J13" s="154">
        <v>0</v>
      </c>
      <c r="K13" s="154">
        <v>189237.77563476562</v>
      </c>
      <c r="L13" s="154">
        <v>5956.99755859375</v>
      </c>
      <c r="M13" s="154">
        <v>195194.77319335938</v>
      </c>
      <c r="N13" s="154">
        <v>0</v>
      </c>
      <c r="O13" s="154">
        <v>195194.77319335938</v>
      </c>
      <c r="P13" s="162">
        <v>369854.3616945157</v>
      </c>
      <c r="Q13" s="154">
        <v>0</v>
      </c>
      <c r="R13" s="171">
        <v>2012</v>
      </c>
      <c r="S13" s="154">
        <v>0</v>
      </c>
      <c r="T13" s="158">
        <v>2401</v>
      </c>
      <c r="U13" s="142"/>
      <c r="V13" s="155"/>
      <c r="W13" s="155"/>
      <c r="X13" s="142"/>
      <c r="Y13" s="159"/>
      <c r="Z13" s="142"/>
      <c r="AA13" s="155"/>
      <c r="AB13" s="155"/>
    </row>
    <row r="14" spans="2:28" ht="12.75">
      <c r="B14" s="154"/>
      <c r="C14" s="144">
        <v>2013</v>
      </c>
      <c r="D14" s="154">
        <v>254026.984375</v>
      </c>
      <c r="E14" s="154">
        <v>-31753.599365234375</v>
      </c>
      <c r="F14" s="154">
        <v>60378.912109375</v>
      </c>
      <c r="G14" s="154">
        <v>225401.67163085938</v>
      </c>
      <c r="H14" s="154">
        <v>0</v>
      </c>
      <c r="I14" s="154">
        <v>0</v>
      </c>
      <c r="J14" s="154">
        <v>0</v>
      </c>
      <c r="K14" s="154">
        <v>225401.67163085938</v>
      </c>
      <c r="L14" s="154">
        <v>50895.0546875</v>
      </c>
      <c r="M14" s="154">
        <v>276296.7263183594</v>
      </c>
      <c r="N14" s="154">
        <v>0</v>
      </c>
      <c r="O14" s="154">
        <v>276296.7263183594</v>
      </c>
      <c r="P14" s="162">
        <v>603951.5650194024</v>
      </c>
      <c r="Q14" s="154">
        <v>0</v>
      </c>
      <c r="R14" s="171">
        <v>2013</v>
      </c>
      <c r="S14" s="154">
        <v>0</v>
      </c>
      <c r="T14" s="158">
        <v>2401</v>
      </c>
      <c r="U14" s="142"/>
      <c r="V14" s="155"/>
      <c r="W14" s="155"/>
      <c r="X14" s="142"/>
      <c r="Y14" s="159"/>
      <c r="Z14" s="142"/>
      <c r="AA14" s="155"/>
      <c r="AB14" s="155"/>
    </row>
    <row r="15" spans="2:28" ht="12.75">
      <c r="B15" s="154"/>
      <c r="C15" s="144">
        <v>2014</v>
      </c>
      <c r="D15" s="154">
        <v>258099.5</v>
      </c>
      <c r="E15" s="154">
        <v>-45086.342529296875</v>
      </c>
      <c r="F15" s="154">
        <v>33135.396484375</v>
      </c>
      <c r="G15" s="154">
        <v>270050.4460449219</v>
      </c>
      <c r="H15" s="154">
        <v>607</v>
      </c>
      <c r="I15" s="154">
        <v>-11542.865234375</v>
      </c>
      <c r="J15" s="154">
        <v>-10935.865234375</v>
      </c>
      <c r="K15" s="154">
        <v>259114.58081054688</v>
      </c>
      <c r="L15" s="154">
        <v>69916.6640625</v>
      </c>
      <c r="M15" s="154">
        <v>329031.2448730469</v>
      </c>
      <c r="N15" s="154">
        <v>-15308.403036891868</v>
      </c>
      <c r="O15" s="154">
        <v>344339.64790993877</v>
      </c>
      <c r="P15" s="162">
        <v>872496.9913893278</v>
      </c>
      <c r="Q15" s="154">
        <v>607</v>
      </c>
      <c r="R15" s="171">
        <v>2014</v>
      </c>
      <c r="S15" s="154">
        <v>-220.84948694229138</v>
      </c>
      <c r="T15" s="158">
        <v>1333</v>
      </c>
      <c r="U15" s="142"/>
      <c r="V15" s="155"/>
      <c r="W15" s="155"/>
      <c r="X15" s="142"/>
      <c r="Y15" s="159"/>
      <c r="Z15" s="142"/>
      <c r="AA15" s="155"/>
      <c r="AB15" s="155"/>
    </row>
    <row r="16" spans="2:28" ht="12.75">
      <c r="B16" s="154"/>
      <c r="C16" s="144">
        <v>2015</v>
      </c>
      <c r="D16" s="154">
        <v>269078.625</v>
      </c>
      <c r="E16" s="154">
        <v>-50384.16369628906</v>
      </c>
      <c r="F16" s="154">
        <v>40065.810546875</v>
      </c>
      <c r="G16" s="154">
        <v>279396.97814941406</v>
      </c>
      <c r="H16" s="154">
        <v>607</v>
      </c>
      <c r="I16" s="154">
        <v>-46088.484375</v>
      </c>
      <c r="J16" s="154">
        <v>-45481.484375</v>
      </c>
      <c r="K16" s="154">
        <v>233915.49377441406</v>
      </c>
      <c r="L16" s="154">
        <v>90794.015625</v>
      </c>
      <c r="M16" s="154">
        <v>324709.50939941406</v>
      </c>
      <c r="N16" s="154">
        <v>-18587.86072007143</v>
      </c>
      <c r="O16" s="154">
        <v>343297.3701194855</v>
      </c>
      <c r="P16" s="162">
        <v>1118937.132453805</v>
      </c>
      <c r="Q16" s="154">
        <v>607</v>
      </c>
      <c r="R16" s="171">
        <v>2015</v>
      </c>
      <c r="S16" s="154">
        <v>-231.96551589965839</v>
      </c>
      <c r="T16" s="158">
        <v>1541</v>
      </c>
      <c r="U16" s="142"/>
      <c r="V16" s="155"/>
      <c r="W16" s="155"/>
      <c r="X16" s="142"/>
      <c r="Y16" s="159"/>
      <c r="Z16" s="142"/>
      <c r="AA16" s="155"/>
      <c r="AB16" s="155"/>
    </row>
    <row r="17" spans="2:28" ht="12.75">
      <c r="B17" s="154"/>
      <c r="C17" s="144">
        <v>2016</v>
      </c>
      <c r="D17" s="154">
        <v>267900.59375</v>
      </c>
      <c r="E17" s="154">
        <v>-45656.3642578125</v>
      </c>
      <c r="F17" s="154">
        <v>-13871.048828125</v>
      </c>
      <c r="G17" s="154">
        <v>327428.0068359375</v>
      </c>
      <c r="H17" s="154">
        <v>215593</v>
      </c>
      <c r="I17" s="154">
        <v>30138.888671875</v>
      </c>
      <c r="J17" s="154">
        <v>245731.888671875</v>
      </c>
      <c r="K17" s="154">
        <v>573159.8955078125</v>
      </c>
      <c r="L17" s="154">
        <v>5707.181640625</v>
      </c>
      <c r="M17" s="154">
        <v>578867.0771484375</v>
      </c>
      <c r="N17" s="154">
        <v>-20925.679735490816</v>
      </c>
      <c r="O17" s="154">
        <v>599792.7568839283</v>
      </c>
      <c r="P17" s="162">
        <v>1515263.0121043867</v>
      </c>
      <c r="Q17" s="154">
        <v>215593</v>
      </c>
      <c r="R17" s="171">
        <v>2016</v>
      </c>
      <c r="S17" s="154">
        <v>-233.28516984939597</v>
      </c>
      <c r="T17" s="158">
        <v>1725</v>
      </c>
      <c r="U17" s="142"/>
      <c r="V17" s="155"/>
      <c r="W17" s="155"/>
      <c r="X17" s="142"/>
      <c r="Y17" s="159"/>
      <c r="Z17" s="142"/>
      <c r="AA17" s="155"/>
      <c r="AB17" s="155"/>
    </row>
    <row r="18" spans="2:28" ht="12.75">
      <c r="B18" s="154"/>
      <c r="C18" s="144">
        <v>2017</v>
      </c>
      <c r="D18" s="154">
        <v>274632.84375</v>
      </c>
      <c r="E18" s="154">
        <v>-46457.24377441406</v>
      </c>
      <c r="F18" s="154">
        <v>-22690.982421875</v>
      </c>
      <c r="G18" s="154">
        <v>343781.06994628906</v>
      </c>
      <c r="H18" s="154">
        <v>215593</v>
      </c>
      <c r="I18" s="154">
        <v>39928.5341796875</v>
      </c>
      <c r="J18" s="154">
        <v>255521.5341796875</v>
      </c>
      <c r="K18" s="154">
        <v>599302.6041259766</v>
      </c>
      <c r="L18" s="154">
        <v>81338.5546875</v>
      </c>
      <c r="M18" s="154">
        <v>680641.1588134766</v>
      </c>
      <c r="N18" s="154">
        <v>-21674.62818751062</v>
      </c>
      <c r="O18" s="154">
        <v>702315.7870009872</v>
      </c>
      <c r="P18" s="162">
        <v>1942426.269072634</v>
      </c>
      <c r="Q18" s="154">
        <v>215593</v>
      </c>
      <c r="R18" s="171">
        <v>2017</v>
      </c>
      <c r="S18" s="154">
        <v>-221.35941202163713</v>
      </c>
      <c r="T18" s="158">
        <v>1883</v>
      </c>
      <c r="U18" s="142"/>
      <c r="V18" s="155"/>
      <c r="W18" s="155"/>
      <c r="X18" s="142"/>
      <c r="Y18" s="159"/>
      <c r="Z18" s="142"/>
      <c r="AA18" s="155"/>
      <c r="AB18" s="155"/>
    </row>
    <row r="19" spans="2:28" ht="12.75">
      <c r="B19" s="154"/>
      <c r="C19" s="144">
        <v>2018</v>
      </c>
      <c r="D19" s="154">
        <v>288784.71875</v>
      </c>
      <c r="E19" s="154">
        <v>-47062.566162109375</v>
      </c>
      <c r="F19" s="154">
        <v>-14150.40234375</v>
      </c>
      <c r="G19" s="154">
        <v>349997.6872558594</v>
      </c>
      <c r="H19" s="154">
        <v>215593</v>
      </c>
      <c r="I19" s="154">
        <v>40980.955078125</v>
      </c>
      <c r="J19" s="154">
        <v>256573.955078125</v>
      </c>
      <c r="K19" s="154">
        <v>606571.6423339844</v>
      </c>
      <c r="L19" s="154">
        <v>86001.8359375</v>
      </c>
      <c r="M19" s="154">
        <v>692573.4782714844</v>
      </c>
      <c r="N19" s="154">
        <v>-23479.98551170899</v>
      </c>
      <c r="O19" s="154">
        <v>716053.4637831934</v>
      </c>
      <c r="P19" s="162">
        <v>2343308.81821801</v>
      </c>
      <c r="Q19" s="154">
        <v>215593</v>
      </c>
      <c r="R19" s="171">
        <v>2018</v>
      </c>
      <c r="S19" s="154">
        <v>-224.1996936035157</v>
      </c>
      <c r="T19" s="158">
        <v>2014</v>
      </c>
      <c r="U19" s="142"/>
      <c r="V19" s="155"/>
      <c r="W19" s="155"/>
      <c r="X19" s="142"/>
      <c r="Y19" s="159"/>
      <c r="Z19" s="142"/>
      <c r="AA19" s="155"/>
      <c r="AB19" s="155"/>
    </row>
    <row r="20" spans="2:28" ht="12.75">
      <c r="B20" s="154"/>
      <c r="C20" s="144">
        <v>2019</v>
      </c>
      <c r="D20" s="154">
        <v>294658.90625</v>
      </c>
      <c r="E20" s="154">
        <v>-47127.64794921875</v>
      </c>
      <c r="F20" s="154">
        <v>-33160.95703125</v>
      </c>
      <c r="G20" s="154">
        <v>374947.51123046875</v>
      </c>
      <c r="H20" s="154">
        <v>215593</v>
      </c>
      <c r="I20" s="154">
        <v>42285.5634765625</v>
      </c>
      <c r="J20" s="154">
        <v>257878.5634765625</v>
      </c>
      <c r="K20" s="154">
        <v>632826.0747070312</v>
      </c>
      <c r="L20" s="154">
        <v>86122.4921875</v>
      </c>
      <c r="M20" s="154">
        <v>718948.5668945312</v>
      </c>
      <c r="N20" s="154">
        <v>-24563.35179642152</v>
      </c>
      <c r="O20" s="154">
        <v>743511.9186909528</v>
      </c>
      <c r="P20" s="162">
        <v>2726459.7440229617</v>
      </c>
      <c r="Q20" s="154">
        <v>215593</v>
      </c>
      <c r="R20" s="171">
        <v>2019</v>
      </c>
      <c r="S20" s="154">
        <v>-223.23825611114512</v>
      </c>
      <c r="T20" s="158">
        <v>2116</v>
      </c>
      <c r="U20" s="142"/>
      <c r="V20" s="155"/>
      <c r="W20" s="155"/>
      <c r="X20" s="142"/>
      <c r="Y20" s="159"/>
      <c r="Z20" s="142"/>
      <c r="AA20" s="155"/>
      <c r="AB20" s="155"/>
    </row>
    <row r="21" spans="2:28" ht="12.75">
      <c r="B21" s="154"/>
      <c r="C21" s="144">
        <v>2020</v>
      </c>
      <c r="D21" s="154">
        <v>305541.75</v>
      </c>
      <c r="E21" s="154">
        <v>-47932.854248046875</v>
      </c>
      <c r="F21" s="154">
        <v>-15111.71875</v>
      </c>
      <c r="G21" s="154">
        <v>368586.3229980469</v>
      </c>
      <c r="H21" s="154">
        <v>222924</v>
      </c>
      <c r="I21" s="154">
        <v>43639.4423828125</v>
      </c>
      <c r="J21" s="154">
        <v>266563.4423828125</v>
      </c>
      <c r="K21" s="154">
        <v>635149.7653808594</v>
      </c>
      <c r="L21" s="154">
        <v>97687.015625</v>
      </c>
      <c r="M21" s="154">
        <v>732836.7810058594</v>
      </c>
      <c r="N21" s="154">
        <v>-25537.58339335444</v>
      </c>
      <c r="O21" s="154">
        <v>758374.3643992138</v>
      </c>
      <c r="P21" s="162">
        <v>3086189.0597067783</v>
      </c>
      <c r="Q21" s="154">
        <v>222924</v>
      </c>
      <c r="R21" s="171">
        <v>2020</v>
      </c>
      <c r="S21" s="154">
        <v>-224.35238599777244</v>
      </c>
      <c r="T21" s="158">
        <v>2189</v>
      </c>
      <c r="U21" s="142"/>
      <c r="V21" s="155"/>
      <c r="W21" s="155"/>
      <c r="X21" s="142"/>
      <c r="Y21" s="159"/>
      <c r="Z21" s="142"/>
      <c r="AA21" s="155"/>
      <c r="AB21" s="155"/>
    </row>
    <row r="22" spans="2:28" ht="12.75">
      <c r="B22" s="154"/>
      <c r="C22" s="144">
        <v>2021</v>
      </c>
      <c r="D22" s="154">
        <v>312951</v>
      </c>
      <c r="E22" s="154">
        <v>-62436.533203125</v>
      </c>
      <c r="F22" s="154">
        <v>-12218.15625</v>
      </c>
      <c r="G22" s="154">
        <v>387605.689453125</v>
      </c>
      <c r="H22" s="154">
        <v>222924</v>
      </c>
      <c r="I22" s="154">
        <v>44840.04296875</v>
      </c>
      <c r="J22" s="154">
        <v>267764.04296875</v>
      </c>
      <c r="K22" s="154">
        <v>655369.732421875</v>
      </c>
      <c r="L22" s="154">
        <v>98517.15625</v>
      </c>
      <c r="M22" s="154">
        <v>753886.888671875</v>
      </c>
      <c r="N22" s="154">
        <v>-25700.357537639484</v>
      </c>
      <c r="O22" s="154">
        <v>779587.2462095144</v>
      </c>
      <c r="P22" s="162">
        <v>3426571.50681197</v>
      </c>
      <c r="Q22" s="154">
        <v>222924</v>
      </c>
      <c r="R22" s="171">
        <v>2021</v>
      </c>
      <c r="S22" s="154">
        <v>-221.53188926696794</v>
      </c>
      <c r="T22" s="158">
        <v>2231</v>
      </c>
      <c r="U22" s="142"/>
      <c r="V22" s="155"/>
      <c r="W22" s="155"/>
      <c r="X22" s="142"/>
      <c r="Y22" s="159"/>
      <c r="Z22" s="142"/>
      <c r="AA22" s="155"/>
      <c r="AB22" s="155"/>
    </row>
    <row r="23" spans="2:28" ht="12.75">
      <c r="B23" s="154"/>
      <c r="C23" s="144">
        <v>2022</v>
      </c>
      <c r="D23" s="154">
        <v>317726.90625</v>
      </c>
      <c r="E23" s="154">
        <v>-62955.138671875</v>
      </c>
      <c r="F23" s="154">
        <v>-16199.041015625</v>
      </c>
      <c r="G23" s="154">
        <v>396881.0859375</v>
      </c>
      <c r="H23" s="154">
        <v>222924</v>
      </c>
      <c r="I23" s="154">
        <v>46210.787109375</v>
      </c>
      <c r="J23" s="154">
        <v>269134.787109375</v>
      </c>
      <c r="K23" s="154">
        <v>666015.873046875</v>
      </c>
      <c r="L23" s="154">
        <v>99814.8359375</v>
      </c>
      <c r="M23" s="154">
        <v>765830.708984375</v>
      </c>
      <c r="N23" s="154">
        <v>-27193.768889091818</v>
      </c>
      <c r="O23" s="154">
        <v>793024.4778734668</v>
      </c>
      <c r="P23" s="162">
        <v>3745284.1311265137</v>
      </c>
      <c r="Q23" s="154">
        <v>222924</v>
      </c>
      <c r="R23" s="171">
        <v>2022</v>
      </c>
      <c r="S23" s="154">
        <v>-230.17477729797383</v>
      </c>
      <c r="T23" s="158">
        <v>2272</v>
      </c>
      <c r="U23" s="142"/>
      <c r="V23" s="155"/>
      <c r="W23" s="155"/>
      <c r="X23" s="142"/>
      <c r="Y23" s="159"/>
      <c r="Z23" s="142"/>
      <c r="AA23" s="155"/>
      <c r="AB23" s="155"/>
    </row>
    <row r="24" spans="2:28" ht="12.75">
      <c r="B24" s="154"/>
      <c r="C24" s="144">
        <v>2023</v>
      </c>
      <c r="D24" s="154">
        <v>319752.71875</v>
      </c>
      <c r="E24" s="154">
        <v>-62862.924072265625</v>
      </c>
      <c r="F24" s="154">
        <v>-43382.109375</v>
      </c>
      <c r="G24" s="154">
        <v>425997.7521972656</v>
      </c>
      <c r="H24" s="154">
        <v>222924</v>
      </c>
      <c r="I24" s="154">
        <v>47690.1455078125</v>
      </c>
      <c r="J24" s="154">
        <v>270614.1455078125</v>
      </c>
      <c r="K24" s="154">
        <v>696611.8977050781</v>
      </c>
      <c r="L24" s="154">
        <v>93841.7890625</v>
      </c>
      <c r="M24" s="154">
        <v>790453.6867675781</v>
      </c>
      <c r="N24" s="154">
        <v>-27944.384514495418</v>
      </c>
      <c r="O24" s="154">
        <v>818398.0712820735</v>
      </c>
      <c r="P24" s="162">
        <v>4048036.47491723</v>
      </c>
      <c r="Q24" s="154">
        <v>222924</v>
      </c>
      <c r="R24" s="171">
        <v>2023</v>
      </c>
      <c r="S24" s="154">
        <v>-232.3354993057253</v>
      </c>
      <c r="T24" s="158">
        <v>2313</v>
      </c>
      <c r="U24" s="142"/>
      <c r="V24" s="155"/>
      <c r="W24" s="155"/>
      <c r="X24" s="142"/>
      <c r="Y24" s="159"/>
      <c r="Z24" s="142"/>
      <c r="AA24" s="155"/>
      <c r="AB24" s="155"/>
    </row>
    <row r="25" spans="2:28" ht="12.75">
      <c r="B25" s="154"/>
      <c r="C25" s="144">
        <v>2024</v>
      </c>
      <c r="D25" s="154">
        <v>331938.1875</v>
      </c>
      <c r="E25" s="154">
        <v>-63652.611083984375</v>
      </c>
      <c r="F25" s="154">
        <v>-44599.603515625</v>
      </c>
      <c r="G25" s="154">
        <v>440190.4020996094</v>
      </c>
      <c r="H25" s="154">
        <v>222924</v>
      </c>
      <c r="I25" s="154">
        <v>49058.4765625</v>
      </c>
      <c r="J25" s="154">
        <v>271982.4765625</v>
      </c>
      <c r="K25" s="154">
        <v>712172.8786621094</v>
      </c>
      <c r="L25" s="154">
        <v>96470.234375</v>
      </c>
      <c r="M25" s="154">
        <v>808643.1130371094</v>
      </c>
      <c r="N25" s="154">
        <v>-29365.437607352156</v>
      </c>
      <c r="O25" s="154">
        <v>838008.5506444615</v>
      </c>
      <c r="P25" s="162">
        <v>4333388.927622447</v>
      </c>
      <c r="Q25" s="154">
        <v>222924</v>
      </c>
      <c r="R25" s="171">
        <v>2024</v>
      </c>
      <c r="S25" s="154">
        <v>-239.89802633285535</v>
      </c>
      <c r="T25" s="158">
        <v>2354</v>
      </c>
      <c r="U25" s="142"/>
      <c r="V25" s="155"/>
      <c r="W25" s="155"/>
      <c r="X25" s="142"/>
      <c r="Y25" s="159"/>
      <c r="Z25" s="142"/>
      <c r="AA25" s="155"/>
      <c r="AB25" s="155"/>
    </row>
    <row r="26" spans="2:28" ht="12.75">
      <c r="B26" s="154"/>
      <c r="C26" s="144">
        <v>2025</v>
      </c>
      <c r="D26" s="154">
        <v>428100.1875</v>
      </c>
      <c r="E26" s="154">
        <v>-59046.33251953125</v>
      </c>
      <c r="F26" s="154">
        <v>105496.0234375</v>
      </c>
      <c r="G26" s="154">
        <v>381650.49658203125</v>
      </c>
      <c r="H26" s="154">
        <v>305954</v>
      </c>
      <c r="I26" s="154">
        <v>67570.58203125</v>
      </c>
      <c r="J26" s="154">
        <v>373524.58203125</v>
      </c>
      <c r="K26" s="154">
        <v>755175.0786132812</v>
      </c>
      <c r="L26" s="154">
        <v>115461.3515625</v>
      </c>
      <c r="M26" s="154">
        <v>870636.4301757812</v>
      </c>
      <c r="N26" s="154">
        <v>19082.662314101708</v>
      </c>
      <c r="O26" s="154">
        <v>851553.7678616795</v>
      </c>
      <c r="P26" s="162">
        <v>4600293.170582103</v>
      </c>
      <c r="Q26" s="154">
        <v>305954</v>
      </c>
      <c r="R26" s="171">
        <v>2025</v>
      </c>
      <c r="S26" s="154">
        <v>153.09731967926018</v>
      </c>
      <c r="T26" s="158">
        <v>2397</v>
      </c>
      <c r="U26" s="142"/>
      <c r="V26" s="155"/>
      <c r="W26" s="155"/>
      <c r="X26" s="142"/>
      <c r="Y26" s="159"/>
      <c r="Z26" s="142"/>
      <c r="AA26" s="155"/>
      <c r="AB26" s="155"/>
    </row>
    <row r="27" spans="2:28" ht="12.75">
      <c r="B27" s="154"/>
      <c r="C27" s="144">
        <v>2026</v>
      </c>
      <c r="D27" s="154">
        <v>443547.125</v>
      </c>
      <c r="E27" s="154">
        <v>-60340.977294921875</v>
      </c>
      <c r="F27" s="154">
        <v>101438.513671875</v>
      </c>
      <c r="G27" s="154">
        <v>402449.5886230469</v>
      </c>
      <c r="H27" s="154">
        <v>305954</v>
      </c>
      <c r="I27" s="154">
        <v>70282.07421875</v>
      </c>
      <c r="J27" s="154">
        <v>376236.07421875</v>
      </c>
      <c r="K27" s="154">
        <v>778685.6628417969</v>
      </c>
      <c r="L27" s="154">
        <v>114571.0234375</v>
      </c>
      <c r="M27" s="154">
        <v>893256.6862792969</v>
      </c>
      <c r="N27" s="154">
        <v>18054.225879186994</v>
      </c>
      <c r="O27" s="154">
        <v>875202.4604001099</v>
      </c>
      <c r="P27" s="162">
        <v>4852793.631863967</v>
      </c>
      <c r="Q27" s="154">
        <v>305954</v>
      </c>
      <c r="R27" s="171">
        <v>2026</v>
      </c>
      <c r="S27" s="154">
        <v>142.2937096405028</v>
      </c>
      <c r="T27" s="158">
        <v>2440</v>
      </c>
      <c r="U27" s="142"/>
      <c r="V27" s="155"/>
      <c r="W27" s="155"/>
      <c r="X27" s="142"/>
      <c r="Y27" s="159"/>
      <c r="Z27" s="142"/>
      <c r="AA27" s="155"/>
      <c r="AB27" s="155"/>
    </row>
    <row r="28" spans="2:28" ht="12.75">
      <c r="B28" s="154"/>
      <c r="C28" s="144">
        <v>2027</v>
      </c>
      <c r="D28" s="154">
        <v>445989.59375</v>
      </c>
      <c r="E28" s="154">
        <v>-60910.2060546875</v>
      </c>
      <c r="F28" s="154">
        <v>101123.9375</v>
      </c>
      <c r="G28" s="154">
        <v>405775.8623046875</v>
      </c>
      <c r="H28" s="154">
        <v>305954</v>
      </c>
      <c r="I28" s="154">
        <v>71478.49609375</v>
      </c>
      <c r="J28" s="154">
        <v>377432.49609375</v>
      </c>
      <c r="K28" s="154">
        <v>783208.3583984375</v>
      </c>
      <c r="L28" s="154">
        <v>118517.171875</v>
      </c>
      <c r="M28" s="154">
        <v>901725.5302734375</v>
      </c>
      <c r="N28" s="154">
        <v>16844.76511520965</v>
      </c>
      <c r="O28" s="154">
        <v>884880.7651582279</v>
      </c>
      <c r="P28" s="162">
        <v>5087783.232873014</v>
      </c>
      <c r="Q28" s="154">
        <v>305954</v>
      </c>
      <c r="R28" s="171">
        <v>2027</v>
      </c>
      <c r="S28" s="154">
        <v>130.40973859786982</v>
      </c>
      <c r="T28" s="158">
        <v>2484</v>
      </c>
      <c r="U28" s="142"/>
      <c r="V28" s="155"/>
      <c r="W28" s="155"/>
      <c r="X28" s="142"/>
      <c r="Y28" s="159"/>
      <c r="Z28" s="142"/>
      <c r="AA28" s="155"/>
      <c r="AB28" s="155"/>
    </row>
    <row r="29" spans="2:28" ht="12.75">
      <c r="B29" s="154"/>
      <c r="C29" s="144">
        <v>2028</v>
      </c>
      <c r="D29" s="154">
        <v>465406.71875</v>
      </c>
      <c r="E29" s="154">
        <v>-62139.0146484375</v>
      </c>
      <c r="F29" s="154">
        <v>99621.05078125</v>
      </c>
      <c r="G29" s="154">
        <v>427924.6826171875</v>
      </c>
      <c r="H29" s="154">
        <v>305954</v>
      </c>
      <c r="I29" s="154">
        <v>74581.140625</v>
      </c>
      <c r="J29" s="154">
        <v>380535.140625</v>
      </c>
      <c r="K29" s="154">
        <v>808459.8232421875</v>
      </c>
      <c r="L29" s="154">
        <v>118006.21875</v>
      </c>
      <c r="M29" s="154">
        <v>926466.0419921875</v>
      </c>
      <c r="N29" s="154">
        <v>16006.983108117662</v>
      </c>
      <c r="O29" s="154">
        <v>910459.0588840698</v>
      </c>
      <c r="P29" s="162">
        <v>5310336.796858392</v>
      </c>
      <c r="Q29" s="154">
        <v>305954</v>
      </c>
      <c r="R29" s="171">
        <v>2028</v>
      </c>
      <c r="S29" s="154">
        <v>121.76685056686392</v>
      </c>
      <c r="T29" s="158">
        <v>2528</v>
      </c>
      <c r="U29" s="142"/>
      <c r="V29" s="155"/>
      <c r="W29" s="155"/>
      <c r="X29" s="142"/>
      <c r="Y29" s="159"/>
      <c r="Z29" s="142"/>
      <c r="AA29" s="155"/>
      <c r="AB29" s="155"/>
    </row>
    <row r="30" spans="2:28" ht="12.75">
      <c r="B30" s="154"/>
      <c r="C30" s="144">
        <v>2029</v>
      </c>
      <c r="D30" s="154">
        <v>474457.8125</v>
      </c>
      <c r="E30" s="154">
        <v>-63734.684814453125</v>
      </c>
      <c r="F30" s="154">
        <v>88978.4140625</v>
      </c>
      <c r="G30" s="154">
        <v>449214.0832519531</v>
      </c>
      <c r="H30" s="154">
        <v>305954</v>
      </c>
      <c r="I30" s="154">
        <v>76906.2529296875</v>
      </c>
      <c r="J30" s="154">
        <v>382860.2529296875</v>
      </c>
      <c r="K30" s="154">
        <v>832074.3361816406</v>
      </c>
      <c r="L30" s="154">
        <v>116821.3046875</v>
      </c>
      <c r="M30" s="154">
        <v>948895.6408691406</v>
      </c>
      <c r="N30" s="154">
        <v>15430.624456793046</v>
      </c>
      <c r="O30" s="154">
        <v>933465.0164123476</v>
      </c>
      <c r="P30" s="162">
        <v>5520367.323634828</v>
      </c>
      <c r="Q30" s="154">
        <v>305954</v>
      </c>
      <c r="R30" s="171">
        <v>2029</v>
      </c>
      <c r="S30" s="154">
        <v>115.2846845436095</v>
      </c>
      <c r="T30" s="158">
        <v>2574</v>
      </c>
      <c r="U30" s="142"/>
      <c r="V30" s="155"/>
      <c r="W30" s="155"/>
      <c r="X30" s="142"/>
      <c r="Y30" s="159"/>
      <c r="Z30" s="142"/>
      <c r="AA30" s="155"/>
      <c r="AB30" s="155"/>
    </row>
    <row r="31" spans="2:28" ht="12.75">
      <c r="B31" s="154"/>
      <c r="C31" s="144">
        <v>2030</v>
      </c>
      <c r="D31" s="154">
        <v>488020.375</v>
      </c>
      <c r="E31" s="154">
        <v>-63931.306396484375</v>
      </c>
      <c r="F31" s="154">
        <v>102472.01171875</v>
      </c>
      <c r="G31" s="154">
        <v>449479.6696777344</v>
      </c>
      <c r="H31" s="154">
        <v>305954</v>
      </c>
      <c r="I31" s="154">
        <v>78887.240234375</v>
      </c>
      <c r="J31" s="154">
        <v>384841.240234375</v>
      </c>
      <c r="K31" s="154">
        <v>834320.9099121094</v>
      </c>
      <c r="L31" s="154">
        <v>123505.59375</v>
      </c>
      <c r="M31" s="154">
        <v>957826.5036621094</v>
      </c>
      <c r="N31" s="154">
        <v>14234.501590541053</v>
      </c>
      <c r="O31" s="154">
        <v>943592.0020715683</v>
      </c>
      <c r="P31" s="162">
        <v>5715791.760576012</v>
      </c>
      <c r="Q31" s="154">
        <v>305954</v>
      </c>
      <c r="R31" s="171">
        <v>2030</v>
      </c>
      <c r="S31" s="154">
        <v>104.48107450485213</v>
      </c>
      <c r="T31" s="158">
        <v>2620</v>
      </c>
      <c r="U31" s="142"/>
      <c r="V31" s="155"/>
      <c r="W31" s="155"/>
      <c r="X31" s="142"/>
      <c r="Y31" s="159"/>
      <c r="Z31" s="142"/>
      <c r="AA31" s="155"/>
      <c r="AB31" s="155"/>
    </row>
    <row r="32" spans="2:28" ht="12.75">
      <c r="B32" s="154"/>
      <c r="C32" s="144">
        <v>2031</v>
      </c>
      <c r="D32" s="154">
        <v>495653.3125</v>
      </c>
      <c r="E32" s="154">
        <v>-65469.379638671875</v>
      </c>
      <c r="F32" s="154">
        <v>84010.55078125</v>
      </c>
      <c r="G32" s="154">
        <v>477112.1413574219</v>
      </c>
      <c r="H32" s="154">
        <v>305954</v>
      </c>
      <c r="I32" s="154">
        <v>81490.578125</v>
      </c>
      <c r="J32" s="154">
        <v>387444.578125</v>
      </c>
      <c r="K32" s="154">
        <v>864556.7194824219</v>
      </c>
      <c r="L32" s="154">
        <v>120103.1875</v>
      </c>
      <c r="M32" s="154">
        <v>984659.9069824219</v>
      </c>
      <c r="N32" s="154">
        <v>12841.736696554399</v>
      </c>
      <c r="O32" s="154">
        <v>971818.1702858675</v>
      </c>
      <c r="P32" s="162">
        <v>5901055.265558336</v>
      </c>
      <c r="Q32" s="154">
        <v>305954</v>
      </c>
      <c r="R32" s="171">
        <v>2031</v>
      </c>
      <c r="S32" s="154">
        <v>92.59710346221914</v>
      </c>
      <c r="T32" s="158">
        <v>2667</v>
      </c>
      <c r="U32" s="142"/>
      <c r="V32" s="155"/>
      <c r="W32" s="155"/>
      <c r="X32" s="142"/>
      <c r="Y32" s="159"/>
      <c r="Z32" s="142"/>
      <c r="AA32" s="155"/>
      <c r="AB32" s="155"/>
    </row>
    <row r="33" spans="2:30" ht="12.75">
      <c r="B33" s="154"/>
      <c r="C33" s="144">
        <v>2032</v>
      </c>
      <c r="D33" s="154">
        <v>503782.90625</v>
      </c>
      <c r="E33" s="154">
        <v>-65954.79516601562</v>
      </c>
      <c r="F33" s="154">
        <v>97270.828125</v>
      </c>
      <c r="G33" s="154">
        <v>472466.8732910156</v>
      </c>
      <c r="H33" s="154">
        <v>305954</v>
      </c>
      <c r="I33" s="154">
        <v>82902.44140625</v>
      </c>
      <c r="J33" s="154">
        <v>388856.44140625</v>
      </c>
      <c r="K33" s="154">
        <v>861323.3146972656</v>
      </c>
      <c r="L33" s="154">
        <v>128108.8515625</v>
      </c>
      <c r="M33" s="154">
        <v>989432.1662597656</v>
      </c>
      <c r="N33" s="154">
        <v>11852.656134578685</v>
      </c>
      <c r="O33" s="154">
        <v>977579.510125187</v>
      </c>
      <c r="P33" s="162">
        <v>6072595.972133503</v>
      </c>
      <c r="Q33" s="154">
        <v>305954</v>
      </c>
      <c r="R33" s="171">
        <v>2032</v>
      </c>
      <c r="S33" s="154">
        <v>83.95421543121324</v>
      </c>
      <c r="T33" s="158">
        <v>2715</v>
      </c>
      <c r="U33" s="142"/>
      <c r="V33" s="155"/>
      <c r="W33" s="155"/>
      <c r="X33" s="142"/>
      <c r="Y33" s="159"/>
      <c r="Z33" s="142"/>
      <c r="AA33" s="155"/>
      <c r="AB33" s="155"/>
      <c r="AC33" s="142"/>
      <c r="AD33" s="142"/>
    </row>
    <row r="34" spans="2:30" ht="12.75">
      <c r="B34" s="154"/>
      <c r="C34" s="144">
        <v>2033</v>
      </c>
      <c r="D34" s="154">
        <v>511708.71875</v>
      </c>
      <c r="E34" s="154">
        <v>-67093.939453125</v>
      </c>
      <c r="F34" s="154">
        <v>89420.3125</v>
      </c>
      <c r="G34" s="154">
        <v>489382.345703125</v>
      </c>
      <c r="H34" s="154">
        <v>305954</v>
      </c>
      <c r="I34" s="154">
        <v>85048.046875</v>
      </c>
      <c r="J34" s="154">
        <v>391002.046875</v>
      </c>
      <c r="K34" s="154">
        <v>880384.392578125</v>
      </c>
      <c r="L34" s="154">
        <v>129236.953125</v>
      </c>
      <c r="M34" s="154">
        <v>1009621.345703125</v>
      </c>
      <c r="N34" s="154">
        <v>8742.85370638669</v>
      </c>
      <c r="O34" s="154">
        <v>1000878.4919967384</v>
      </c>
      <c r="P34" s="162">
        <v>6234257.509355154</v>
      </c>
      <c r="Q34" s="154">
        <v>305954</v>
      </c>
      <c r="R34" s="171">
        <v>2033</v>
      </c>
      <c r="S34" s="154">
        <v>60.829161376952925</v>
      </c>
      <c r="T34" s="158">
        <v>2764</v>
      </c>
      <c r="U34" s="142"/>
      <c r="V34" s="155"/>
      <c r="W34" s="155"/>
      <c r="X34" s="142"/>
      <c r="Y34" s="159"/>
      <c r="Z34" s="142"/>
      <c r="AA34" s="155"/>
      <c r="AB34" s="155"/>
      <c r="AC34" s="142"/>
      <c r="AD34" s="142"/>
    </row>
    <row r="35" spans="2:30" ht="12.75">
      <c r="B35" s="154"/>
      <c r="C35" s="144">
        <v>2034</v>
      </c>
      <c r="D35" s="154">
        <v>535828.875</v>
      </c>
      <c r="E35" s="154">
        <v>-68341.87182617188</v>
      </c>
      <c r="F35" s="154">
        <v>98941.2265625</v>
      </c>
      <c r="G35" s="154">
        <v>505229.5202636719</v>
      </c>
      <c r="H35" s="154">
        <v>305954</v>
      </c>
      <c r="I35" s="154">
        <v>88382.396484375</v>
      </c>
      <c r="J35" s="154">
        <v>394336.396484375</v>
      </c>
      <c r="K35" s="154">
        <v>899565.9167480469</v>
      </c>
      <c r="L35" s="154">
        <v>132699.8125</v>
      </c>
      <c r="M35" s="154">
        <v>1032265.7292480469</v>
      </c>
      <c r="N35" s="154">
        <v>8268.661266066252</v>
      </c>
      <c r="O35" s="154">
        <v>1023997.0679819806</v>
      </c>
      <c r="P35" s="162">
        <v>6386499.44729071</v>
      </c>
      <c r="Q35" s="154">
        <v>305954</v>
      </c>
      <c r="R35" s="171">
        <v>2034</v>
      </c>
      <c r="S35" s="154">
        <v>56.50771736144998</v>
      </c>
      <c r="T35" s="158">
        <v>2814</v>
      </c>
      <c r="U35" s="142"/>
      <c r="V35" s="155"/>
      <c r="W35" s="155"/>
      <c r="X35" s="142"/>
      <c r="Y35" s="159"/>
      <c r="Z35" s="142"/>
      <c r="AA35" s="155"/>
      <c r="AB35" s="155"/>
      <c r="AC35" s="142"/>
      <c r="AD35" s="142"/>
    </row>
    <row r="36" spans="2:30" ht="12.75">
      <c r="B36" s="154"/>
      <c r="C36" s="144">
        <v>2035</v>
      </c>
      <c r="D36" s="154">
        <v>543354.625</v>
      </c>
      <c r="E36" s="154">
        <v>-70090.38012695312</v>
      </c>
      <c r="F36" s="154">
        <v>71729.109375</v>
      </c>
      <c r="G36" s="154">
        <v>541715.8957519531</v>
      </c>
      <c r="H36" s="154">
        <v>305954</v>
      </c>
      <c r="I36" s="154">
        <v>91420.0859375</v>
      </c>
      <c r="J36" s="154">
        <v>397374.0859375</v>
      </c>
      <c r="K36" s="154">
        <v>939089.9816894531</v>
      </c>
      <c r="L36" s="154">
        <v>126707.6875</v>
      </c>
      <c r="M36" s="154">
        <v>1065797.6691894531</v>
      </c>
      <c r="N36" s="154">
        <v>7243.965726577354</v>
      </c>
      <c r="O36" s="154">
        <v>1058553.7034628757</v>
      </c>
      <c r="P36" s="162">
        <v>6531362.865769966</v>
      </c>
      <c r="Q36" s="154">
        <v>305954</v>
      </c>
      <c r="R36" s="171">
        <v>2035</v>
      </c>
      <c r="S36" s="154">
        <v>48.623746318816984</v>
      </c>
      <c r="T36" s="158">
        <v>2865</v>
      </c>
      <c r="U36" s="142"/>
      <c r="V36" s="155"/>
      <c r="W36" s="155"/>
      <c r="X36" s="142"/>
      <c r="Y36" s="159"/>
      <c r="Z36" s="142"/>
      <c r="AA36" s="155"/>
      <c r="AB36" s="155"/>
      <c r="AC36" s="142"/>
      <c r="AD36" s="142"/>
    </row>
    <row r="37" spans="2:30" ht="12.75">
      <c r="B37" s="154"/>
      <c r="C37" s="144">
        <v>2036</v>
      </c>
      <c r="D37" s="154">
        <v>552895.375</v>
      </c>
      <c r="E37" s="154">
        <v>-71427.34228515625</v>
      </c>
      <c r="F37" s="154">
        <v>70379.9140625</v>
      </c>
      <c r="G37" s="154">
        <v>553942.8032226562</v>
      </c>
      <c r="H37" s="154">
        <v>126944</v>
      </c>
      <c r="I37" s="154">
        <v>93484.412109375</v>
      </c>
      <c r="J37" s="154">
        <v>220428.412109375</v>
      </c>
      <c r="K37" s="154">
        <v>774371.2153320312</v>
      </c>
      <c r="L37" s="154">
        <v>129524.3671875</v>
      </c>
      <c r="M37" s="154">
        <v>903895.5825195312</v>
      </c>
      <c r="N37" s="154">
        <v>6062.377503897371</v>
      </c>
      <c r="O37" s="154">
        <v>897833.2050156338</v>
      </c>
      <c r="P37" s="162">
        <v>6644460.036253018</v>
      </c>
      <c r="Q37" s="154">
        <v>126944</v>
      </c>
      <c r="R37" s="171">
        <v>2036</v>
      </c>
      <c r="S37" s="154">
        <v>39.98085828781109</v>
      </c>
      <c r="T37" s="158">
        <v>2916</v>
      </c>
      <c r="U37" s="142"/>
      <c r="V37" s="155"/>
      <c r="W37" s="155"/>
      <c r="X37" s="142"/>
      <c r="Y37" s="159"/>
      <c r="Z37" s="142"/>
      <c r="AA37" s="155"/>
      <c r="AB37" s="155"/>
      <c r="AC37" s="142"/>
      <c r="AD37" s="142"/>
    </row>
    <row r="38" spans="2:30" ht="12.75">
      <c r="B38" s="154"/>
      <c r="C38" s="144">
        <v>2037</v>
      </c>
      <c r="D38" s="154">
        <v>571243.5</v>
      </c>
      <c r="E38" s="154">
        <v>-71714.75708007812</v>
      </c>
      <c r="F38" s="154">
        <v>86639.68359375</v>
      </c>
      <c r="G38" s="154">
        <v>556318.5734863281</v>
      </c>
      <c r="H38" s="154">
        <v>126944</v>
      </c>
      <c r="I38" s="154">
        <v>95766.279296875</v>
      </c>
      <c r="J38" s="154">
        <v>222710.279296875</v>
      </c>
      <c r="K38" s="154">
        <v>779028.8527832031</v>
      </c>
      <c r="L38" s="154">
        <v>138009.703125</v>
      </c>
      <c r="M38" s="154">
        <v>917038.5559082031</v>
      </c>
      <c r="N38" s="154">
        <v>3337.0535800103517</v>
      </c>
      <c r="O38" s="154">
        <v>913701.5023281928</v>
      </c>
      <c r="P38" s="162">
        <v>6750402.643969817</v>
      </c>
      <c r="Q38" s="154">
        <v>126944</v>
      </c>
      <c r="R38" s="171">
        <v>2037</v>
      </c>
      <c r="S38" s="154">
        <v>21.614721221923674</v>
      </c>
      <c r="T38" s="158">
        <v>2969</v>
      </c>
      <c r="U38" s="142"/>
      <c r="V38" s="155"/>
      <c r="W38" s="155"/>
      <c r="X38" s="142"/>
      <c r="Y38" s="159"/>
      <c r="Z38" s="142"/>
      <c r="AA38" s="155"/>
      <c r="AB38" s="155"/>
      <c r="AC38" s="142"/>
      <c r="AD38" s="142"/>
    </row>
    <row r="39" spans="2:30" ht="12.75">
      <c r="B39" s="154"/>
      <c r="C39" s="144">
        <v>2038</v>
      </c>
      <c r="D39" s="154">
        <v>580494.125</v>
      </c>
      <c r="E39" s="154">
        <v>-73665.3759765625</v>
      </c>
      <c r="F39" s="154">
        <v>69860.328125</v>
      </c>
      <c r="G39" s="154">
        <v>584299.1728515625</v>
      </c>
      <c r="H39" s="154">
        <v>126944</v>
      </c>
      <c r="I39" s="154">
        <v>98526.17578125</v>
      </c>
      <c r="J39" s="154">
        <v>225470.17578125</v>
      </c>
      <c r="K39" s="154">
        <v>809769.3486328125</v>
      </c>
      <c r="L39" s="154">
        <v>135594.6875</v>
      </c>
      <c r="M39" s="154">
        <v>945364.0361328125</v>
      </c>
      <c r="N39" s="154">
        <v>1189.5845069883571</v>
      </c>
      <c r="O39" s="154">
        <v>944174.4516258241</v>
      </c>
      <c r="P39" s="162">
        <v>6851172.075228446</v>
      </c>
      <c r="Q39" s="154">
        <v>126944</v>
      </c>
      <c r="R39" s="171">
        <v>2038</v>
      </c>
      <c r="S39" s="154">
        <v>7.570028171539207</v>
      </c>
      <c r="T39" s="158">
        <v>3022</v>
      </c>
      <c r="U39" s="142"/>
      <c r="V39" s="155"/>
      <c r="W39" s="155"/>
      <c r="X39" s="142"/>
      <c r="Y39" s="159"/>
      <c r="Z39" s="142"/>
      <c r="AA39" s="155"/>
      <c r="AB39" s="155"/>
      <c r="AC39" s="142"/>
      <c r="AD39" s="142"/>
    </row>
    <row r="40" spans="2:30" ht="12.75">
      <c r="B40" s="154"/>
      <c r="C40" s="144">
        <v>2039</v>
      </c>
      <c r="D40" s="154">
        <v>668142.375</v>
      </c>
      <c r="E40" s="154">
        <v>-64465.54992675781</v>
      </c>
      <c r="F40" s="154">
        <v>223869.4921875</v>
      </c>
      <c r="G40" s="154">
        <v>508738.4327392578</v>
      </c>
      <c r="H40" s="154">
        <v>227121</v>
      </c>
      <c r="I40" s="154">
        <v>123037.8203125</v>
      </c>
      <c r="J40" s="154">
        <v>350158.8203125</v>
      </c>
      <c r="K40" s="154">
        <v>858897.2530517578</v>
      </c>
      <c r="L40" s="154">
        <v>151351.8125</v>
      </c>
      <c r="M40" s="154">
        <v>1010249.0655517578</v>
      </c>
      <c r="N40" s="154">
        <v>64244.03863471586</v>
      </c>
      <c r="O40" s="154">
        <v>946005.026917042</v>
      </c>
      <c r="P40" s="162">
        <v>6944107.277810144</v>
      </c>
      <c r="Q40" s="154">
        <v>227121</v>
      </c>
      <c r="R40" s="171">
        <v>2039</v>
      </c>
      <c r="S40" s="154">
        <v>401.64573518753036</v>
      </c>
      <c r="T40" s="158">
        <v>3076</v>
      </c>
      <c r="U40" s="142"/>
      <c r="V40" s="155"/>
      <c r="W40" s="155"/>
      <c r="X40" s="142"/>
      <c r="Y40" s="159"/>
      <c r="Z40" s="142"/>
      <c r="AA40" s="155"/>
      <c r="AB40" s="155"/>
      <c r="AC40" s="142"/>
      <c r="AD40" s="142"/>
    </row>
    <row r="41" spans="2:30" ht="12.75">
      <c r="B41" s="154"/>
      <c r="C41" s="144">
        <v>2040</v>
      </c>
      <c r="D41" s="154">
        <v>687602.8125</v>
      </c>
      <c r="E41" s="154">
        <v>-65523.614013671875</v>
      </c>
      <c r="F41" s="154">
        <v>217877.1953125</v>
      </c>
      <c r="G41" s="154">
        <v>535249.2312011719</v>
      </c>
      <c r="H41" s="154">
        <v>227121</v>
      </c>
      <c r="I41" s="154">
        <v>157279.943359375</v>
      </c>
      <c r="J41" s="154">
        <v>384400.943359375</v>
      </c>
      <c r="K41" s="154">
        <v>919650.1745605469</v>
      </c>
      <c r="L41" s="154">
        <v>149906.078125</v>
      </c>
      <c r="M41" s="154">
        <v>1069556.2526855469</v>
      </c>
      <c r="N41" s="154">
        <v>63478.159955694566</v>
      </c>
      <c r="O41" s="154">
        <v>1006078.0927298523</v>
      </c>
      <c r="P41" s="162">
        <v>7035083.676495122</v>
      </c>
      <c r="Q41" s="154">
        <v>227121</v>
      </c>
      <c r="R41" s="171">
        <v>2040</v>
      </c>
      <c r="S41" s="154">
        <v>389.76176414489737</v>
      </c>
      <c r="T41" s="158">
        <v>3132</v>
      </c>
      <c r="U41" s="142"/>
      <c r="V41" s="155"/>
      <c r="W41" s="155"/>
      <c r="X41" s="142"/>
      <c r="Y41" s="159"/>
      <c r="Z41" s="142"/>
      <c r="AA41" s="155"/>
      <c r="AB41" s="155"/>
      <c r="AC41" s="142"/>
      <c r="AD41" s="142"/>
    </row>
    <row r="42" spans="2:30" ht="12.75">
      <c r="B42" s="154"/>
      <c r="C42" s="14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62"/>
      <c r="P42" s="162"/>
      <c r="Q42" s="154"/>
      <c r="R42" s="154"/>
      <c r="S42" s="154"/>
      <c r="T42" s="171"/>
      <c r="U42" s="154"/>
      <c r="V42" s="158"/>
      <c r="W42" s="142"/>
      <c r="X42" s="155"/>
      <c r="Y42" s="155"/>
      <c r="Z42" s="142"/>
      <c r="AA42" s="159"/>
      <c r="AB42" s="142"/>
      <c r="AC42" s="155"/>
      <c r="AD42" s="155"/>
    </row>
    <row r="43" spans="2:30" ht="12.75">
      <c r="B43" s="168" t="s">
        <v>46</v>
      </c>
      <c r="C43" s="172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1"/>
      <c r="O43" s="172"/>
      <c r="P43" s="172"/>
      <c r="Q43" s="172"/>
      <c r="R43" s="172"/>
      <c r="S43" s="172"/>
      <c r="T43" s="17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</row>
    <row r="44" spans="2:30" ht="12.75">
      <c r="B44" s="172"/>
      <c r="C44" s="153" t="s">
        <v>47</v>
      </c>
      <c r="D44" s="154">
        <v>3791181.744436335</v>
      </c>
      <c r="E44" s="154">
        <v>-546591.3279685887</v>
      </c>
      <c r="F44" s="154">
        <v>413723.97157150484</v>
      </c>
      <c r="G44" s="154">
        <v>3924049.100833419</v>
      </c>
      <c r="H44" s="154">
        <v>1765641.633030437</v>
      </c>
      <c r="I44" s="154">
        <v>381529.5473019979</v>
      </c>
      <c r="J44" s="154">
        <v>2147171.180332435</v>
      </c>
      <c r="K44" s="154">
        <v>6071220.281165853</v>
      </c>
      <c r="L44" s="154">
        <v>878652.5491910672</v>
      </c>
      <c r="M44" s="154">
        <v>6949872.83035692</v>
      </c>
      <c r="N44" s="154">
        <v>-85210.84613820504</v>
      </c>
      <c r="O44" s="154">
        <v>7035083.6764951255</v>
      </c>
      <c r="P44" s="172"/>
      <c r="Q44" s="172"/>
      <c r="R44" s="172"/>
      <c r="S44" s="172"/>
      <c r="T44" s="17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</row>
    <row r="45" spans="2:30" ht="12.75">
      <c r="B45" s="162" t="s">
        <v>48</v>
      </c>
      <c r="C45" s="153"/>
      <c r="D45" s="154"/>
      <c r="E45" s="153"/>
      <c r="F45" s="153"/>
      <c r="G45" s="154"/>
      <c r="H45" s="154"/>
      <c r="I45" s="154"/>
      <c r="J45" s="157">
        <v>650108.1007690489</v>
      </c>
      <c r="K45" s="157"/>
      <c r="L45" s="157"/>
      <c r="M45" s="157">
        <v>650108.1007690489</v>
      </c>
      <c r="N45" s="154">
        <v>0</v>
      </c>
      <c r="O45" s="157">
        <v>650108.1007690489</v>
      </c>
      <c r="P45" s="172"/>
      <c r="Q45" s="172"/>
      <c r="R45" s="172"/>
      <c r="S45" s="172"/>
      <c r="T45" s="17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</row>
    <row r="46" spans="2:30" ht="12.75">
      <c r="B46" s="172" t="s">
        <v>49</v>
      </c>
      <c r="C46" s="153"/>
      <c r="D46" s="153"/>
      <c r="E46" s="153"/>
      <c r="F46" s="153"/>
      <c r="G46" s="154"/>
      <c r="H46" s="154"/>
      <c r="I46" s="154"/>
      <c r="J46" s="154">
        <v>2797279.281101484</v>
      </c>
      <c r="K46" s="154"/>
      <c r="L46" s="154"/>
      <c r="M46" s="154">
        <v>7599980.931125969</v>
      </c>
      <c r="N46" s="154">
        <v>-85210.84613820504</v>
      </c>
      <c r="O46" s="154">
        <v>7685191.777264174</v>
      </c>
      <c r="P46" s="172"/>
      <c r="Q46" s="172"/>
      <c r="R46" s="172"/>
      <c r="S46" s="172"/>
      <c r="T46" s="17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</row>
    <row r="47" spans="2:30" ht="12.75">
      <c r="B47" s="172"/>
      <c r="C47" s="152"/>
      <c r="D47" s="173"/>
      <c r="E47" s="173"/>
      <c r="F47" s="173"/>
      <c r="G47" s="173"/>
      <c r="H47" s="173"/>
      <c r="I47" s="173"/>
      <c r="J47" s="173"/>
      <c r="K47" s="173"/>
      <c r="L47" s="173"/>
      <c r="M47" s="201"/>
      <c r="N47" s="199"/>
      <c r="O47" s="172"/>
      <c r="P47" s="172"/>
      <c r="Q47" s="172"/>
      <c r="R47" s="172"/>
      <c r="S47" s="17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</row>
    <row r="48" spans="2:30" ht="12.75">
      <c r="B48" s="142"/>
      <c r="C48" s="277" t="s">
        <v>1</v>
      </c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197"/>
      <c r="V48" s="142"/>
      <c r="W48" s="142"/>
      <c r="X48" s="142"/>
      <c r="Y48" s="142"/>
      <c r="Z48" s="142"/>
      <c r="AA48" s="142"/>
      <c r="AB48" s="142"/>
      <c r="AC48" s="142"/>
      <c r="AD48" s="142"/>
    </row>
    <row r="49" spans="1:21" ht="12.75">
      <c r="A49" s="142"/>
      <c r="B49" s="142"/>
      <c r="C49" s="277" t="s">
        <v>2</v>
      </c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197"/>
    </row>
    <row r="50" spans="1:21" ht="12.75">
      <c r="A50" s="142"/>
      <c r="B50" s="142"/>
      <c r="C50" s="277" t="s">
        <v>99</v>
      </c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197"/>
    </row>
    <row r="51" spans="1:21" ht="12.75">
      <c r="A51" s="142"/>
      <c r="B51" s="274"/>
      <c r="C51" s="275"/>
      <c r="D51" s="275"/>
      <c r="E51" s="275"/>
      <c r="F51" s="261"/>
      <c r="G51" s="260"/>
      <c r="H51" s="243"/>
      <c r="I51" s="142"/>
      <c r="J51" s="142"/>
      <c r="K51" s="160"/>
      <c r="L51" s="160"/>
      <c r="M51" s="160"/>
      <c r="N51" s="142"/>
      <c r="O51" s="142"/>
      <c r="P51" s="142"/>
      <c r="Q51" s="142"/>
      <c r="R51" s="142"/>
      <c r="S51" s="142"/>
      <c r="T51" s="142"/>
      <c r="U51" s="142"/>
    </row>
    <row r="52" spans="1:21" ht="12.75">
      <c r="A52" s="142"/>
      <c r="B52" s="236" t="s">
        <v>50</v>
      </c>
      <c r="C52" s="273" t="s">
        <v>51</v>
      </c>
      <c r="D52" s="160"/>
      <c r="E52" s="160"/>
      <c r="F52" s="244" t="s">
        <v>52</v>
      </c>
      <c r="G52" s="236" t="s">
        <v>53</v>
      </c>
      <c r="H52" s="244" t="s">
        <v>54</v>
      </c>
      <c r="I52" s="142"/>
      <c r="J52" s="177"/>
      <c r="K52" s="178"/>
      <c r="L52" s="178"/>
      <c r="M52" s="178"/>
      <c r="N52" s="177"/>
      <c r="O52" s="142"/>
      <c r="P52" s="142"/>
      <c r="Q52" s="142"/>
      <c r="R52" s="142"/>
      <c r="S52" s="142"/>
      <c r="T52" s="142"/>
      <c r="U52" s="142"/>
    </row>
    <row r="53" spans="1:21" ht="12.75">
      <c r="A53" s="142"/>
      <c r="B53" s="192" t="s">
        <v>55</v>
      </c>
      <c r="C53" s="192" t="s">
        <v>56</v>
      </c>
      <c r="D53" s="149" t="s">
        <v>57</v>
      </c>
      <c r="E53" s="149" t="s">
        <v>57</v>
      </c>
      <c r="F53" s="262" t="s">
        <v>55</v>
      </c>
      <c r="G53" s="192"/>
      <c r="H53" s="244" t="s">
        <v>58</v>
      </c>
      <c r="I53" s="142"/>
      <c r="J53" s="177"/>
      <c r="K53" s="170"/>
      <c r="L53" s="170"/>
      <c r="M53" s="170"/>
      <c r="N53" s="177"/>
      <c r="O53" s="142"/>
      <c r="P53" s="142"/>
      <c r="Q53" s="142"/>
      <c r="R53" s="142"/>
      <c r="S53" s="142"/>
      <c r="T53" s="142"/>
      <c r="U53" s="142"/>
    </row>
    <row r="54" spans="1:21" ht="14.25">
      <c r="A54" s="142"/>
      <c r="B54" s="204" t="s">
        <v>59</v>
      </c>
      <c r="C54" s="204" t="s">
        <v>60</v>
      </c>
      <c r="D54" s="181" t="s">
        <v>61</v>
      </c>
      <c r="E54" s="218" t="s">
        <v>62</v>
      </c>
      <c r="F54" s="263" t="s">
        <v>59</v>
      </c>
      <c r="G54" s="180" t="s">
        <v>63</v>
      </c>
      <c r="H54" s="245" t="s">
        <v>64</v>
      </c>
      <c r="I54" s="142"/>
      <c r="J54" s="177"/>
      <c r="K54" s="177"/>
      <c r="L54" s="177"/>
      <c r="M54" s="177"/>
      <c r="N54" s="177"/>
      <c r="O54" s="142"/>
      <c r="P54" s="142"/>
      <c r="Q54" s="142"/>
      <c r="R54" s="142"/>
      <c r="S54" s="142"/>
      <c r="T54" s="142"/>
      <c r="U54" s="142"/>
    </row>
    <row r="55" spans="1:21" ht="12.75">
      <c r="A55" s="144">
        <v>2011</v>
      </c>
      <c r="B55" s="191">
        <v>10452.3623046875</v>
      </c>
      <c r="C55" s="191">
        <v>42781.046875</v>
      </c>
      <c r="D55" s="183">
        <v>450000</v>
      </c>
      <c r="E55" s="221">
        <v>407218.953125</v>
      </c>
      <c r="F55" s="264">
        <v>7482.7392578125</v>
      </c>
      <c r="G55" s="182">
        <v>6364.00048828125</v>
      </c>
      <c r="H55" s="189">
        <v>0.29584893584251404</v>
      </c>
      <c r="I55" s="142"/>
      <c r="J55" s="149"/>
      <c r="K55" s="246"/>
      <c r="L55" s="183"/>
      <c r="M55" s="149"/>
      <c r="N55" s="177"/>
      <c r="O55" s="142"/>
      <c r="P55" s="142"/>
      <c r="Q55" s="142"/>
      <c r="R55" s="142"/>
      <c r="S55" s="142"/>
      <c r="T55" s="142"/>
      <c r="U55" s="142"/>
    </row>
    <row r="56" spans="1:21" ht="12.75">
      <c r="A56" s="144">
        <v>2012</v>
      </c>
      <c r="B56" s="191">
        <v>10585.57421875</v>
      </c>
      <c r="C56" s="191">
        <v>49242.01171875</v>
      </c>
      <c r="D56" s="183">
        <v>414000</v>
      </c>
      <c r="E56" s="221">
        <v>364757.98828125</v>
      </c>
      <c r="F56" s="264">
        <v>8328.55078125</v>
      </c>
      <c r="G56" s="182">
        <v>6921.26220703125</v>
      </c>
      <c r="H56" s="189">
        <v>0.34080225229263306</v>
      </c>
      <c r="I56" s="142"/>
      <c r="J56" s="149"/>
      <c r="K56" s="246"/>
      <c r="L56" s="183"/>
      <c r="M56" s="183"/>
      <c r="N56" s="177"/>
      <c r="O56" s="142"/>
      <c r="P56" s="142"/>
      <c r="Q56" s="142"/>
      <c r="R56" s="142"/>
      <c r="S56" s="142"/>
      <c r="T56" s="142"/>
      <c r="U56" s="142"/>
    </row>
    <row r="57" spans="1:21" ht="12.75">
      <c r="A57" s="144">
        <v>2013</v>
      </c>
      <c r="B57" s="191">
        <v>11885.3251953125</v>
      </c>
      <c r="C57" s="191">
        <v>42606.1796875</v>
      </c>
      <c r="D57" s="183">
        <v>344000</v>
      </c>
      <c r="E57" s="221">
        <v>301393.8203125</v>
      </c>
      <c r="F57" s="264">
        <v>7711.94482421875</v>
      </c>
      <c r="G57" s="182">
        <v>6851.3134765625</v>
      </c>
      <c r="H57" s="189">
        <v>0.29296228289604187</v>
      </c>
      <c r="I57" s="142"/>
      <c r="J57" s="149"/>
      <c r="K57" s="246"/>
      <c r="L57" s="183"/>
      <c r="M57" s="183"/>
      <c r="N57" s="177"/>
      <c r="O57" s="142"/>
      <c r="P57" s="142"/>
      <c r="Q57" s="142"/>
      <c r="R57" s="142"/>
      <c r="S57" s="142"/>
      <c r="T57" s="142"/>
      <c r="U57" s="142"/>
    </row>
    <row r="58" spans="1:21" ht="12.75">
      <c r="A58" s="144">
        <v>2014</v>
      </c>
      <c r="B58" s="191">
        <v>10320.767578125</v>
      </c>
      <c r="C58" s="191">
        <v>39870.671875</v>
      </c>
      <c r="D58" s="183">
        <v>34300</v>
      </c>
      <c r="E58" s="221">
        <v>-5570.671875</v>
      </c>
      <c r="F58" s="264">
        <v>7256.0888671875</v>
      </c>
      <c r="G58" s="182">
        <v>3731.10791015625</v>
      </c>
      <c r="H58" s="189">
        <v>0.27868974208831787</v>
      </c>
      <c r="I58" s="142"/>
      <c r="J58" s="149"/>
      <c r="K58" s="246"/>
      <c r="L58" s="183"/>
      <c r="M58" s="183"/>
      <c r="N58" s="177"/>
      <c r="O58" s="142"/>
      <c r="P58" s="142"/>
      <c r="Q58" s="142"/>
      <c r="R58" s="142"/>
      <c r="S58" s="142"/>
      <c r="T58" s="142"/>
      <c r="U58" s="142"/>
    </row>
    <row r="59" spans="1:21" ht="12.75">
      <c r="A59" s="144">
        <v>2015</v>
      </c>
      <c r="B59" s="191">
        <v>9351.083984375</v>
      </c>
      <c r="C59" s="191">
        <v>39541.765625</v>
      </c>
      <c r="D59" s="183">
        <v>34300</v>
      </c>
      <c r="E59" s="221">
        <v>-5241.765625</v>
      </c>
      <c r="F59" s="264">
        <v>7386.01416015625</v>
      </c>
      <c r="G59" s="182">
        <v>3888.355712890625</v>
      </c>
      <c r="H59" s="189">
        <v>0.27759119868278503</v>
      </c>
      <c r="I59" s="142"/>
      <c r="J59" s="149"/>
      <c r="K59" s="246"/>
      <c r="L59" s="183"/>
      <c r="M59" s="183"/>
      <c r="N59" s="177"/>
      <c r="O59" s="142"/>
      <c r="P59" s="142"/>
      <c r="Q59" s="142"/>
      <c r="R59" s="142"/>
      <c r="S59" s="142"/>
      <c r="T59" s="142"/>
      <c r="U59" s="142"/>
    </row>
    <row r="60" spans="1:21" ht="12.75">
      <c r="A60" s="144">
        <v>2016</v>
      </c>
      <c r="B60" s="191">
        <v>4097.04345703125</v>
      </c>
      <c r="C60" s="191">
        <v>0</v>
      </c>
      <c r="D60" s="183">
        <v>34300</v>
      </c>
      <c r="E60" s="221">
        <v>34300</v>
      </c>
      <c r="F60" s="264">
        <v>4216.6357421875</v>
      </c>
      <c r="G60" s="182">
        <v>1638.181884765625</v>
      </c>
      <c r="H60" s="189">
        <v>0.009094475768506527</v>
      </c>
      <c r="I60" s="142"/>
      <c r="J60" s="149"/>
      <c r="K60" s="246"/>
      <c r="L60" s="183"/>
      <c r="M60" s="183"/>
      <c r="N60" s="177"/>
      <c r="O60" s="142"/>
      <c r="P60" s="142"/>
      <c r="Q60" s="142"/>
      <c r="R60" s="142"/>
      <c r="S60" s="142"/>
      <c r="T60" s="142"/>
      <c r="U60" s="142"/>
    </row>
    <row r="61" spans="1:21" ht="12.75">
      <c r="A61" s="144">
        <v>2017</v>
      </c>
      <c r="B61" s="191">
        <v>4429.87841796875</v>
      </c>
      <c r="C61" s="191">
        <v>0</v>
      </c>
      <c r="D61" s="183">
        <v>34300</v>
      </c>
      <c r="E61" s="221">
        <v>34300</v>
      </c>
      <c r="F61" s="264">
        <v>4120.987548828125</v>
      </c>
      <c r="G61" s="182">
        <v>1821.283203125</v>
      </c>
      <c r="H61" s="189">
        <v>0.010307910852134228</v>
      </c>
      <c r="I61" s="142"/>
      <c r="J61" s="149"/>
      <c r="K61" s="246"/>
      <c r="L61" s="183"/>
      <c r="M61" s="183"/>
      <c r="N61" s="177"/>
      <c r="O61" s="142"/>
      <c r="P61" s="142"/>
      <c r="Q61" s="142"/>
      <c r="R61" s="142"/>
      <c r="S61" s="142"/>
      <c r="T61" s="142"/>
      <c r="U61" s="142"/>
    </row>
    <row r="62" spans="1:21" ht="12.75">
      <c r="A62" s="144">
        <v>2018</v>
      </c>
      <c r="B62" s="191">
        <v>4357.98779296875</v>
      </c>
      <c r="C62" s="191">
        <v>0</v>
      </c>
      <c r="D62" s="183">
        <v>34300</v>
      </c>
      <c r="E62" s="221">
        <v>34300</v>
      </c>
      <c r="F62" s="264">
        <v>4334.55126953125</v>
      </c>
      <c r="G62" s="182">
        <v>1802.6455078125</v>
      </c>
      <c r="H62" s="189">
        <v>0.010142161510884762</v>
      </c>
      <c r="I62" s="142"/>
      <c r="J62" s="149"/>
      <c r="K62" s="246"/>
      <c r="L62" s="183"/>
      <c r="M62" s="183"/>
      <c r="N62" s="177"/>
      <c r="O62" s="142"/>
      <c r="P62" s="142"/>
      <c r="Q62" s="142"/>
      <c r="R62" s="142"/>
      <c r="S62" s="142"/>
      <c r="T62" s="142"/>
      <c r="U62" s="142"/>
    </row>
    <row r="63" spans="1:21" ht="12.75">
      <c r="A63" s="144">
        <v>2019</v>
      </c>
      <c r="B63" s="191">
        <v>3557.40966796875</v>
      </c>
      <c r="C63" s="191">
        <v>0</v>
      </c>
      <c r="D63" s="183">
        <v>34300</v>
      </c>
      <c r="E63" s="221">
        <v>34300</v>
      </c>
      <c r="F63" s="264">
        <v>4112.0362548828125</v>
      </c>
      <c r="G63" s="182">
        <v>1513.7156982421875</v>
      </c>
      <c r="H63" s="189">
        <v>0.008280578069388866</v>
      </c>
      <c r="I63" s="142"/>
      <c r="J63" s="149"/>
      <c r="K63" s="246"/>
      <c r="L63" s="183"/>
      <c r="M63" s="183"/>
      <c r="N63" s="177"/>
      <c r="O63" s="142"/>
      <c r="P63" s="142"/>
      <c r="Q63" s="142"/>
      <c r="R63" s="142"/>
      <c r="S63" s="142"/>
      <c r="T63" s="142"/>
      <c r="U63" s="142"/>
    </row>
    <row r="64" spans="1:21" ht="12.75">
      <c r="A64" s="144">
        <v>2020</v>
      </c>
      <c r="B64" s="191">
        <v>4573.1328125</v>
      </c>
      <c r="C64" s="191">
        <v>0</v>
      </c>
      <c r="D64" s="183">
        <v>34300</v>
      </c>
      <c r="E64" s="221">
        <v>34300</v>
      </c>
      <c r="F64" s="264">
        <v>4431.053955078125</v>
      </c>
      <c r="G64" s="182">
        <v>773.6526489257812</v>
      </c>
      <c r="H64" s="189">
        <v>0.003319602459669113</v>
      </c>
      <c r="I64" s="142"/>
      <c r="J64" s="149"/>
      <c r="K64" s="246"/>
      <c r="L64" s="183"/>
      <c r="M64" s="183"/>
      <c r="N64" s="177"/>
      <c r="O64" s="142"/>
      <c r="P64" s="142"/>
      <c r="Q64" s="142"/>
      <c r="R64" s="142"/>
      <c r="S64" s="142"/>
      <c r="T64" s="142"/>
      <c r="U64" s="142"/>
    </row>
    <row r="65" spans="1:14" ht="12.75">
      <c r="A65" s="144">
        <v>2021</v>
      </c>
      <c r="B65" s="191">
        <v>4371.6552734375</v>
      </c>
      <c r="C65" s="191">
        <v>0</v>
      </c>
      <c r="D65" s="183">
        <v>34300</v>
      </c>
      <c r="E65" s="221">
        <v>34300</v>
      </c>
      <c r="F65" s="264">
        <v>4411.28076171875</v>
      </c>
      <c r="G65" s="182">
        <v>770.5748291015625</v>
      </c>
      <c r="H65" s="189">
        <v>0.003309632185846567</v>
      </c>
      <c r="I65" s="142"/>
      <c r="J65" s="149"/>
      <c r="K65" s="246"/>
      <c r="L65" s="183"/>
      <c r="M65" s="183"/>
      <c r="N65" s="177"/>
    </row>
    <row r="66" spans="1:14" ht="12.75">
      <c r="A66" s="144">
        <v>2022</v>
      </c>
      <c r="B66" s="191">
        <v>4558.69873046875</v>
      </c>
      <c r="C66" s="191">
        <v>0</v>
      </c>
      <c r="D66" s="183">
        <v>34300</v>
      </c>
      <c r="E66" s="221">
        <v>34300</v>
      </c>
      <c r="F66" s="264">
        <v>4412.874755859375</v>
      </c>
      <c r="G66" s="182">
        <v>770.6958618164062</v>
      </c>
      <c r="H66" s="189">
        <v>0.00330971647053957</v>
      </c>
      <c r="I66" s="142"/>
      <c r="J66" s="149"/>
      <c r="K66" s="246"/>
      <c r="L66" s="183"/>
      <c r="M66" s="183"/>
      <c r="N66" s="177"/>
    </row>
    <row r="67" spans="1:14" ht="12.75">
      <c r="A67" s="144">
        <v>2023</v>
      </c>
      <c r="B67" s="191">
        <v>4268.751953125</v>
      </c>
      <c r="C67" s="191">
        <v>0</v>
      </c>
      <c r="D67" s="183">
        <v>34300</v>
      </c>
      <c r="E67" s="221">
        <v>34300</v>
      </c>
      <c r="F67" s="264">
        <v>4094.8546142578125</v>
      </c>
      <c r="G67" s="182">
        <v>701.7177734375</v>
      </c>
      <c r="H67" s="189">
        <v>0.0029207144398242235</v>
      </c>
      <c r="I67" s="142"/>
      <c r="J67" s="149"/>
      <c r="K67" s="246"/>
      <c r="L67" s="183"/>
      <c r="M67" s="183"/>
      <c r="N67" s="177"/>
    </row>
    <row r="68" spans="1:14" ht="12.75">
      <c r="A68" s="144">
        <v>2024</v>
      </c>
      <c r="B68" s="191">
        <v>3654.5869140625</v>
      </c>
      <c r="C68" s="191">
        <v>0</v>
      </c>
      <c r="D68" s="183">
        <v>34300</v>
      </c>
      <c r="E68" s="221">
        <v>34300</v>
      </c>
      <c r="F68" s="264">
        <v>4155.69140625</v>
      </c>
      <c r="G68" s="182">
        <v>715.2764892578125</v>
      </c>
      <c r="H68" s="189">
        <v>0.0029971697367727757</v>
      </c>
      <c r="I68" s="142"/>
      <c r="J68" s="149"/>
      <c r="K68" s="246"/>
      <c r="L68" s="183"/>
      <c r="M68" s="183"/>
      <c r="N68" s="177"/>
    </row>
    <row r="69" spans="1:14" ht="12.75">
      <c r="A69" s="144">
        <v>2025</v>
      </c>
      <c r="B69" s="191">
        <v>4559.13623046875</v>
      </c>
      <c r="C69" s="191">
        <v>0</v>
      </c>
      <c r="D69" s="183">
        <v>34300</v>
      </c>
      <c r="E69" s="221">
        <v>34300</v>
      </c>
      <c r="F69" s="264">
        <v>4910.740966796875</v>
      </c>
      <c r="G69" s="182">
        <v>817.4521484375</v>
      </c>
      <c r="H69" s="189">
        <v>0.0033095749095082283</v>
      </c>
      <c r="I69" s="142"/>
      <c r="J69" s="149"/>
      <c r="K69" s="246"/>
      <c r="L69" s="183"/>
      <c r="M69" s="183"/>
      <c r="N69" s="177"/>
    </row>
    <row r="70" spans="1:14" ht="12.75">
      <c r="A70" s="144">
        <v>2026</v>
      </c>
      <c r="B70" s="191">
        <v>3917.186767578125</v>
      </c>
      <c r="C70" s="191">
        <v>0</v>
      </c>
      <c r="D70" s="183">
        <v>34300</v>
      </c>
      <c r="E70" s="221">
        <v>34300</v>
      </c>
      <c r="F70" s="264">
        <v>4809.6650390625</v>
      </c>
      <c r="G70" s="182">
        <v>788.6524047851562</v>
      </c>
      <c r="H70" s="189">
        <v>0.0031090895645320415</v>
      </c>
      <c r="I70" s="142"/>
      <c r="J70" s="149"/>
      <c r="K70" s="246"/>
      <c r="L70" s="183"/>
      <c r="M70" s="183"/>
      <c r="N70" s="177"/>
    </row>
    <row r="71" spans="1:14" ht="12.75">
      <c r="A71" s="144">
        <v>2027</v>
      </c>
      <c r="B71" s="191">
        <v>4557.63671875</v>
      </c>
      <c r="C71" s="191">
        <v>0</v>
      </c>
      <c r="D71" s="183">
        <v>34300</v>
      </c>
      <c r="E71" s="221">
        <v>34300</v>
      </c>
      <c r="F71" s="264">
        <v>4911.81396484375</v>
      </c>
      <c r="G71" s="182">
        <v>817.483642578125</v>
      </c>
      <c r="H71" s="189">
        <v>0.0033087730407714844</v>
      </c>
      <c r="I71" s="142"/>
      <c r="J71" s="149"/>
      <c r="K71" s="246"/>
      <c r="L71" s="183"/>
      <c r="M71" s="183"/>
      <c r="N71" s="177"/>
    </row>
    <row r="72" spans="1:14" ht="12.75">
      <c r="A72" s="144">
        <v>2028</v>
      </c>
      <c r="B72" s="191">
        <v>3884.1416015625</v>
      </c>
      <c r="C72" s="191">
        <v>0</v>
      </c>
      <c r="D72" s="183">
        <v>34300</v>
      </c>
      <c r="E72" s="221">
        <v>34300</v>
      </c>
      <c r="F72" s="264">
        <v>4826.627197265625</v>
      </c>
      <c r="G72" s="182">
        <v>789.35302734375</v>
      </c>
      <c r="H72" s="189">
        <v>0.0030977351125329733</v>
      </c>
      <c r="I72" s="142"/>
      <c r="J72" s="149"/>
      <c r="K72" s="246"/>
      <c r="L72" s="183"/>
      <c r="M72" s="183"/>
      <c r="N72" s="177"/>
    </row>
    <row r="73" spans="1:14" ht="12.75">
      <c r="A73" s="144">
        <v>2029</v>
      </c>
      <c r="B73" s="191">
        <v>4401.08154296875</v>
      </c>
      <c r="C73" s="191">
        <v>0</v>
      </c>
      <c r="D73" s="183">
        <v>34300</v>
      </c>
      <c r="E73" s="221">
        <v>34300</v>
      </c>
      <c r="F73" s="264">
        <v>4716.430419921875</v>
      </c>
      <c r="G73" s="182">
        <v>763.1494140625</v>
      </c>
      <c r="H73" s="189">
        <v>0.0029409676790237427</v>
      </c>
      <c r="I73" s="142"/>
      <c r="J73" s="149"/>
      <c r="K73" s="246"/>
      <c r="L73" s="183"/>
      <c r="M73" s="183"/>
      <c r="N73" s="177"/>
    </row>
    <row r="74" spans="1:14" ht="12.75">
      <c r="A74" s="144">
        <v>2030</v>
      </c>
      <c r="B74" s="191">
        <v>4332.064453125</v>
      </c>
      <c r="C74" s="191">
        <v>0</v>
      </c>
      <c r="D74" s="183">
        <v>34300</v>
      </c>
      <c r="E74" s="221">
        <v>34300</v>
      </c>
      <c r="F74" s="264">
        <v>4927.214599609375</v>
      </c>
      <c r="G74" s="182">
        <v>810.2969360351562</v>
      </c>
      <c r="H74" s="189">
        <v>0.0032096565701067448</v>
      </c>
      <c r="I74" s="142"/>
      <c r="J74" s="149"/>
      <c r="K74" s="246"/>
      <c r="L74" s="183"/>
      <c r="M74" s="183"/>
      <c r="N74" s="177"/>
    </row>
    <row r="75" spans="1:14" ht="12.75">
      <c r="A75" s="149">
        <v>2031</v>
      </c>
      <c r="B75" s="191">
        <v>3536.2177734375</v>
      </c>
      <c r="C75" s="191">
        <v>0</v>
      </c>
      <c r="D75" s="183">
        <v>34300</v>
      </c>
      <c r="E75" s="221">
        <v>34300</v>
      </c>
      <c r="F75" s="264">
        <v>4730.521484375</v>
      </c>
      <c r="G75" s="182">
        <v>764.777099609375</v>
      </c>
      <c r="H75" s="189">
        <v>0.0029412326402962208</v>
      </c>
      <c r="I75" s="142"/>
      <c r="J75" s="149"/>
      <c r="K75" s="246"/>
      <c r="L75" s="183"/>
      <c r="M75" s="183"/>
      <c r="N75" s="177"/>
    </row>
    <row r="76" spans="1:14" ht="12.75">
      <c r="A76" s="149">
        <v>2032</v>
      </c>
      <c r="B76" s="191">
        <v>4571.8798828125</v>
      </c>
      <c r="C76" s="191">
        <v>0</v>
      </c>
      <c r="D76" s="183">
        <v>34300</v>
      </c>
      <c r="E76" s="221">
        <v>34300</v>
      </c>
      <c r="F76" s="264">
        <v>4981.87255859375</v>
      </c>
      <c r="G76" s="182">
        <v>825.5979614257812</v>
      </c>
      <c r="H76" s="189">
        <v>0.0033187270164489746</v>
      </c>
      <c r="I76" s="142"/>
      <c r="J76" s="149"/>
      <c r="K76" s="246"/>
      <c r="L76" s="183"/>
      <c r="M76" s="183"/>
      <c r="N76" s="177"/>
    </row>
    <row r="77" spans="1:14" ht="12.75">
      <c r="A77" s="149">
        <v>2033</v>
      </c>
      <c r="B77" s="191">
        <v>4373.86767578125</v>
      </c>
      <c r="C77" s="191">
        <v>0</v>
      </c>
      <c r="D77" s="183">
        <v>34300</v>
      </c>
      <c r="E77" s="221">
        <v>34300</v>
      </c>
      <c r="F77" s="264">
        <v>4962.0634765625</v>
      </c>
      <c r="G77" s="182">
        <v>822.6016235351562</v>
      </c>
      <c r="H77" s="189">
        <v>0.0033098948188126087</v>
      </c>
      <c r="I77" s="142"/>
      <c r="J77" s="149"/>
      <c r="K77" s="246"/>
      <c r="L77" s="183"/>
      <c r="M77" s="183"/>
      <c r="N77" s="177"/>
    </row>
    <row r="78" spans="1:14" ht="12.75">
      <c r="A78" s="149">
        <v>2034</v>
      </c>
      <c r="B78" s="191">
        <v>4557.8193359375</v>
      </c>
      <c r="C78" s="191">
        <v>0</v>
      </c>
      <c r="D78" s="183">
        <v>34300</v>
      </c>
      <c r="E78" s="221">
        <v>34300</v>
      </c>
      <c r="F78" s="264">
        <v>5031.081298828125</v>
      </c>
      <c r="G78" s="182">
        <v>829.9478149414062</v>
      </c>
      <c r="H78" s="189">
        <v>0.003309185616672039</v>
      </c>
      <c r="I78" s="142"/>
      <c r="J78" s="149"/>
      <c r="K78" s="246"/>
      <c r="L78" s="183"/>
      <c r="M78" s="183"/>
      <c r="N78" s="177"/>
    </row>
    <row r="79" spans="1:14" ht="12.75">
      <c r="A79" s="149">
        <v>2035</v>
      </c>
      <c r="B79" s="191">
        <v>4269.61279296875</v>
      </c>
      <c r="C79" s="191">
        <v>0</v>
      </c>
      <c r="D79" s="183">
        <v>34300</v>
      </c>
      <c r="E79" s="221">
        <v>34300</v>
      </c>
      <c r="F79" s="264">
        <v>4743.828369140625</v>
      </c>
      <c r="G79" s="182">
        <v>764.0823364257812</v>
      </c>
      <c r="H79" s="189">
        <v>0.0029215868562459946</v>
      </c>
      <c r="I79" s="142"/>
      <c r="J79" s="149"/>
      <c r="K79" s="246"/>
      <c r="L79" s="183"/>
      <c r="M79" s="183"/>
      <c r="N79" s="177"/>
    </row>
    <row r="80" spans="1:14" ht="12.75">
      <c r="A80" s="149">
        <v>2036</v>
      </c>
      <c r="B80" s="191">
        <v>3658.2998046875</v>
      </c>
      <c r="C80" s="191">
        <v>0</v>
      </c>
      <c r="D80" s="183">
        <v>34300</v>
      </c>
      <c r="E80" s="221">
        <v>34300</v>
      </c>
      <c r="F80" s="264">
        <v>4788.154541015625</v>
      </c>
      <c r="G80" s="182">
        <v>776.1111450195312</v>
      </c>
      <c r="H80" s="189">
        <v>0.0029984498396515846</v>
      </c>
      <c r="I80" s="142"/>
      <c r="J80" s="149"/>
      <c r="K80" s="246"/>
      <c r="L80" s="183"/>
      <c r="M80" s="183"/>
      <c r="N80" s="177"/>
    </row>
    <row r="81" spans="1:22" ht="12.75">
      <c r="A81" s="149">
        <v>2037</v>
      </c>
      <c r="B81" s="191">
        <v>4558.69970703125</v>
      </c>
      <c r="C81" s="191">
        <v>0</v>
      </c>
      <c r="D81" s="183">
        <v>34300</v>
      </c>
      <c r="E81" s="221">
        <v>34300</v>
      </c>
      <c r="F81" s="264">
        <v>5037.58544921875</v>
      </c>
      <c r="G81" s="182">
        <v>830.6690063476562</v>
      </c>
      <c r="H81" s="189">
        <v>0.003309927647933364</v>
      </c>
      <c r="I81" s="142"/>
      <c r="J81" s="149"/>
      <c r="K81" s="246"/>
      <c r="L81" s="183"/>
      <c r="M81" s="183"/>
      <c r="N81" s="177"/>
      <c r="O81" s="142"/>
      <c r="P81" s="142"/>
      <c r="Q81" s="142"/>
      <c r="R81" s="142"/>
      <c r="S81" s="142"/>
      <c r="T81" s="142"/>
      <c r="U81" s="142"/>
      <c r="V81" s="142"/>
    </row>
    <row r="82" spans="1:22" ht="12.75">
      <c r="A82" s="149">
        <v>2038</v>
      </c>
      <c r="B82" s="191">
        <v>3916.9033203125</v>
      </c>
      <c r="C82" s="191">
        <v>0</v>
      </c>
      <c r="D82" s="183">
        <v>34300</v>
      </c>
      <c r="E82" s="221">
        <v>34300</v>
      </c>
      <c r="F82" s="264">
        <v>4887.000732421875</v>
      </c>
      <c r="G82" s="182">
        <v>796.5375366210938</v>
      </c>
      <c r="H82" s="189">
        <v>0.0031086415983736515</v>
      </c>
      <c r="I82" s="142"/>
      <c r="J82" s="149"/>
      <c r="K82" s="246"/>
      <c r="L82" s="183"/>
      <c r="M82" s="183"/>
      <c r="N82" s="177"/>
      <c r="O82" s="142"/>
      <c r="P82" s="142"/>
      <c r="Q82" s="142"/>
      <c r="R82" s="142"/>
      <c r="S82" s="142"/>
      <c r="T82" s="142"/>
      <c r="U82" s="142"/>
      <c r="V82" s="142"/>
    </row>
    <row r="83" spans="1:22" ht="12.75">
      <c r="A83" s="149">
        <v>2039</v>
      </c>
      <c r="B83" s="191">
        <v>4558.29248046875</v>
      </c>
      <c r="C83" s="191">
        <v>0</v>
      </c>
      <c r="D83" s="183">
        <v>34300</v>
      </c>
      <c r="E83" s="221">
        <v>34300</v>
      </c>
      <c r="F83" s="264">
        <v>5386.376220703125</v>
      </c>
      <c r="G83" s="182">
        <v>862.4559936523438</v>
      </c>
      <c r="H83" s="189">
        <v>0.003309192368760705</v>
      </c>
      <c r="I83" s="142"/>
      <c r="J83" s="149"/>
      <c r="K83" s="246"/>
      <c r="L83" s="183"/>
      <c r="M83" s="183"/>
      <c r="N83" s="177"/>
      <c r="O83" s="142"/>
      <c r="P83" s="142"/>
      <c r="Q83" s="142"/>
      <c r="R83" s="142"/>
      <c r="S83" s="142"/>
      <c r="T83" s="142"/>
      <c r="U83" s="142"/>
      <c r="V83" s="142"/>
    </row>
    <row r="84" spans="1:22" ht="12.75">
      <c r="A84" s="149">
        <v>2040</v>
      </c>
      <c r="B84" s="202">
        <v>3886.351318359375</v>
      </c>
      <c r="C84" s="202">
        <v>0</v>
      </c>
      <c r="D84" s="183">
        <v>34300</v>
      </c>
      <c r="E84" s="229">
        <v>34300</v>
      </c>
      <c r="F84" s="265">
        <v>5267.810302734375</v>
      </c>
      <c r="G84" s="203">
        <v>830.9197387695312</v>
      </c>
      <c r="H84" s="190">
        <v>0.003099076682701707</v>
      </c>
      <c r="I84" s="142"/>
      <c r="J84" s="149"/>
      <c r="K84" s="246"/>
      <c r="L84" s="183"/>
      <c r="M84" s="183"/>
      <c r="N84" s="177"/>
      <c r="O84" s="142"/>
      <c r="P84" s="142"/>
      <c r="Q84" s="142"/>
      <c r="R84" s="142"/>
      <c r="S84" s="142"/>
      <c r="T84" s="142"/>
      <c r="U84" s="142"/>
      <c r="V84" s="142"/>
    </row>
    <row r="85" spans="1:22" ht="12.75">
      <c r="A85" s="149"/>
      <c r="B85" s="184"/>
      <c r="C85" s="185"/>
      <c r="D85" s="220"/>
      <c r="E85" s="184"/>
      <c r="F85" s="183"/>
      <c r="G85" s="221"/>
      <c r="H85" s="221"/>
      <c r="I85" s="183"/>
      <c r="J85" s="184"/>
      <c r="K85" s="149"/>
      <c r="L85" s="222"/>
      <c r="M85" s="185"/>
      <c r="N85" s="205"/>
      <c r="O85" s="184"/>
      <c r="P85" s="183"/>
      <c r="Q85" s="221"/>
      <c r="R85" s="223"/>
      <c r="S85" s="149"/>
      <c r="T85" s="246"/>
      <c r="U85" s="183"/>
      <c r="V85" s="183"/>
    </row>
    <row r="86" spans="1:22" ht="15.75">
      <c r="A86" s="149"/>
      <c r="B86" s="193"/>
      <c r="C86" s="178"/>
      <c r="D86" s="178"/>
      <c r="E86" s="143"/>
      <c r="F86" s="142"/>
      <c r="G86" s="143"/>
      <c r="H86" s="143"/>
      <c r="I86" s="143"/>
      <c r="J86" s="143"/>
      <c r="K86" s="242"/>
      <c r="L86" s="234"/>
      <c r="M86" s="176"/>
      <c r="N86" s="143"/>
      <c r="O86" s="143"/>
      <c r="P86" s="143"/>
      <c r="Q86" s="142"/>
      <c r="R86" s="142"/>
      <c r="S86" s="142"/>
      <c r="T86" s="142"/>
      <c r="U86" s="177"/>
      <c r="V86" s="177"/>
    </row>
    <row r="87" spans="1:22" ht="12.75">
      <c r="A87" s="142"/>
      <c r="B87" s="278" t="s">
        <v>65</v>
      </c>
      <c r="C87" s="279"/>
      <c r="D87" s="279"/>
      <c r="E87" s="279"/>
      <c r="F87" s="279"/>
      <c r="G87" s="279"/>
      <c r="H87" s="280"/>
      <c r="I87" s="208" t="s">
        <v>66</v>
      </c>
      <c r="J87" s="209" t="s">
        <v>67</v>
      </c>
      <c r="K87" s="209" t="s">
        <v>15</v>
      </c>
      <c r="L87" s="210" t="s">
        <v>68</v>
      </c>
      <c r="M87" s="211"/>
      <c r="N87" s="163"/>
      <c r="O87" s="255" t="s">
        <v>69</v>
      </c>
      <c r="P87" s="210"/>
      <c r="Q87" s="210"/>
      <c r="R87" s="210"/>
      <c r="S87" s="256"/>
      <c r="T87" s="257"/>
      <c r="U87" s="164"/>
      <c r="V87" s="177"/>
    </row>
    <row r="88" spans="1:22" ht="12.75">
      <c r="A88" s="142"/>
      <c r="B88" s="237"/>
      <c r="C88" s="252"/>
      <c r="D88" s="253"/>
      <c r="E88" s="254" t="s">
        <v>70</v>
      </c>
      <c r="F88" s="253"/>
      <c r="G88" s="253" t="s">
        <v>71</v>
      </c>
      <c r="H88" s="254" t="s">
        <v>70</v>
      </c>
      <c r="I88" s="212" t="s">
        <v>72</v>
      </c>
      <c r="J88" s="213" t="s">
        <v>73</v>
      </c>
      <c r="K88" s="213" t="s">
        <v>13</v>
      </c>
      <c r="L88" s="165" t="s">
        <v>74</v>
      </c>
      <c r="M88" s="214"/>
      <c r="N88" s="163"/>
      <c r="O88" s="258"/>
      <c r="P88" s="249"/>
      <c r="Q88" s="165"/>
      <c r="R88" s="164" t="s">
        <v>75</v>
      </c>
      <c r="S88" s="249"/>
      <c r="T88" s="259"/>
      <c r="U88" s="249"/>
      <c r="V88" s="177"/>
    </row>
    <row r="89" spans="1:22" ht="12.75">
      <c r="A89" s="142"/>
      <c r="B89" s="192" t="s">
        <v>66</v>
      </c>
      <c r="C89" s="149" t="s">
        <v>9</v>
      </c>
      <c r="D89" s="149" t="s">
        <v>9</v>
      </c>
      <c r="E89" s="149" t="s">
        <v>9</v>
      </c>
      <c r="F89" s="149" t="s">
        <v>5</v>
      </c>
      <c r="G89" s="149" t="s">
        <v>5</v>
      </c>
      <c r="H89" s="149" t="s">
        <v>5</v>
      </c>
      <c r="I89" s="192">
        <v>0.923</v>
      </c>
      <c r="J89" s="213"/>
      <c r="K89" s="213"/>
      <c r="L89" s="215" t="s">
        <v>76</v>
      </c>
      <c r="M89" s="216"/>
      <c r="N89" s="163"/>
      <c r="O89" s="212"/>
      <c r="P89" s="213" t="s">
        <v>77</v>
      </c>
      <c r="Q89" s="213" t="s">
        <v>78</v>
      </c>
      <c r="R89" s="213" t="s">
        <v>79</v>
      </c>
      <c r="S89" s="213" t="s">
        <v>13</v>
      </c>
      <c r="T89" s="270" t="s">
        <v>80</v>
      </c>
      <c r="U89" s="177"/>
      <c r="V89" s="177"/>
    </row>
    <row r="90" spans="1:22" ht="12.75">
      <c r="A90" s="142"/>
      <c r="B90" s="238" t="s">
        <v>81</v>
      </c>
      <c r="C90" s="198" t="s">
        <v>82</v>
      </c>
      <c r="D90" s="198" t="s">
        <v>83</v>
      </c>
      <c r="E90" s="198" t="s">
        <v>21</v>
      </c>
      <c r="F90" s="198" t="s">
        <v>82</v>
      </c>
      <c r="G90" s="198" t="s">
        <v>83</v>
      </c>
      <c r="H90" s="198" t="s">
        <v>21</v>
      </c>
      <c r="I90" s="217" t="s">
        <v>84</v>
      </c>
      <c r="J90" s="218" t="s">
        <v>85</v>
      </c>
      <c r="K90" s="219" t="s">
        <v>86</v>
      </c>
      <c r="L90" s="218" t="s">
        <v>87</v>
      </c>
      <c r="M90" s="207" t="s">
        <v>88</v>
      </c>
      <c r="N90" s="163"/>
      <c r="O90" s="217" t="s">
        <v>89</v>
      </c>
      <c r="P90" s="218" t="s">
        <v>79</v>
      </c>
      <c r="Q90" s="218" t="s">
        <v>90</v>
      </c>
      <c r="R90" s="218" t="s">
        <v>91</v>
      </c>
      <c r="S90" s="218" t="s">
        <v>79</v>
      </c>
      <c r="T90" s="207" t="s">
        <v>92</v>
      </c>
      <c r="U90" s="177"/>
      <c r="V90" s="177"/>
    </row>
    <row r="91" spans="1:22" ht="12.75">
      <c r="A91" s="142"/>
      <c r="B91" s="239"/>
      <c r="C91" s="148"/>
      <c r="D91" s="148"/>
      <c r="E91" s="148"/>
      <c r="F91" s="148"/>
      <c r="G91" s="148"/>
      <c r="H91" s="148"/>
      <c r="I91" s="187"/>
      <c r="J91" s="175"/>
      <c r="K91" s="177"/>
      <c r="L91" s="177"/>
      <c r="M91" s="188"/>
      <c r="N91" s="142"/>
      <c r="O91" s="187"/>
      <c r="P91" s="177"/>
      <c r="Q91" s="177"/>
      <c r="R91" s="177"/>
      <c r="S91" s="177"/>
      <c r="T91" s="188"/>
      <c r="U91" s="177"/>
      <c r="V91" s="177"/>
    </row>
    <row r="92" spans="1:22" ht="12.75">
      <c r="A92" s="144">
        <v>2011</v>
      </c>
      <c r="B92" s="240">
        <v>7633.216796875</v>
      </c>
      <c r="C92" s="227">
        <v>57.64887619018555</v>
      </c>
      <c r="D92" s="227">
        <v>114.59170532226562</v>
      </c>
      <c r="E92" s="221">
        <v>56.94282913208008</v>
      </c>
      <c r="F92" s="221">
        <v>419.9386901855469</v>
      </c>
      <c r="G92" s="227">
        <v>1228.9046630859375</v>
      </c>
      <c r="H92" s="221">
        <v>808.9659729003906</v>
      </c>
      <c r="I92" s="224">
        <v>7045.459103515625</v>
      </c>
      <c r="J92" s="174">
        <v>290922.8695255746</v>
      </c>
      <c r="K92" s="183">
        <v>481106.0482365121</v>
      </c>
      <c r="L92" s="225">
        <v>6.82859755720453</v>
      </c>
      <c r="M92" s="188"/>
      <c r="N92" s="144">
        <v>2011</v>
      </c>
      <c r="O92" s="267">
        <v>1222</v>
      </c>
      <c r="P92" s="266">
        <v>1115.2464599609375</v>
      </c>
      <c r="Q92" s="282" t="s">
        <v>93</v>
      </c>
      <c r="R92" s="266">
        <v>0</v>
      </c>
      <c r="S92" s="266">
        <v>1115.2464599609375</v>
      </c>
      <c r="T92" s="271">
        <v>-0.08735968906633595</v>
      </c>
      <c r="U92" s="177"/>
      <c r="V92" s="177"/>
    </row>
    <row r="93" spans="1:22" ht="12.75">
      <c r="A93" s="144">
        <v>2012</v>
      </c>
      <c r="B93" s="240">
        <v>7641.72509765625</v>
      </c>
      <c r="C93" s="227">
        <v>138.4857635498047</v>
      </c>
      <c r="D93" s="227">
        <v>116.77310943603516</v>
      </c>
      <c r="E93" s="221">
        <v>-21.71265411376953</v>
      </c>
      <c r="F93" s="221">
        <v>146.6965789794922</v>
      </c>
      <c r="G93" s="227">
        <v>1982.2335205078125</v>
      </c>
      <c r="H93" s="221">
        <v>1835.5369415283203</v>
      </c>
      <c r="I93" s="224">
        <v>7053.312265136719</v>
      </c>
      <c r="J93" s="174">
        <v>289284.65776340675</v>
      </c>
      <c r="K93" s="183">
        <v>484479.4309567661</v>
      </c>
      <c r="L93" s="225">
        <v>6.868821523066016</v>
      </c>
      <c r="M93" s="226">
        <v>0.005890516394401857</v>
      </c>
      <c r="N93" s="144">
        <v>2012</v>
      </c>
      <c r="O93" s="267">
        <v>1264</v>
      </c>
      <c r="P93" s="266">
        <v>1315.577392578125</v>
      </c>
      <c r="Q93" s="282" t="s">
        <v>93</v>
      </c>
      <c r="R93" s="266">
        <v>0</v>
      </c>
      <c r="S93" s="266">
        <v>1315.577392578125</v>
      </c>
      <c r="T93" s="271">
        <v>0.04080489919155461</v>
      </c>
      <c r="U93" s="177"/>
      <c r="V93" s="177"/>
    </row>
    <row r="94" spans="1:22" ht="12.75">
      <c r="A94" s="144">
        <v>2013</v>
      </c>
      <c r="B94" s="240">
        <v>7648.2607421875</v>
      </c>
      <c r="C94" s="227">
        <v>138.34532165527344</v>
      </c>
      <c r="D94" s="227">
        <v>36.142662048339844</v>
      </c>
      <c r="E94" s="221">
        <v>-102.2026596069336</v>
      </c>
      <c r="F94" s="221">
        <v>414.7149658203125</v>
      </c>
      <c r="G94" s="227">
        <v>1578.9569091796875</v>
      </c>
      <c r="H94" s="221">
        <v>1164.241943359375</v>
      </c>
      <c r="I94" s="224">
        <v>7059.344665039062</v>
      </c>
      <c r="J94" s="174">
        <v>294366.5699618962</v>
      </c>
      <c r="K94" s="183">
        <v>570663.2962802555</v>
      </c>
      <c r="L94" s="225">
        <v>8.083799890185668</v>
      </c>
      <c r="M94" s="226">
        <v>0.08803287536980986</v>
      </c>
      <c r="N94" s="144">
        <v>2013</v>
      </c>
      <c r="O94" s="267">
        <v>1273</v>
      </c>
      <c r="P94" s="266">
        <v>1317.287353515625</v>
      </c>
      <c r="Q94" s="282" t="s">
        <v>93</v>
      </c>
      <c r="R94" s="266">
        <v>0</v>
      </c>
      <c r="S94" s="266">
        <v>1317.287353515625</v>
      </c>
      <c r="T94" s="271">
        <v>0.034789751386979484</v>
      </c>
      <c r="U94" s="177"/>
      <c r="V94" s="177"/>
    </row>
    <row r="95" spans="1:22" ht="12.75">
      <c r="A95" s="144">
        <v>2014</v>
      </c>
      <c r="B95" s="240">
        <v>7637.7880859375</v>
      </c>
      <c r="C95" s="227">
        <v>138.68670654296875</v>
      </c>
      <c r="D95" s="227">
        <v>16.607419967651367</v>
      </c>
      <c r="E95" s="221">
        <v>-122.07928657531738</v>
      </c>
      <c r="F95" s="221">
        <v>384.9519958496094</v>
      </c>
      <c r="G95" s="227">
        <v>1099.05322265625</v>
      </c>
      <c r="H95" s="221">
        <v>714.1012268066406</v>
      </c>
      <c r="I95" s="224">
        <v>7049.678403320313</v>
      </c>
      <c r="J95" s="174">
        <v>301822.96367407794</v>
      </c>
      <c r="K95" s="183">
        <v>646162.6115840167</v>
      </c>
      <c r="L95" s="225">
        <v>9.165845228906923</v>
      </c>
      <c r="M95" s="226">
        <v>0.103096907578893</v>
      </c>
      <c r="N95" s="144">
        <v>2014</v>
      </c>
      <c r="O95" s="267">
        <v>1251</v>
      </c>
      <c r="P95" s="266">
        <v>1130.68212890625</v>
      </c>
      <c r="Q95" s="282" t="s">
        <v>93</v>
      </c>
      <c r="R95" s="266">
        <v>0</v>
      </c>
      <c r="S95" s="266">
        <v>1130.68212890625</v>
      </c>
      <c r="T95" s="271">
        <v>-0.09617735499100721</v>
      </c>
      <c r="U95" s="177"/>
      <c r="V95" s="177"/>
    </row>
    <row r="96" spans="1:22" ht="12.75">
      <c r="A96" s="144">
        <v>2015</v>
      </c>
      <c r="B96" s="240">
        <v>7622.96533203125</v>
      </c>
      <c r="C96" s="227">
        <v>138.914306640625</v>
      </c>
      <c r="D96" s="227">
        <v>22.56797981262207</v>
      </c>
      <c r="E96" s="221">
        <v>-116.34632682800293</v>
      </c>
      <c r="F96" s="221">
        <v>373.645263671875</v>
      </c>
      <c r="G96" s="227">
        <v>1222.102294921875</v>
      </c>
      <c r="H96" s="221">
        <v>848.45703125</v>
      </c>
      <c r="I96" s="224">
        <v>7035.997001464844</v>
      </c>
      <c r="J96" s="174">
        <v>310633.1711964157</v>
      </c>
      <c r="K96" s="183">
        <v>653930.5413159011</v>
      </c>
      <c r="L96" s="225">
        <v>9.29407077887835</v>
      </c>
      <c r="M96" s="226">
        <v>0.08011156026585997</v>
      </c>
      <c r="N96" s="144">
        <v>2015</v>
      </c>
      <c r="O96" s="267">
        <v>1240</v>
      </c>
      <c r="P96" s="266">
        <v>1107.68212890625</v>
      </c>
      <c r="Q96" s="282" t="s">
        <v>93</v>
      </c>
      <c r="R96" s="266">
        <v>0</v>
      </c>
      <c r="S96" s="266">
        <v>1107.68212890625</v>
      </c>
      <c r="T96" s="271">
        <v>-0.10670796055947585</v>
      </c>
      <c r="U96" s="177"/>
      <c r="V96" s="177"/>
    </row>
    <row r="97" spans="1:22" ht="25.5">
      <c r="A97" s="144">
        <v>2016</v>
      </c>
      <c r="B97" s="240">
        <v>7648.0048828125</v>
      </c>
      <c r="C97" s="227">
        <v>139.39614868164062</v>
      </c>
      <c r="D97" s="227">
        <v>19.49726104736328</v>
      </c>
      <c r="E97" s="221">
        <v>-119.89888763427734</v>
      </c>
      <c r="F97" s="221">
        <v>795.7776489257812</v>
      </c>
      <c r="G97" s="227">
        <v>415.8567199707031</v>
      </c>
      <c r="H97" s="221">
        <v>-379.9209289550781</v>
      </c>
      <c r="I97" s="224">
        <v>7059.108506835938</v>
      </c>
      <c r="J97" s="174">
        <v>313409.1301199202</v>
      </c>
      <c r="K97" s="183">
        <v>913201.8870038486</v>
      </c>
      <c r="L97" s="225">
        <v>12.936504462560919</v>
      </c>
      <c r="M97" s="226">
        <v>0.13631067031577748</v>
      </c>
      <c r="N97" s="144">
        <v>2016</v>
      </c>
      <c r="O97" s="267">
        <v>1223</v>
      </c>
      <c r="P97" s="266">
        <v>1087.996337890625</v>
      </c>
      <c r="Q97" s="282" t="s">
        <v>100</v>
      </c>
      <c r="R97" s="266">
        <v>0</v>
      </c>
      <c r="S97" s="266">
        <v>1087.996337890625</v>
      </c>
      <c r="T97" s="271">
        <v>-0.11038729526522895</v>
      </c>
      <c r="U97" s="177"/>
      <c r="V97" s="177"/>
    </row>
    <row r="98" spans="1:22" ht="12.75">
      <c r="A98" s="144">
        <v>2017</v>
      </c>
      <c r="B98" s="240">
        <v>7674.52392578125</v>
      </c>
      <c r="C98" s="227">
        <v>138.914306640625</v>
      </c>
      <c r="D98" s="227">
        <v>28.110326766967773</v>
      </c>
      <c r="E98" s="221">
        <v>-110.80397987365723</v>
      </c>
      <c r="F98" s="221">
        <v>824.3230590820312</v>
      </c>
      <c r="G98" s="227">
        <v>411.83624267578125</v>
      </c>
      <c r="H98" s="221">
        <v>-412.48681640625</v>
      </c>
      <c r="I98" s="224">
        <v>7083.585583496094</v>
      </c>
      <c r="J98" s="174">
        <v>321131.5473697893</v>
      </c>
      <c r="K98" s="183">
        <v>1023447.3343707765</v>
      </c>
      <c r="L98" s="225">
        <v>14.448153725357484</v>
      </c>
      <c r="M98" s="226">
        <v>0.13304407973995147</v>
      </c>
      <c r="N98" s="144">
        <v>2017</v>
      </c>
      <c r="O98" s="267">
        <v>1211</v>
      </c>
      <c r="P98" s="266">
        <v>1086.957763671875</v>
      </c>
      <c r="Q98" s="282" t="s">
        <v>93</v>
      </c>
      <c r="R98" s="266">
        <v>0</v>
      </c>
      <c r="S98" s="266">
        <v>1086.957763671875</v>
      </c>
      <c r="T98" s="271">
        <v>-0.10242959234362092</v>
      </c>
      <c r="U98" s="177"/>
      <c r="V98" s="177"/>
    </row>
    <row r="99" spans="1:22" ht="12.75">
      <c r="A99" s="144">
        <v>2018</v>
      </c>
      <c r="B99" s="240">
        <v>7708.50927734375</v>
      </c>
      <c r="C99" s="227">
        <v>138.914306640625</v>
      </c>
      <c r="D99" s="227">
        <v>36.915977478027344</v>
      </c>
      <c r="E99" s="221">
        <v>-101.99832916259766</v>
      </c>
      <c r="F99" s="221">
        <v>678.8013305664062</v>
      </c>
      <c r="G99" s="227">
        <v>431.96392822265625</v>
      </c>
      <c r="H99" s="221">
        <v>-246.83740234375</v>
      </c>
      <c r="I99" s="224">
        <v>7114.954062988281</v>
      </c>
      <c r="J99" s="174">
        <v>332127.6400763842</v>
      </c>
      <c r="K99" s="183">
        <v>1048181.1038595776</v>
      </c>
      <c r="L99" s="225">
        <v>14.732085331543818</v>
      </c>
      <c r="M99" s="226">
        <v>0.11610402024147093</v>
      </c>
      <c r="N99" s="144">
        <v>2018</v>
      </c>
      <c r="O99" s="267">
        <v>1216</v>
      </c>
      <c r="P99" s="266">
        <v>1089.519287109375</v>
      </c>
      <c r="Q99" s="282" t="s">
        <v>93</v>
      </c>
      <c r="R99" s="266">
        <v>0</v>
      </c>
      <c r="S99" s="266">
        <v>1089.519287109375</v>
      </c>
      <c r="T99" s="271">
        <v>-0.10401374415347453</v>
      </c>
      <c r="U99" s="177"/>
      <c r="V99" s="177"/>
    </row>
    <row r="100" spans="1:22" ht="12.75">
      <c r="A100" s="144">
        <v>2019</v>
      </c>
      <c r="B100" s="240">
        <v>7754.20458984375</v>
      </c>
      <c r="C100" s="227">
        <v>138.914306640625</v>
      </c>
      <c r="D100" s="227">
        <v>36.0742301940918</v>
      </c>
      <c r="E100" s="221">
        <v>-102.8400764465332</v>
      </c>
      <c r="F100" s="221">
        <v>909.1732177734375</v>
      </c>
      <c r="G100" s="227">
        <v>380.42041015625</v>
      </c>
      <c r="H100" s="221">
        <v>-528.7528076171875</v>
      </c>
      <c r="I100" s="224">
        <v>7157.130836425781</v>
      </c>
      <c r="J100" s="174">
        <v>337451.1664203105</v>
      </c>
      <c r="K100" s="183">
        <v>1080963.0851112632</v>
      </c>
      <c r="L100" s="225">
        <v>15.103302004900728</v>
      </c>
      <c r="M100" s="226">
        <v>0.10431392508507997</v>
      </c>
      <c r="N100" s="144">
        <v>2019</v>
      </c>
      <c r="O100" s="267">
        <v>1222</v>
      </c>
      <c r="P100" s="266">
        <v>1096.962890625</v>
      </c>
      <c r="Q100" s="282" t="s">
        <v>93</v>
      </c>
      <c r="R100" s="266">
        <v>0</v>
      </c>
      <c r="S100" s="266">
        <v>1096.962890625</v>
      </c>
      <c r="T100" s="271">
        <v>-0.10232169343289688</v>
      </c>
      <c r="U100" s="177"/>
      <c r="V100" s="177"/>
    </row>
    <row r="101" spans="1:22" ht="12.75">
      <c r="A101" s="144">
        <v>2020</v>
      </c>
      <c r="B101" s="240">
        <v>7798.03466796875</v>
      </c>
      <c r="C101" s="227">
        <v>139.39614868164062</v>
      </c>
      <c r="D101" s="227">
        <v>33.800296783447266</v>
      </c>
      <c r="E101" s="221">
        <v>-105.59585189819336</v>
      </c>
      <c r="F101" s="221">
        <v>703.5313110351562</v>
      </c>
      <c r="G101" s="227">
        <v>477.8060302734375</v>
      </c>
      <c r="H101" s="221">
        <v>-225.72528076171875</v>
      </c>
      <c r="I101" s="224">
        <v>7197.585998535156</v>
      </c>
      <c r="J101" s="174">
        <v>340281.7811255499</v>
      </c>
      <c r="K101" s="183">
        <v>1098656.1455247637</v>
      </c>
      <c r="L101" s="225">
        <v>15.264230892807129</v>
      </c>
      <c r="M101" s="226">
        <v>0.09349281623900874</v>
      </c>
      <c r="N101" s="144">
        <v>2020</v>
      </c>
      <c r="O101" s="267">
        <v>1225</v>
      </c>
      <c r="P101" s="266">
        <v>1099.08984375</v>
      </c>
      <c r="Q101" s="282" t="s">
        <v>93</v>
      </c>
      <c r="R101" s="266">
        <v>0</v>
      </c>
      <c r="S101" s="266">
        <v>1099.08984375</v>
      </c>
      <c r="T101" s="271">
        <v>-0.10278380102040818</v>
      </c>
      <c r="U101" s="177"/>
      <c r="V101" s="177"/>
    </row>
    <row r="102" spans="1:22" ht="12.75">
      <c r="A102" s="144">
        <v>2021</v>
      </c>
      <c r="B102" s="240">
        <v>7848.4970703125</v>
      </c>
      <c r="C102" s="227">
        <v>287.8343200683594</v>
      </c>
      <c r="D102" s="227">
        <v>33.736427307128906</v>
      </c>
      <c r="E102" s="221">
        <v>-254.09789276123047</v>
      </c>
      <c r="F102" s="221">
        <v>679.3162231445312</v>
      </c>
      <c r="G102" s="227">
        <v>505.0704345703125</v>
      </c>
      <c r="H102" s="221">
        <v>-174.24578857421875</v>
      </c>
      <c r="I102" s="224">
        <v>7244.162795898438</v>
      </c>
      <c r="J102" s="174">
        <v>347477.2419975551</v>
      </c>
      <c r="K102" s="183">
        <v>1127064.4882070695</v>
      </c>
      <c r="L102" s="225">
        <v>15.558243512213728</v>
      </c>
      <c r="M102" s="226">
        <v>0.08583267067854505</v>
      </c>
      <c r="N102" s="144">
        <v>2021</v>
      </c>
      <c r="O102" s="267">
        <v>1236</v>
      </c>
      <c r="P102" s="266">
        <v>1113.7943115234375</v>
      </c>
      <c r="Q102" s="282" t="s">
        <v>93</v>
      </c>
      <c r="R102" s="266">
        <v>0</v>
      </c>
      <c r="S102" s="266">
        <v>1113.7943115234375</v>
      </c>
      <c r="T102" s="271">
        <v>-0.0988719162431736</v>
      </c>
      <c r="U102" s="177"/>
      <c r="V102" s="177"/>
    </row>
    <row r="103" spans="1:22" ht="12.75">
      <c r="A103" s="144">
        <v>2022</v>
      </c>
      <c r="B103" s="240">
        <v>7902.70947265625</v>
      </c>
      <c r="C103" s="227">
        <v>287.8343200683594</v>
      </c>
      <c r="D103" s="227">
        <v>33.736427307128906</v>
      </c>
      <c r="E103" s="221">
        <v>-254.09789276123047</v>
      </c>
      <c r="F103" s="221">
        <v>668.9688110351562</v>
      </c>
      <c r="G103" s="227">
        <v>448.6842346191406</v>
      </c>
      <c r="H103" s="221">
        <v>-220.28457641601562</v>
      </c>
      <c r="I103" s="224">
        <v>7294.2008432617195</v>
      </c>
      <c r="J103" s="174">
        <v>349844.7739906002</v>
      </c>
      <c r="K103" s="183">
        <v>1142869.251864067</v>
      </c>
      <c r="L103" s="225">
        <v>15.668190065260317</v>
      </c>
      <c r="M103" s="226">
        <v>0.07842452474031858</v>
      </c>
      <c r="N103" s="144">
        <v>2022</v>
      </c>
      <c r="O103" s="267">
        <v>1244</v>
      </c>
      <c r="P103" s="266">
        <v>1113.7943115234375</v>
      </c>
      <c r="Q103" s="282" t="s">
        <v>93</v>
      </c>
      <c r="R103" s="266">
        <v>0</v>
      </c>
      <c r="S103" s="266">
        <v>1113.7943115234375</v>
      </c>
      <c r="T103" s="271">
        <v>-0.10466695215157762</v>
      </c>
      <c r="U103" s="177"/>
      <c r="V103" s="177"/>
    </row>
    <row r="104" spans="1:22" ht="12.75">
      <c r="A104" s="144">
        <v>2023</v>
      </c>
      <c r="B104" s="240">
        <v>7956.88818359375</v>
      </c>
      <c r="C104" s="227">
        <v>287.8343200683594</v>
      </c>
      <c r="D104" s="227">
        <v>33.736427307128906</v>
      </c>
      <c r="E104" s="221">
        <v>-254.09789276123047</v>
      </c>
      <c r="F104" s="221">
        <v>947.0516967773438</v>
      </c>
      <c r="G104" s="227">
        <v>341.64398193359375</v>
      </c>
      <c r="H104" s="221">
        <v>-605.40771484375</v>
      </c>
      <c r="I104" s="224">
        <v>7344.207793457032</v>
      </c>
      <c r="J104" s="174">
        <v>360646.8803800978</v>
      </c>
      <c r="K104" s="183">
        <v>1179044.9516621712</v>
      </c>
      <c r="L104" s="225">
        <v>16.054079416333842</v>
      </c>
      <c r="M104" s="226">
        <v>0.073835665216621</v>
      </c>
      <c r="N104" s="144">
        <v>2023</v>
      </c>
      <c r="O104" s="267">
        <v>1246</v>
      </c>
      <c r="P104" s="266">
        <v>1113.7943115234375</v>
      </c>
      <c r="Q104" s="282" t="s">
        <v>93</v>
      </c>
      <c r="R104" s="266">
        <v>0</v>
      </c>
      <c r="S104" s="266">
        <v>1113.7943115234375</v>
      </c>
      <c r="T104" s="271">
        <v>-0.1061040838495686</v>
      </c>
      <c r="U104" s="177"/>
      <c r="V104" s="177"/>
    </row>
    <row r="105" spans="1:22" ht="12.75">
      <c r="A105" s="144">
        <v>2024</v>
      </c>
      <c r="B105" s="240">
        <v>8011.80615234375</v>
      </c>
      <c r="C105" s="227">
        <v>288.8314514160156</v>
      </c>
      <c r="D105" s="227">
        <v>33.800296783447266</v>
      </c>
      <c r="E105" s="221">
        <v>-255.03115463256836</v>
      </c>
      <c r="F105" s="221">
        <v>922.5292358398438</v>
      </c>
      <c r="G105" s="227">
        <v>322.6070861816406</v>
      </c>
      <c r="H105" s="221">
        <v>-599.9221496582031</v>
      </c>
      <c r="I105" s="224">
        <v>7394.897078613281</v>
      </c>
      <c r="J105" s="174">
        <v>365998.48436827585</v>
      </c>
      <c r="K105" s="183">
        <v>1204007.0350127374</v>
      </c>
      <c r="L105" s="225">
        <v>16.281592863473865</v>
      </c>
      <c r="M105" s="226">
        <v>0.06912406581352104</v>
      </c>
      <c r="N105" s="144">
        <v>2024</v>
      </c>
      <c r="O105" s="267">
        <v>1253</v>
      </c>
      <c r="P105" s="266">
        <v>1113.7943115234375</v>
      </c>
      <c r="Q105" s="282" t="s">
        <v>93</v>
      </c>
      <c r="R105" s="266">
        <v>0</v>
      </c>
      <c r="S105" s="266">
        <v>1113.7943115234375</v>
      </c>
      <c r="T105" s="271">
        <v>-0.11109791578336992</v>
      </c>
      <c r="U105" s="177"/>
      <c r="V105" s="177"/>
    </row>
    <row r="106" spans="1:22" ht="25.5">
      <c r="A106" s="144">
        <v>2025</v>
      </c>
      <c r="B106" s="240">
        <v>8068.5478515625</v>
      </c>
      <c r="C106" s="227">
        <v>287.8343200683594</v>
      </c>
      <c r="D106" s="227">
        <v>33.736427307128906</v>
      </c>
      <c r="E106" s="221">
        <v>-254.09789276123047</v>
      </c>
      <c r="F106" s="221">
        <v>488.47412109375</v>
      </c>
      <c r="G106" s="227">
        <v>1506.8818359375</v>
      </c>
      <c r="H106" s="221">
        <v>1018.40771484375</v>
      </c>
      <c r="I106" s="224">
        <v>7447.269666992188</v>
      </c>
      <c r="J106" s="174">
        <v>368701.46336966986</v>
      </c>
      <c r="K106" s="183">
        <v>1220255.2312313495</v>
      </c>
      <c r="L106" s="225">
        <v>16.385269847817767</v>
      </c>
      <c r="M106" s="226">
        <v>0.06451448942558313</v>
      </c>
      <c r="N106" s="144">
        <v>2025</v>
      </c>
      <c r="O106" s="267">
        <v>1266</v>
      </c>
      <c r="P106" s="266">
        <v>1113.8343505859375</v>
      </c>
      <c r="Q106" s="282" t="s">
        <v>95</v>
      </c>
      <c r="R106" s="266">
        <v>407</v>
      </c>
      <c r="S106" s="266">
        <v>1520.8343505859375</v>
      </c>
      <c r="T106" s="271">
        <v>0.2012909562290186</v>
      </c>
      <c r="U106" s="177"/>
      <c r="V106" s="177"/>
    </row>
    <row r="107" spans="1:22" ht="12.75">
      <c r="A107" s="144">
        <v>2026</v>
      </c>
      <c r="B107" s="240">
        <v>8125.1396484375</v>
      </c>
      <c r="C107" s="227">
        <v>287.8343200683594</v>
      </c>
      <c r="D107" s="227">
        <v>33.736427307128906</v>
      </c>
      <c r="E107" s="221">
        <v>-254.09789276123047</v>
      </c>
      <c r="F107" s="221">
        <v>446.3721923828125</v>
      </c>
      <c r="G107" s="227">
        <v>1415.6900634765625</v>
      </c>
      <c r="H107" s="221">
        <v>969.31787109375</v>
      </c>
      <c r="I107" s="224">
        <v>7499.503895507813</v>
      </c>
      <c r="J107" s="174">
        <v>377101.50501880003</v>
      </c>
      <c r="K107" s="183">
        <v>1252303.96541891</v>
      </c>
      <c r="L107" s="225">
        <v>16.69849076508964</v>
      </c>
      <c r="M107" s="226">
        <v>0.06142598013587053</v>
      </c>
      <c r="N107" s="144">
        <v>2026</v>
      </c>
      <c r="O107" s="267">
        <v>1276</v>
      </c>
      <c r="P107" s="266">
        <v>1113.8343505859375</v>
      </c>
      <c r="Q107" s="282" t="s">
        <v>93</v>
      </c>
      <c r="R107" s="266">
        <v>407</v>
      </c>
      <c r="S107" s="266">
        <v>1520.8343505859375</v>
      </c>
      <c r="T107" s="271">
        <v>0.1918764503024588</v>
      </c>
      <c r="U107" s="177"/>
      <c r="V107" s="177"/>
    </row>
    <row r="108" spans="1:22" ht="12.75">
      <c r="A108" s="144">
        <v>2027</v>
      </c>
      <c r="B108" s="240">
        <v>8186.39404296875</v>
      </c>
      <c r="C108" s="227">
        <v>287.8343200683594</v>
      </c>
      <c r="D108" s="227">
        <v>33.736427307128906</v>
      </c>
      <c r="E108" s="221">
        <v>-254.09789276123047</v>
      </c>
      <c r="F108" s="221">
        <v>554.173095703125</v>
      </c>
      <c r="G108" s="227">
        <v>1464.8814697265625</v>
      </c>
      <c r="H108" s="221">
        <v>910.7083740234375</v>
      </c>
      <c r="I108" s="224">
        <v>7556.041701660157</v>
      </c>
      <c r="J108" s="174">
        <v>387214.65329176583</v>
      </c>
      <c r="K108" s="183">
        <v>1272095.4184499937</v>
      </c>
      <c r="L108" s="225">
        <v>16.835473766251162</v>
      </c>
      <c r="M108" s="226">
        <v>0.05801874939272933</v>
      </c>
      <c r="N108" s="144">
        <v>2027</v>
      </c>
      <c r="O108" s="267">
        <v>1287</v>
      </c>
      <c r="P108" s="266">
        <v>1113.8343505859375</v>
      </c>
      <c r="Q108" s="282" t="s">
        <v>93</v>
      </c>
      <c r="R108" s="266">
        <v>407</v>
      </c>
      <c r="S108" s="266">
        <v>1520.8343505859375</v>
      </c>
      <c r="T108" s="271">
        <v>0.1816894720947455</v>
      </c>
      <c r="U108" s="177"/>
      <c r="V108" s="177"/>
    </row>
    <row r="109" spans="1:22" ht="12.75">
      <c r="A109" s="144">
        <v>2028</v>
      </c>
      <c r="B109" s="240">
        <v>8248.349609375</v>
      </c>
      <c r="C109" s="227">
        <v>288.8314514160156</v>
      </c>
      <c r="D109" s="227">
        <v>33.800296783447266</v>
      </c>
      <c r="E109" s="221">
        <v>-255.03115463256836</v>
      </c>
      <c r="F109" s="221">
        <v>481.9033203125</v>
      </c>
      <c r="G109" s="227">
        <v>1388.87939453125</v>
      </c>
      <c r="H109" s="221">
        <v>906.97607421875</v>
      </c>
      <c r="I109" s="224">
        <v>7613.226689453126</v>
      </c>
      <c r="J109" s="174">
        <v>389381.6807277971</v>
      </c>
      <c r="K109" s="183">
        <v>1299840.739611867</v>
      </c>
      <c r="L109" s="225">
        <v>17.073453775027907</v>
      </c>
      <c r="M109" s="226">
        <v>0.05538561039140877</v>
      </c>
      <c r="N109" s="144">
        <v>2028</v>
      </c>
      <c r="O109" s="267">
        <v>1295</v>
      </c>
      <c r="P109" s="266">
        <v>1113.8343505859375</v>
      </c>
      <c r="Q109" s="282" t="s">
        <v>93</v>
      </c>
      <c r="R109" s="266">
        <v>407</v>
      </c>
      <c r="S109" s="266">
        <v>1520.8343505859375</v>
      </c>
      <c r="T109" s="271">
        <v>0.1743894599119209</v>
      </c>
      <c r="U109" s="177"/>
      <c r="V109" s="177"/>
    </row>
    <row r="110" spans="1:22" ht="12.75">
      <c r="A110" s="144">
        <v>2029</v>
      </c>
      <c r="B110" s="240">
        <v>8300.2451171875</v>
      </c>
      <c r="C110" s="227">
        <v>287.8343200683594</v>
      </c>
      <c r="D110" s="227">
        <v>33.736427307128906</v>
      </c>
      <c r="E110" s="221">
        <v>-254.09789276123047</v>
      </c>
      <c r="F110" s="221">
        <v>500.68194580078125</v>
      </c>
      <c r="G110" s="227">
        <v>1277.3123779296875</v>
      </c>
      <c r="H110" s="221">
        <v>776.6304321289062</v>
      </c>
      <c r="I110" s="224">
        <v>7661.1262431640625</v>
      </c>
      <c r="J110" s="174">
        <v>399077.2358164801</v>
      </c>
      <c r="K110" s="183">
        <v>1332542.2522288277</v>
      </c>
      <c r="L110" s="225">
        <v>17.393555593968188</v>
      </c>
      <c r="M110" s="226">
        <v>0.05331607940053429</v>
      </c>
      <c r="N110" s="144">
        <v>2029</v>
      </c>
      <c r="O110" s="267">
        <v>1301</v>
      </c>
      <c r="P110" s="266">
        <v>1113.8343505859375</v>
      </c>
      <c r="Q110" s="282" t="s">
        <v>93</v>
      </c>
      <c r="R110" s="266">
        <v>407</v>
      </c>
      <c r="S110" s="266">
        <v>1520.8343505859375</v>
      </c>
      <c r="T110" s="271">
        <v>0.16897336709141997</v>
      </c>
      <c r="U110" s="177"/>
      <c r="V110" s="177"/>
    </row>
    <row r="111" spans="1:22" ht="12.75">
      <c r="A111" s="144">
        <v>2030</v>
      </c>
      <c r="B111" s="240">
        <v>8360.705078125</v>
      </c>
      <c r="C111" s="227">
        <v>287.8343200683594</v>
      </c>
      <c r="D111" s="227">
        <v>33.736427307128906</v>
      </c>
      <c r="E111" s="221">
        <v>-254.09789276123047</v>
      </c>
      <c r="F111" s="221">
        <v>507.23907470703125</v>
      </c>
      <c r="G111" s="227">
        <v>1429.42919921875</v>
      </c>
      <c r="H111" s="221">
        <v>922.1901245117188</v>
      </c>
      <c r="I111" s="224">
        <v>7716.930787109375</v>
      </c>
      <c r="J111" s="174">
        <v>406644.5217804117</v>
      </c>
      <c r="K111" s="183">
        <v>1350236.52385198</v>
      </c>
      <c r="L111" s="225">
        <v>17.497066659033162</v>
      </c>
      <c r="M111" s="226">
        <v>0.050768483819197296</v>
      </c>
      <c r="N111" s="144">
        <v>2030</v>
      </c>
      <c r="O111" s="267">
        <v>1311</v>
      </c>
      <c r="P111" s="266">
        <v>1113.8343505859375</v>
      </c>
      <c r="Q111" s="282" t="s">
        <v>93</v>
      </c>
      <c r="R111" s="266">
        <v>407</v>
      </c>
      <c r="S111" s="266">
        <v>1520.8343505859375</v>
      </c>
      <c r="T111" s="271">
        <v>0.1600567128801964</v>
      </c>
      <c r="U111" s="177"/>
      <c r="V111" s="177"/>
    </row>
    <row r="112" spans="1:22" ht="12.75">
      <c r="A112" s="144">
        <v>2031</v>
      </c>
      <c r="B112" s="240">
        <v>8420.384765625</v>
      </c>
      <c r="C112" s="227">
        <v>287.8343200683594</v>
      </c>
      <c r="D112" s="227">
        <v>33.736427307128906</v>
      </c>
      <c r="E112" s="221">
        <v>-254.09789276123047</v>
      </c>
      <c r="F112" s="221">
        <v>545.1092529296875</v>
      </c>
      <c r="G112" s="227">
        <v>1247.4139404296875</v>
      </c>
      <c r="H112" s="221">
        <v>702.3046875</v>
      </c>
      <c r="I112" s="224">
        <v>7772.015138671875</v>
      </c>
      <c r="J112" s="174">
        <v>414202.51086274534</v>
      </c>
      <c r="K112" s="183">
        <v>1386020.6811486129</v>
      </c>
      <c r="L112" s="225">
        <v>17.833478916582038</v>
      </c>
      <c r="M112" s="226">
        <v>0.04916846318663182</v>
      </c>
      <c r="N112" s="144">
        <v>2031</v>
      </c>
      <c r="O112" s="267">
        <v>1322</v>
      </c>
      <c r="P112" s="266">
        <v>1113.8343505859375</v>
      </c>
      <c r="Q112" s="282" t="s">
        <v>93</v>
      </c>
      <c r="R112" s="266">
        <v>407</v>
      </c>
      <c r="S112" s="266">
        <v>1520.8343505859375</v>
      </c>
      <c r="T112" s="271">
        <v>0.1504041986277893</v>
      </c>
      <c r="U112" s="177"/>
      <c r="V112" s="177"/>
    </row>
    <row r="113" spans="1:22" ht="12.75">
      <c r="A113" s="144">
        <v>2032</v>
      </c>
      <c r="B113" s="240">
        <v>8483.1796875</v>
      </c>
      <c r="C113" s="227">
        <v>288.8314514160156</v>
      </c>
      <c r="D113" s="227">
        <v>33.800296783447266</v>
      </c>
      <c r="E113" s="221">
        <v>-255.03115463256836</v>
      </c>
      <c r="F113" s="221">
        <v>552.929931640625</v>
      </c>
      <c r="G113" s="227">
        <v>1352.64794921875</v>
      </c>
      <c r="H113" s="221">
        <v>799.718017578125</v>
      </c>
      <c r="I113" s="224">
        <v>7829.974851562501</v>
      </c>
      <c r="J113" s="174">
        <v>421900.9744772787</v>
      </c>
      <c r="K113" s="183">
        <v>1399480.4846024658</v>
      </c>
      <c r="L113" s="225">
        <v>17.873371385390776</v>
      </c>
      <c r="M113" s="226">
        <v>0.04688459139611334</v>
      </c>
      <c r="N113" s="144">
        <v>2032</v>
      </c>
      <c r="O113" s="267">
        <v>1330</v>
      </c>
      <c r="P113" s="266">
        <v>1113.8343505859375</v>
      </c>
      <c r="Q113" s="282" t="s">
        <v>93</v>
      </c>
      <c r="R113" s="266">
        <v>407</v>
      </c>
      <c r="S113" s="266">
        <v>1520.8343505859375</v>
      </c>
      <c r="T113" s="271">
        <v>0.14348447412476495</v>
      </c>
      <c r="U113" s="177"/>
      <c r="V113" s="177"/>
    </row>
    <row r="114" spans="1:22" ht="12.75">
      <c r="A114" s="144">
        <v>2033</v>
      </c>
      <c r="B114" s="240">
        <v>8540.091796875</v>
      </c>
      <c r="C114" s="227">
        <v>287.8343200683594</v>
      </c>
      <c r="D114" s="227">
        <v>33.736427307128906</v>
      </c>
      <c r="E114" s="221">
        <v>-254.09789276123047</v>
      </c>
      <c r="F114" s="221">
        <v>554.1130981445312</v>
      </c>
      <c r="G114" s="227">
        <v>1252.3511962890625</v>
      </c>
      <c r="H114" s="221">
        <v>698.2380981445312</v>
      </c>
      <c r="I114" s="224">
        <v>7882.504728515625</v>
      </c>
      <c r="J114" s="174">
        <v>429742.52351613954</v>
      </c>
      <c r="K114" s="183">
        <v>1430621.0155128778</v>
      </c>
      <c r="L114" s="225">
        <v>18.149320105543175</v>
      </c>
      <c r="M114" s="226">
        <v>0.045434349696400034</v>
      </c>
      <c r="N114" s="144">
        <v>2033</v>
      </c>
      <c r="O114" s="267">
        <v>1344</v>
      </c>
      <c r="P114" s="266">
        <v>1105.8343505859375</v>
      </c>
      <c r="Q114" s="282" t="s">
        <v>93</v>
      </c>
      <c r="R114" s="266">
        <v>407</v>
      </c>
      <c r="S114" s="266">
        <v>1512.8343505859375</v>
      </c>
      <c r="T114" s="271">
        <v>0.12562079656691783</v>
      </c>
      <c r="U114" s="177"/>
      <c r="V114" s="177"/>
    </row>
    <row r="115" spans="1:22" ht="12.75">
      <c r="A115" s="144">
        <v>2034</v>
      </c>
      <c r="B115" s="240">
        <v>8600.5390625</v>
      </c>
      <c r="C115" s="227">
        <v>287.8343200683594</v>
      </c>
      <c r="D115" s="227">
        <v>33.736427307128906</v>
      </c>
      <c r="E115" s="221">
        <v>-254.09789276123047</v>
      </c>
      <c r="F115" s="221">
        <v>498.5889892578125</v>
      </c>
      <c r="G115" s="227">
        <v>1329.42333984375</v>
      </c>
      <c r="H115" s="221">
        <v>830.8343505859375</v>
      </c>
      <c r="I115" s="224">
        <v>7938.2975546875</v>
      </c>
      <c r="J115" s="174">
        <v>437729.81739810016</v>
      </c>
      <c r="K115" s="183">
        <v>1461726.885380081</v>
      </c>
      <c r="L115" s="225">
        <v>18.41360663681526</v>
      </c>
      <c r="M115" s="226">
        <v>0.04407273338644346</v>
      </c>
      <c r="N115" s="144">
        <v>2034</v>
      </c>
      <c r="O115" s="267">
        <v>1348</v>
      </c>
      <c r="P115" s="266">
        <v>1105.8343505859375</v>
      </c>
      <c r="Q115" s="282" t="s">
        <v>93</v>
      </c>
      <c r="R115" s="266">
        <v>407</v>
      </c>
      <c r="S115" s="266">
        <v>1512.8343505859375</v>
      </c>
      <c r="T115" s="271">
        <v>0.12228067550885569</v>
      </c>
      <c r="U115" s="177"/>
      <c r="V115" s="177"/>
    </row>
    <row r="116" spans="1:22" ht="12.75">
      <c r="A116" s="144">
        <v>2035</v>
      </c>
      <c r="B116" s="240">
        <v>8665.474609375</v>
      </c>
      <c r="C116" s="227">
        <v>287.8343200683594</v>
      </c>
      <c r="D116" s="227">
        <v>33.736427307128906</v>
      </c>
      <c r="E116" s="221">
        <v>-254.09789276123047</v>
      </c>
      <c r="F116" s="221">
        <v>577.7307739257812</v>
      </c>
      <c r="G116" s="227">
        <v>1103.9039306640625</v>
      </c>
      <c r="H116" s="221">
        <v>526.1731567382812</v>
      </c>
      <c r="I116" s="224">
        <v>7998.233064453126</v>
      </c>
      <c r="J116" s="174">
        <v>445865.5649705051</v>
      </c>
      <c r="K116" s="183">
        <v>1504419.2684333809</v>
      </c>
      <c r="L116" s="225">
        <v>18.809395229047936</v>
      </c>
      <c r="M116" s="226">
        <v>0.04312207942844526</v>
      </c>
      <c r="N116" s="144">
        <v>2035</v>
      </c>
      <c r="O116" s="267">
        <v>1359</v>
      </c>
      <c r="P116" s="266">
        <v>1109.8343505859375</v>
      </c>
      <c r="Q116" s="282" t="s">
        <v>93</v>
      </c>
      <c r="R116" s="266">
        <v>407</v>
      </c>
      <c r="S116" s="266">
        <v>1516.8343505859375</v>
      </c>
      <c r="T116" s="271">
        <v>0.11614006665631904</v>
      </c>
      <c r="U116" s="177"/>
      <c r="V116" s="177"/>
    </row>
    <row r="117" spans="1:22" ht="12.75">
      <c r="A117" s="144">
        <v>2036</v>
      </c>
      <c r="B117" s="240">
        <v>8729.265625</v>
      </c>
      <c r="C117" s="227">
        <v>288.8314514160156</v>
      </c>
      <c r="D117" s="227">
        <v>33.800296783447266</v>
      </c>
      <c r="E117" s="221">
        <v>-255.03115463256836</v>
      </c>
      <c r="F117" s="221">
        <v>608.8031005859375</v>
      </c>
      <c r="G117" s="227">
        <v>1091.426025390625</v>
      </c>
      <c r="H117" s="221">
        <v>482.6229248046875</v>
      </c>
      <c r="I117" s="224">
        <v>8057.112171875</v>
      </c>
      <c r="J117" s="174">
        <v>454152.5254279616</v>
      </c>
      <c r="K117" s="183">
        <v>1351985.7304435954</v>
      </c>
      <c r="L117" s="225">
        <v>16.78002864553603</v>
      </c>
      <c r="M117" s="226">
        <v>0.036617287398826415</v>
      </c>
      <c r="N117" s="144">
        <v>2036</v>
      </c>
      <c r="O117" s="267">
        <v>1367</v>
      </c>
      <c r="P117" s="266">
        <v>1109.8343505859375</v>
      </c>
      <c r="Q117" s="282" t="s">
        <v>93</v>
      </c>
      <c r="R117" s="266">
        <v>407</v>
      </c>
      <c r="S117" s="266">
        <v>1516.8343505859375</v>
      </c>
      <c r="T117" s="271">
        <v>0.10960815697581383</v>
      </c>
      <c r="U117" s="177"/>
      <c r="V117" s="177"/>
    </row>
    <row r="118" spans="1:22" ht="12.75">
      <c r="A118" s="144">
        <v>2037</v>
      </c>
      <c r="B118" s="240">
        <v>8791.515625</v>
      </c>
      <c r="C118" s="227">
        <v>287.8343200683594</v>
      </c>
      <c r="D118" s="227">
        <v>33.736427307128906</v>
      </c>
      <c r="E118" s="221">
        <v>-254.09789276123047</v>
      </c>
      <c r="F118" s="221">
        <v>534.2429809570312</v>
      </c>
      <c r="G118" s="227">
        <v>1194.841064453125</v>
      </c>
      <c r="H118" s="221">
        <v>660.5980834960938</v>
      </c>
      <c r="I118" s="224">
        <v>8114.568921875</v>
      </c>
      <c r="J118" s="174">
        <v>462593.5092481059</v>
      </c>
      <c r="K118" s="183">
        <v>1376295.0115762986</v>
      </c>
      <c r="L118" s="225">
        <v>16.96079021358887</v>
      </c>
      <c r="M118" s="226">
        <v>0.0356111412829454</v>
      </c>
      <c r="N118" s="144">
        <v>2037</v>
      </c>
      <c r="O118" s="267">
        <v>1384</v>
      </c>
      <c r="P118" s="266">
        <v>1109.8343505859375</v>
      </c>
      <c r="Q118" s="282" t="s">
        <v>93</v>
      </c>
      <c r="R118" s="266">
        <v>407</v>
      </c>
      <c r="S118" s="266">
        <v>1516.8343505859375</v>
      </c>
      <c r="T118" s="271">
        <v>0.09597857701296064</v>
      </c>
      <c r="U118" s="177"/>
      <c r="V118" s="177"/>
    </row>
    <row r="119" spans="1:22" ht="12.75">
      <c r="A119" s="144">
        <v>2038</v>
      </c>
      <c r="B119" s="240">
        <v>8859.814453125</v>
      </c>
      <c r="C119" s="227">
        <v>287.8343200683594</v>
      </c>
      <c r="D119" s="227">
        <v>33.736427307128906</v>
      </c>
      <c r="E119" s="221">
        <v>-254.09789276123047</v>
      </c>
      <c r="F119" s="221">
        <v>575.1865844726562</v>
      </c>
      <c r="G119" s="227">
        <v>1043.5118408203125</v>
      </c>
      <c r="H119" s="221">
        <v>468.32525634765625</v>
      </c>
      <c r="I119" s="224">
        <v>8177.608740234376</v>
      </c>
      <c r="J119" s="174">
        <v>471191.37914476125</v>
      </c>
      <c r="K119" s="183">
        <v>1415365.8307705852</v>
      </c>
      <c r="L119" s="225">
        <v>17.307820363266977</v>
      </c>
      <c r="M119" s="226">
        <v>0.03504602422683556</v>
      </c>
      <c r="N119" s="144">
        <v>2038</v>
      </c>
      <c r="O119" s="267">
        <v>1397</v>
      </c>
      <c r="P119" s="266">
        <v>1109.8343505859375</v>
      </c>
      <c r="Q119" s="282" t="s">
        <v>93</v>
      </c>
      <c r="R119" s="266">
        <v>407</v>
      </c>
      <c r="S119" s="266">
        <v>1516.8343505859375</v>
      </c>
      <c r="T119" s="271">
        <v>0.08577977851534535</v>
      </c>
      <c r="U119" s="177"/>
      <c r="V119" s="177"/>
    </row>
    <row r="120" spans="1:22" ht="25.5">
      <c r="A120" s="144">
        <v>2039</v>
      </c>
      <c r="B120" s="240">
        <v>8929.3212890625</v>
      </c>
      <c r="C120" s="227">
        <v>287.8343200683594</v>
      </c>
      <c r="D120" s="227">
        <v>33.736427307128906</v>
      </c>
      <c r="E120" s="221">
        <v>-254.09789276123047</v>
      </c>
      <c r="F120" s="221">
        <v>631.6497802734375</v>
      </c>
      <c r="G120" s="227">
        <v>2166.394287109375</v>
      </c>
      <c r="H120" s="221">
        <v>1534.7445068359375</v>
      </c>
      <c r="I120" s="224">
        <v>8241.763549804688</v>
      </c>
      <c r="J120" s="174">
        <v>479949.05103881157</v>
      </c>
      <c r="K120" s="183">
        <v>1425954.0779558537</v>
      </c>
      <c r="L120" s="225">
        <v>17.30156500291307</v>
      </c>
      <c r="M120" s="226">
        <v>0.033760136605065494</v>
      </c>
      <c r="N120" s="144">
        <v>2039</v>
      </c>
      <c r="O120" s="267">
        <v>1409</v>
      </c>
      <c r="P120" s="266">
        <v>1109.8743896484375</v>
      </c>
      <c r="Q120" s="282" t="s">
        <v>95</v>
      </c>
      <c r="R120" s="266">
        <v>814</v>
      </c>
      <c r="S120" s="266">
        <v>1923.8743896484375</v>
      </c>
      <c r="T120" s="271">
        <v>0.36541830351202087</v>
      </c>
      <c r="U120" s="177"/>
      <c r="V120" s="177"/>
    </row>
    <row r="121" spans="1:22" ht="12.75">
      <c r="A121" s="144">
        <v>2040</v>
      </c>
      <c r="B121" s="241">
        <v>8999.3720703125</v>
      </c>
      <c r="C121" s="228">
        <v>288.8314514160156</v>
      </c>
      <c r="D121" s="228">
        <v>33.800296783447266</v>
      </c>
      <c r="E121" s="229">
        <v>-255.03115463256836</v>
      </c>
      <c r="F121" s="229">
        <v>656.61328125</v>
      </c>
      <c r="G121" s="228">
        <v>2098.490234375</v>
      </c>
      <c r="H121" s="206">
        <v>1441.876953125</v>
      </c>
      <c r="I121" s="230">
        <v>8306.420420898437</v>
      </c>
      <c r="J121" s="231">
        <v>488869.49504712055</v>
      </c>
      <c r="K121" s="186">
        <v>1494947.587776973</v>
      </c>
      <c r="L121" s="232">
        <v>17.997494853689055</v>
      </c>
      <c r="M121" s="233">
        <v>0.03398234193059446</v>
      </c>
      <c r="N121" s="144">
        <v>2040</v>
      </c>
      <c r="O121" s="268">
        <v>1420</v>
      </c>
      <c r="P121" s="269">
        <v>1109.8743896484375</v>
      </c>
      <c r="Q121" s="281" t="s">
        <v>93</v>
      </c>
      <c r="R121" s="269">
        <v>814</v>
      </c>
      <c r="S121" s="269">
        <v>1923.8743896484375</v>
      </c>
      <c r="T121" s="272">
        <v>0.3548411194707306</v>
      </c>
      <c r="U121" s="177"/>
      <c r="V121" s="177"/>
    </row>
    <row r="122" spans="1:22" ht="12.75">
      <c r="A122" s="144"/>
      <c r="B122" s="156"/>
      <c r="C122" s="156"/>
      <c r="D122" s="156"/>
      <c r="E122" s="154"/>
      <c r="F122" s="154"/>
      <c r="G122" s="156"/>
      <c r="H122" s="154"/>
      <c r="I122" s="247"/>
      <c r="J122" s="174"/>
      <c r="K122" s="183"/>
      <c r="L122" s="225"/>
      <c r="M122" s="248"/>
      <c r="N122" s="149"/>
      <c r="O122" s="144"/>
      <c r="P122" s="174"/>
      <c r="Q122" s="251"/>
      <c r="R122" s="174"/>
      <c r="S122" s="174"/>
      <c r="T122" s="177"/>
      <c r="U122" s="250"/>
      <c r="V122" s="177"/>
    </row>
    <row r="123" spans="1:22" ht="14.25">
      <c r="A123" s="142"/>
      <c r="B123" s="194" t="s">
        <v>96</v>
      </c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77"/>
      <c r="Q123" s="177"/>
      <c r="R123" s="177"/>
      <c r="S123" s="177"/>
      <c r="T123" s="177"/>
      <c r="U123" s="177"/>
      <c r="V123" s="142"/>
    </row>
    <row r="124" spans="1:22" ht="14.25">
      <c r="A124" s="142"/>
      <c r="B124" s="194" t="s">
        <v>97</v>
      </c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235" t="s">
        <v>98</v>
      </c>
      <c r="V124" s="142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12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3" width="9.28125" style="0" customWidth="1"/>
    <col min="4" max="4" width="10.140625" style="0" bestFit="1" customWidth="1"/>
    <col min="5" max="5" width="14.421875" style="0" bestFit="1" customWidth="1"/>
    <col min="6" max="6" width="14.140625" style="0" bestFit="1" customWidth="1"/>
    <col min="7" max="7" width="13.8515625" style="0" bestFit="1" customWidth="1"/>
    <col min="8" max="8" width="11.7109375" style="0" bestFit="1" customWidth="1"/>
    <col min="9" max="9" width="11.421875" style="0" bestFit="1" customWidth="1"/>
    <col min="10" max="10" width="14.00390625" style="0" bestFit="1" customWidth="1"/>
    <col min="11" max="11" width="12.8515625" style="0" bestFit="1" customWidth="1"/>
    <col min="12" max="12" width="12.28125" style="0" bestFit="1" customWidth="1"/>
    <col min="13" max="13" width="11.57421875" style="0" bestFit="1" customWidth="1"/>
    <col min="14" max="14" width="9.00390625" style="0" bestFit="1" customWidth="1"/>
    <col min="15" max="16" width="9.8515625" style="0" bestFit="1" customWidth="1"/>
    <col min="17" max="17" width="11.8515625" style="0" bestFit="1" customWidth="1"/>
    <col min="18" max="18" width="8.421875" style="0" bestFit="1" customWidth="1"/>
    <col min="19" max="19" width="8.28125" style="0" bestFit="1" customWidth="1"/>
    <col min="20" max="20" width="10.00390625" style="0" bestFit="1" customWidth="1"/>
  </cols>
  <sheetData>
    <row r="1" spans="2:28" ht="15.75">
      <c r="B1" s="323"/>
      <c r="C1" s="324" t="s">
        <v>0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5"/>
      <c r="V1" s="325"/>
      <c r="W1" s="325"/>
      <c r="X1" s="325"/>
      <c r="Y1" s="325"/>
      <c r="Z1" s="325"/>
      <c r="AA1" s="325"/>
      <c r="AB1" s="325"/>
    </row>
    <row r="2" spans="2:28" ht="15.75">
      <c r="B2" s="326"/>
      <c r="C2" s="327" t="s">
        <v>1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6"/>
      <c r="V2" s="325"/>
      <c r="W2" s="325"/>
      <c r="X2" s="325"/>
      <c r="Y2" s="325"/>
      <c r="Z2" s="325"/>
      <c r="AA2" s="325"/>
      <c r="AB2" s="325"/>
    </row>
    <row r="3" spans="2:28" ht="15.75">
      <c r="B3" s="328"/>
      <c r="C3" s="324" t="s">
        <v>2</v>
      </c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8"/>
      <c r="V3" s="325"/>
      <c r="W3" s="325"/>
      <c r="X3" s="325"/>
      <c r="Y3" s="325"/>
      <c r="Z3" s="325"/>
      <c r="AA3" s="325"/>
      <c r="AB3" s="325"/>
    </row>
    <row r="4" spans="2:28" ht="15.75">
      <c r="B4" s="323"/>
      <c r="C4" s="324" t="s">
        <v>114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8"/>
      <c r="V4" s="325"/>
      <c r="W4" s="325"/>
      <c r="X4" s="325"/>
      <c r="Y4" s="325"/>
      <c r="Z4" s="325"/>
      <c r="AA4" s="325"/>
      <c r="AB4" s="325"/>
    </row>
    <row r="5" spans="2:28" ht="12.75"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5"/>
      <c r="V5" s="325"/>
      <c r="W5" s="325"/>
      <c r="X5" s="325"/>
      <c r="Y5" s="325"/>
      <c r="Z5" s="325"/>
      <c r="AA5" s="325"/>
      <c r="AB5" s="325"/>
    </row>
    <row r="6" spans="2:28" ht="12.75">
      <c r="B6" s="323"/>
      <c r="C6" s="323"/>
      <c r="D6" s="329" t="s">
        <v>4</v>
      </c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30"/>
      <c r="P6" s="325"/>
      <c r="Q6" s="325"/>
      <c r="R6" s="331"/>
      <c r="S6" s="325"/>
      <c r="T6" s="325"/>
      <c r="U6" s="325"/>
      <c r="V6" s="325"/>
      <c r="W6" s="325"/>
      <c r="X6" s="325"/>
      <c r="Y6" s="325"/>
      <c r="Z6" s="325"/>
      <c r="AA6" s="325"/>
      <c r="AB6" s="325"/>
    </row>
    <row r="7" spans="2:28" ht="12.75">
      <c r="B7" s="323"/>
      <c r="C7" s="330"/>
      <c r="D7" s="330"/>
      <c r="E7" s="330"/>
      <c r="F7" s="330"/>
      <c r="G7" s="323"/>
      <c r="H7" s="332"/>
      <c r="I7" s="332"/>
      <c r="J7" s="332"/>
      <c r="K7" s="332"/>
      <c r="L7" s="330" t="s">
        <v>5</v>
      </c>
      <c r="M7" s="323"/>
      <c r="N7" s="330"/>
      <c r="O7" s="325"/>
      <c r="P7" s="325"/>
      <c r="Q7" s="323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</row>
    <row r="8" spans="2:28" ht="12.75">
      <c r="B8" s="323"/>
      <c r="C8" s="330"/>
      <c r="D8" s="330"/>
      <c r="E8" s="330"/>
      <c r="F8" s="330"/>
      <c r="G8" s="331"/>
      <c r="H8" s="333" t="s">
        <v>6</v>
      </c>
      <c r="I8" s="333"/>
      <c r="J8" s="333"/>
      <c r="K8" s="334"/>
      <c r="L8" s="335" t="s">
        <v>7</v>
      </c>
      <c r="M8" s="323"/>
      <c r="N8" s="336"/>
      <c r="O8" s="325"/>
      <c r="P8" s="325"/>
      <c r="Q8" s="323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</row>
    <row r="9" spans="2:28" ht="12.75">
      <c r="B9" s="323"/>
      <c r="C9" s="330"/>
      <c r="D9" s="330" t="s">
        <v>8</v>
      </c>
      <c r="E9" s="330" t="s">
        <v>9</v>
      </c>
      <c r="F9" s="330" t="s">
        <v>5</v>
      </c>
      <c r="G9" s="330" t="s">
        <v>10</v>
      </c>
      <c r="H9" s="330" t="s">
        <v>11</v>
      </c>
      <c r="I9" s="330" t="s">
        <v>12</v>
      </c>
      <c r="J9" s="330"/>
      <c r="K9" s="330" t="s">
        <v>13</v>
      </c>
      <c r="L9" s="330" t="s">
        <v>14</v>
      </c>
      <c r="M9" s="337" t="s">
        <v>15</v>
      </c>
      <c r="N9" s="330" t="s">
        <v>7</v>
      </c>
      <c r="O9" s="330" t="s">
        <v>15</v>
      </c>
      <c r="P9" s="325"/>
      <c r="Q9" s="330" t="s">
        <v>16</v>
      </c>
      <c r="R9" s="325"/>
      <c r="S9" s="325"/>
      <c r="T9" s="325" t="s">
        <v>17</v>
      </c>
      <c r="U9" s="325"/>
      <c r="V9" s="325"/>
      <c r="W9" s="325"/>
      <c r="X9" s="325"/>
      <c r="Y9" s="325"/>
      <c r="Z9" s="325"/>
      <c r="AA9" s="325"/>
      <c r="AB9" s="325"/>
    </row>
    <row r="10" spans="2:28" ht="12.75">
      <c r="B10" s="323"/>
      <c r="C10" s="330"/>
      <c r="D10" s="338" t="s">
        <v>18</v>
      </c>
      <c r="E10" s="338" t="s">
        <v>19</v>
      </c>
      <c r="F10" s="338" t="s">
        <v>20</v>
      </c>
      <c r="G10" s="339" t="s">
        <v>21</v>
      </c>
      <c r="H10" s="338" t="s">
        <v>22</v>
      </c>
      <c r="I10" s="338" t="s">
        <v>23</v>
      </c>
      <c r="J10" s="338" t="s">
        <v>13</v>
      </c>
      <c r="K10" s="338" t="s">
        <v>18</v>
      </c>
      <c r="L10" s="338" t="s">
        <v>24</v>
      </c>
      <c r="M10" s="340" t="s">
        <v>13</v>
      </c>
      <c r="N10" s="338" t="s">
        <v>17</v>
      </c>
      <c r="O10" s="338" t="s">
        <v>13</v>
      </c>
      <c r="P10" s="338" t="s">
        <v>25</v>
      </c>
      <c r="Q10" s="338" t="s">
        <v>26</v>
      </c>
      <c r="R10" s="325"/>
      <c r="S10" s="330" t="s">
        <v>27</v>
      </c>
      <c r="T10" s="330" t="s">
        <v>28</v>
      </c>
      <c r="U10" s="325"/>
      <c r="V10" s="325"/>
      <c r="W10" s="325"/>
      <c r="X10" s="325"/>
      <c r="Y10" s="325"/>
      <c r="Z10" s="325"/>
      <c r="AA10" s="325"/>
      <c r="AB10" s="325"/>
    </row>
    <row r="11" spans="2:28" ht="12.75">
      <c r="B11" s="341"/>
      <c r="C11" s="341" t="s">
        <v>29</v>
      </c>
      <c r="D11" s="342" t="s">
        <v>30</v>
      </c>
      <c r="E11" s="342" t="s">
        <v>31</v>
      </c>
      <c r="F11" s="343" t="s">
        <v>32</v>
      </c>
      <c r="G11" s="330" t="s">
        <v>33</v>
      </c>
      <c r="H11" s="330" t="s">
        <v>34</v>
      </c>
      <c r="I11" s="343" t="s">
        <v>35</v>
      </c>
      <c r="J11" s="330" t="s">
        <v>36</v>
      </c>
      <c r="K11" s="330" t="s">
        <v>37</v>
      </c>
      <c r="L11" s="330" t="s">
        <v>38</v>
      </c>
      <c r="M11" s="330" t="s">
        <v>39</v>
      </c>
      <c r="N11" s="330" t="s">
        <v>40</v>
      </c>
      <c r="O11" s="330" t="s">
        <v>41</v>
      </c>
      <c r="P11" s="330" t="s">
        <v>42</v>
      </c>
      <c r="Q11" s="330" t="s">
        <v>43</v>
      </c>
      <c r="R11" s="325"/>
      <c r="S11" s="330" t="s">
        <v>44</v>
      </c>
      <c r="T11" s="330" t="s">
        <v>45</v>
      </c>
      <c r="U11" s="325"/>
      <c r="V11" s="325"/>
      <c r="W11" s="325"/>
      <c r="X11" s="325"/>
      <c r="Y11" s="325"/>
      <c r="Z11" s="325"/>
      <c r="AA11" s="325"/>
      <c r="AB11" s="325"/>
    </row>
    <row r="12" spans="2:28" ht="12.75">
      <c r="B12" s="344"/>
      <c r="C12" s="330">
        <v>2011</v>
      </c>
      <c r="D12" s="344">
        <v>207324.625</v>
      </c>
      <c r="E12" s="344">
        <v>-12676.7900390625</v>
      </c>
      <c r="F12" s="344">
        <v>37398.41015625</v>
      </c>
      <c r="G12" s="344">
        <v>182603.0048828125</v>
      </c>
      <c r="H12" s="344">
        <v>0</v>
      </c>
      <c r="I12" s="344">
        <v>0</v>
      </c>
      <c r="J12" s="344">
        <v>0</v>
      </c>
      <c r="K12" s="344">
        <v>182603.0048828125</v>
      </c>
      <c r="L12" s="344">
        <v>7580.173828125</v>
      </c>
      <c r="M12" s="344">
        <v>190183.1787109375</v>
      </c>
      <c r="N12" s="344">
        <v>0</v>
      </c>
      <c r="O12" s="344">
        <v>190183.1787109375</v>
      </c>
      <c r="P12" s="345">
        <v>190183.1787109375</v>
      </c>
      <c r="Q12" s="344">
        <v>0</v>
      </c>
      <c r="R12" s="346">
        <v>2011</v>
      </c>
      <c r="S12" s="344">
        <v>0</v>
      </c>
      <c r="T12" s="347">
        <v>884</v>
      </c>
      <c r="U12" s="325"/>
      <c r="V12" s="348"/>
      <c r="W12" s="349"/>
      <c r="X12" s="325"/>
      <c r="Y12" s="325"/>
      <c r="Z12" s="325"/>
      <c r="AA12" s="349"/>
      <c r="AB12" s="349"/>
    </row>
    <row r="13" spans="2:28" ht="12.75">
      <c r="B13" s="344"/>
      <c r="C13" s="330">
        <v>2012</v>
      </c>
      <c r="D13" s="344">
        <v>248382.25</v>
      </c>
      <c r="E13" s="344">
        <v>-21135.126220703125</v>
      </c>
      <c r="F13" s="344">
        <v>80279.6005859375</v>
      </c>
      <c r="G13" s="344">
        <v>189237.77563476562</v>
      </c>
      <c r="H13" s="344">
        <v>0</v>
      </c>
      <c r="I13" s="344">
        <v>0</v>
      </c>
      <c r="J13" s="344">
        <v>0</v>
      </c>
      <c r="K13" s="344">
        <v>189237.77563476562</v>
      </c>
      <c r="L13" s="344">
        <v>5956.99755859375</v>
      </c>
      <c r="M13" s="344">
        <v>195194.77319335938</v>
      </c>
      <c r="N13" s="344">
        <v>0</v>
      </c>
      <c r="O13" s="344">
        <v>195194.77319335938</v>
      </c>
      <c r="P13" s="345">
        <v>369854.3616945157</v>
      </c>
      <c r="Q13" s="344">
        <v>0</v>
      </c>
      <c r="R13" s="346">
        <v>2012</v>
      </c>
      <c r="S13" s="344">
        <v>0</v>
      </c>
      <c r="T13" s="347">
        <v>2401</v>
      </c>
      <c r="U13" s="325"/>
      <c r="V13" s="349"/>
      <c r="W13" s="349"/>
      <c r="X13" s="325"/>
      <c r="Y13" s="350"/>
      <c r="Z13" s="325"/>
      <c r="AA13" s="349"/>
      <c r="AB13" s="349"/>
    </row>
    <row r="14" spans="2:28" ht="12.75">
      <c r="B14" s="344"/>
      <c r="C14" s="330">
        <v>2013</v>
      </c>
      <c r="D14" s="344">
        <v>254026.984375</v>
      </c>
      <c r="E14" s="344">
        <v>-31753.599365234375</v>
      </c>
      <c r="F14" s="344">
        <v>60378.912109375</v>
      </c>
      <c r="G14" s="344">
        <v>225401.67163085938</v>
      </c>
      <c r="H14" s="344">
        <v>0</v>
      </c>
      <c r="I14" s="344">
        <v>0</v>
      </c>
      <c r="J14" s="344">
        <v>0</v>
      </c>
      <c r="K14" s="344">
        <v>225401.67163085938</v>
      </c>
      <c r="L14" s="344">
        <v>50895.0546875</v>
      </c>
      <c r="M14" s="344">
        <v>276296.7263183594</v>
      </c>
      <c r="N14" s="344">
        <v>0</v>
      </c>
      <c r="O14" s="344">
        <v>276296.7263183594</v>
      </c>
      <c r="P14" s="345">
        <v>603951.5650194024</v>
      </c>
      <c r="Q14" s="344">
        <v>0</v>
      </c>
      <c r="R14" s="346">
        <v>2013</v>
      </c>
      <c r="S14" s="344">
        <v>0</v>
      </c>
      <c r="T14" s="347">
        <v>2401</v>
      </c>
      <c r="U14" s="325"/>
      <c r="V14" s="349"/>
      <c r="W14" s="349"/>
      <c r="X14" s="325"/>
      <c r="Y14" s="350"/>
      <c r="Z14" s="325"/>
      <c r="AA14" s="349"/>
      <c r="AB14" s="349"/>
    </row>
    <row r="15" spans="2:28" ht="12.75">
      <c r="B15" s="344"/>
      <c r="C15" s="330">
        <v>2014</v>
      </c>
      <c r="D15" s="344">
        <v>295465.28125</v>
      </c>
      <c r="E15" s="344">
        <v>-39829.925048828125</v>
      </c>
      <c r="F15" s="344">
        <v>93140.736328125</v>
      </c>
      <c r="G15" s="344">
        <v>242154.46997070312</v>
      </c>
      <c r="H15" s="344">
        <v>607</v>
      </c>
      <c r="I15" s="344">
        <v>0</v>
      </c>
      <c r="J15" s="344">
        <v>607</v>
      </c>
      <c r="K15" s="344">
        <v>242761.46997070312</v>
      </c>
      <c r="L15" s="344">
        <v>80938.7265625</v>
      </c>
      <c r="M15" s="344">
        <v>323700.1965332031</v>
      </c>
      <c r="N15" s="344">
        <v>2489.224904658383</v>
      </c>
      <c r="O15" s="344">
        <v>321210.97162854474</v>
      </c>
      <c r="P15" s="345">
        <v>854459.2769667835</v>
      </c>
      <c r="Q15" s="344">
        <v>607</v>
      </c>
      <c r="R15" s="346">
        <v>2014</v>
      </c>
      <c r="S15" s="344">
        <v>35.911260093750116</v>
      </c>
      <c r="T15" s="347">
        <v>1333</v>
      </c>
      <c r="U15" s="325"/>
      <c r="V15" s="349"/>
      <c r="W15" s="349"/>
      <c r="X15" s="325"/>
      <c r="Y15" s="350"/>
      <c r="Z15" s="325"/>
      <c r="AA15" s="349"/>
      <c r="AB15" s="349"/>
    </row>
    <row r="16" spans="2:28" ht="12.75">
      <c r="B16" s="344"/>
      <c r="C16" s="330">
        <v>2015</v>
      </c>
      <c r="D16" s="344">
        <v>310916.0625</v>
      </c>
      <c r="E16" s="344">
        <v>-44513.51135253906</v>
      </c>
      <c r="F16" s="344">
        <v>106138.2021484375</v>
      </c>
      <c r="G16" s="344">
        <v>249291.37170410156</v>
      </c>
      <c r="H16" s="344">
        <v>607</v>
      </c>
      <c r="I16" s="344">
        <v>0</v>
      </c>
      <c r="J16" s="344">
        <v>607</v>
      </c>
      <c r="K16" s="344">
        <v>249898.37170410156</v>
      </c>
      <c r="L16" s="344">
        <v>106780.375</v>
      </c>
      <c r="M16" s="344">
        <v>356678.74670410156</v>
      </c>
      <c r="N16" s="344">
        <v>1986.8914580043822</v>
      </c>
      <c r="O16" s="344">
        <v>354691.8552460972</v>
      </c>
      <c r="P16" s="345">
        <v>1109079.0860577938</v>
      </c>
      <c r="Q16" s="344">
        <v>607</v>
      </c>
      <c r="R16" s="346">
        <v>2015</v>
      </c>
      <c r="S16" s="344">
        <v>24.79523109375009</v>
      </c>
      <c r="T16" s="347">
        <v>1541</v>
      </c>
      <c r="U16" s="325"/>
      <c r="V16" s="349"/>
      <c r="W16" s="349"/>
      <c r="X16" s="325"/>
      <c r="Y16" s="350"/>
      <c r="Z16" s="325"/>
      <c r="AA16" s="349"/>
      <c r="AB16" s="349"/>
    </row>
    <row r="17" spans="2:28" ht="12.75">
      <c r="B17" s="344"/>
      <c r="C17" s="330">
        <v>2016</v>
      </c>
      <c r="D17" s="344">
        <v>286379.53125</v>
      </c>
      <c r="E17" s="344">
        <v>-45914.1220703125</v>
      </c>
      <c r="F17" s="344">
        <v>6962.751953125</v>
      </c>
      <c r="G17" s="344">
        <v>325330.9013671875</v>
      </c>
      <c r="H17" s="344">
        <v>219478.8</v>
      </c>
      <c r="I17" s="344">
        <v>34308.220703125</v>
      </c>
      <c r="J17" s="344">
        <v>253787.020703125</v>
      </c>
      <c r="K17" s="344">
        <v>579117.9220703125</v>
      </c>
      <c r="L17" s="344">
        <v>5707.181640625</v>
      </c>
      <c r="M17" s="344">
        <v>584825.1037109375</v>
      </c>
      <c r="N17" s="344">
        <v>-19461.46258667812</v>
      </c>
      <c r="O17" s="344">
        <v>604286.5662976156</v>
      </c>
      <c r="P17" s="345">
        <v>1508374.3462959547</v>
      </c>
      <c r="Q17" s="344">
        <v>219478.8</v>
      </c>
      <c r="R17" s="346">
        <v>2016</v>
      </c>
      <c r="S17" s="344">
        <v>-216.96167878124993</v>
      </c>
      <c r="T17" s="347">
        <v>1725</v>
      </c>
      <c r="U17" s="325"/>
      <c r="V17" s="349"/>
      <c r="W17" s="349"/>
      <c r="X17" s="325"/>
      <c r="Y17" s="350"/>
      <c r="Z17" s="325"/>
      <c r="AA17" s="349"/>
      <c r="AB17" s="349"/>
    </row>
    <row r="18" spans="2:28" ht="12.75">
      <c r="B18" s="344"/>
      <c r="C18" s="330">
        <v>2017</v>
      </c>
      <c r="D18" s="344">
        <v>293588.71875</v>
      </c>
      <c r="E18" s="344">
        <v>-47709.52990722656</v>
      </c>
      <c r="F18" s="344">
        <v>3959.46875</v>
      </c>
      <c r="G18" s="344">
        <v>337338.77990722656</v>
      </c>
      <c r="H18" s="344">
        <v>219478.8</v>
      </c>
      <c r="I18" s="344">
        <v>44028.3701171875</v>
      </c>
      <c r="J18" s="344">
        <v>263507.1701171875</v>
      </c>
      <c r="K18" s="344">
        <v>600845.9500244141</v>
      </c>
      <c r="L18" s="344">
        <v>84151.7421875</v>
      </c>
      <c r="M18" s="344">
        <v>684997.6922119141</v>
      </c>
      <c r="N18" s="344">
        <v>-20076.29724063599</v>
      </c>
      <c r="O18" s="344">
        <v>705073.9894525501</v>
      </c>
      <c r="P18" s="345">
        <v>1937215.2001008308</v>
      </c>
      <c r="Q18" s="344">
        <v>219478.8</v>
      </c>
      <c r="R18" s="346">
        <v>2017</v>
      </c>
      <c r="S18" s="344">
        <v>-205.03592099999992</v>
      </c>
      <c r="T18" s="347">
        <v>1883</v>
      </c>
      <c r="U18" s="325"/>
      <c r="V18" s="349"/>
      <c r="W18" s="349"/>
      <c r="X18" s="325"/>
      <c r="Y18" s="350"/>
      <c r="Z18" s="325"/>
      <c r="AA18" s="349"/>
      <c r="AB18" s="349"/>
    </row>
    <row r="19" spans="2:28" ht="12.75">
      <c r="B19" s="344"/>
      <c r="C19" s="330">
        <v>2018</v>
      </c>
      <c r="D19" s="344">
        <v>309217.0625</v>
      </c>
      <c r="E19" s="344">
        <v>-48058.061279296875</v>
      </c>
      <c r="F19" s="344">
        <v>14454.740234375</v>
      </c>
      <c r="G19" s="344">
        <v>342820.3835449219</v>
      </c>
      <c r="H19" s="344">
        <v>219478.8</v>
      </c>
      <c r="I19" s="344">
        <v>44766.041015625</v>
      </c>
      <c r="J19" s="344">
        <v>264244.841015625</v>
      </c>
      <c r="K19" s="344">
        <v>607065.2245605469</v>
      </c>
      <c r="L19" s="344">
        <v>89060.6953125</v>
      </c>
      <c r="M19" s="344">
        <v>696125.9198730469</v>
      </c>
      <c r="N19" s="344">
        <v>-21770.458941965488</v>
      </c>
      <c r="O19" s="344">
        <v>717896.3788150124</v>
      </c>
      <c r="P19" s="345">
        <v>2339129.5052716727</v>
      </c>
      <c r="Q19" s="344">
        <v>219478.8</v>
      </c>
      <c r="R19" s="346">
        <v>2018</v>
      </c>
      <c r="S19" s="344">
        <v>-207.87620256249988</v>
      </c>
      <c r="T19" s="347">
        <v>2014</v>
      </c>
      <c r="U19" s="325"/>
      <c r="V19" s="349"/>
      <c r="W19" s="349"/>
      <c r="X19" s="325"/>
      <c r="Y19" s="350"/>
      <c r="Z19" s="325"/>
      <c r="AA19" s="349"/>
      <c r="AB19" s="349"/>
    </row>
    <row r="20" spans="2:28" ht="12.75">
      <c r="B20" s="344"/>
      <c r="C20" s="330">
        <v>2019</v>
      </c>
      <c r="D20" s="344">
        <v>315370.25</v>
      </c>
      <c r="E20" s="344">
        <v>-47797.50732421875</v>
      </c>
      <c r="F20" s="344">
        <v>-4815.7265625</v>
      </c>
      <c r="G20" s="344">
        <v>367983.48388671875</v>
      </c>
      <c r="H20" s="344">
        <v>219478.8</v>
      </c>
      <c r="I20" s="344">
        <v>45501.3876953125</v>
      </c>
      <c r="J20" s="344">
        <v>264980.1876953125</v>
      </c>
      <c r="K20" s="344">
        <v>632963.6715820313</v>
      </c>
      <c r="L20" s="344">
        <v>89239.2890625</v>
      </c>
      <c r="M20" s="344">
        <v>722202.9606445313</v>
      </c>
      <c r="N20" s="344">
        <v>-22767.24542763774</v>
      </c>
      <c r="O20" s="344">
        <v>744970.206072169</v>
      </c>
      <c r="P20" s="345">
        <v>2723031.924288981</v>
      </c>
      <c r="Q20" s="344">
        <v>219478.8</v>
      </c>
      <c r="R20" s="346">
        <v>2019</v>
      </c>
      <c r="S20" s="344">
        <v>-206.9147650468749</v>
      </c>
      <c r="T20" s="347">
        <v>2116</v>
      </c>
      <c r="U20" s="325"/>
      <c r="V20" s="349"/>
      <c r="W20" s="349"/>
      <c r="X20" s="325"/>
      <c r="Y20" s="350"/>
      <c r="Z20" s="325"/>
      <c r="AA20" s="349"/>
      <c r="AB20" s="349"/>
    </row>
    <row r="21" spans="2:28" ht="12.75">
      <c r="B21" s="344"/>
      <c r="C21" s="330">
        <v>2020</v>
      </c>
      <c r="D21" s="344">
        <v>328062.25</v>
      </c>
      <c r="E21" s="344">
        <v>-48853.370849609375</v>
      </c>
      <c r="F21" s="344">
        <v>16498.86328125</v>
      </c>
      <c r="G21" s="344">
        <v>360416.7575683594</v>
      </c>
      <c r="H21" s="344">
        <v>226809.8</v>
      </c>
      <c r="I21" s="344">
        <v>46537.2861328125</v>
      </c>
      <c r="J21" s="344">
        <v>273347.0861328125</v>
      </c>
      <c r="K21" s="344">
        <v>633763.8437011719</v>
      </c>
      <c r="L21" s="344">
        <v>101173.4609375</v>
      </c>
      <c r="M21" s="344">
        <v>734937.3046386719</v>
      </c>
      <c r="N21" s="344">
        <v>-23679.526946186696</v>
      </c>
      <c r="O21" s="344">
        <v>758616.8315848586</v>
      </c>
      <c r="P21" s="345">
        <v>3082876.2525033657</v>
      </c>
      <c r="Q21" s="344">
        <v>226809.8</v>
      </c>
      <c r="R21" s="346">
        <v>2020</v>
      </c>
      <c r="S21" s="344">
        <v>-208.02901699218728</v>
      </c>
      <c r="T21" s="347">
        <v>2189</v>
      </c>
      <c r="U21" s="325"/>
      <c r="V21" s="349"/>
      <c r="W21" s="349"/>
      <c r="X21" s="325"/>
      <c r="Y21" s="350"/>
      <c r="Z21" s="325"/>
      <c r="AA21" s="349"/>
      <c r="AB21" s="349"/>
    </row>
    <row r="22" spans="2:28" ht="12.75">
      <c r="B22" s="344"/>
      <c r="C22" s="330">
        <v>2021</v>
      </c>
      <c r="D22" s="344">
        <v>336061.59375</v>
      </c>
      <c r="E22" s="344">
        <v>-63151.1728515625</v>
      </c>
      <c r="F22" s="344">
        <v>19969.03515625</v>
      </c>
      <c r="G22" s="344">
        <v>379243.7314453125</v>
      </c>
      <c r="H22" s="344">
        <v>226809.8</v>
      </c>
      <c r="I22" s="344">
        <v>47300.171875</v>
      </c>
      <c r="J22" s="344">
        <v>274109.971875</v>
      </c>
      <c r="K22" s="344">
        <v>653353.7033203125</v>
      </c>
      <c r="L22" s="344">
        <v>102015.5546875</v>
      </c>
      <c r="M22" s="344">
        <v>755369.2580078125</v>
      </c>
      <c r="N22" s="344">
        <v>-23806.650847617624</v>
      </c>
      <c r="O22" s="344">
        <v>779175.9088554302</v>
      </c>
      <c r="P22" s="345">
        <v>3423079.10198706</v>
      </c>
      <c r="Q22" s="344">
        <v>226809.8</v>
      </c>
      <c r="R22" s="346">
        <v>2021</v>
      </c>
      <c r="S22" s="344">
        <v>-205.20852021874998</v>
      </c>
      <c r="T22" s="347">
        <v>2231</v>
      </c>
      <c r="U22" s="325"/>
      <c r="V22" s="349"/>
      <c r="W22" s="349"/>
      <c r="X22" s="325"/>
      <c r="Y22" s="350"/>
      <c r="Z22" s="325"/>
      <c r="AA22" s="349"/>
      <c r="AB22" s="349"/>
    </row>
    <row r="23" spans="2:28" ht="12.75">
      <c r="B23" s="344"/>
      <c r="C23" s="330">
        <v>2022</v>
      </c>
      <c r="D23" s="344">
        <v>340790.15625</v>
      </c>
      <c r="E23" s="344">
        <v>-64119.7841796875</v>
      </c>
      <c r="F23" s="344">
        <v>15972.4609375</v>
      </c>
      <c r="G23" s="344">
        <v>388937.4794921875</v>
      </c>
      <c r="H23" s="344">
        <v>226809.8</v>
      </c>
      <c r="I23" s="344">
        <v>48236.095703125</v>
      </c>
      <c r="J23" s="344">
        <v>275045.895703125</v>
      </c>
      <c r="K23" s="344">
        <v>663983.3751953125</v>
      </c>
      <c r="L23" s="344">
        <v>103305.9375</v>
      </c>
      <c r="M23" s="344">
        <v>767289.3126953125</v>
      </c>
      <c r="N23" s="344">
        <v>-25265.26077259598</v>
      </c>
      <c r="O23" s="344">
        <v>792554.5734679085</v>
      </c>
      <c r="P23" s="345">
        <v>3741602.87403985</v>
      </c>
      <c r="Q23" s="344">
        <v>226809.8</v>
      </c>
      <c r="R23" s="346">
        <v>2022</v>
      </c>
      <c r="S23" s="344">
        <v>-213.85140821874984</v>
      </c>
      <c r="T23" s="347">
        <v>2272</v>
      </c>
      <c r="U23" s="325"/>
      <c r="V23" s="349"/>
      <c r="W23" s="349"/>
      <c r="X23" s="325"/>
      <c r="Y23" s="350"/>
      <c r="Z23" s="325"/>
      <c r="AA23" s="349"/>
      <c r="AB23" s="349"/>
    </row>
    <row r="24" spans="2:28" ht="12.75">
      <c r="B24" s="344"/>
      <c r="C24" s="330">
        <v>2023</v>
      </c>
      <c r="D24" s="344">
        <v>342397.625</v>
      </c>
      <c r="E24" s="344">
        <v>-64680.289306640625</v>
      </c>
      <c r="F24" s="344">
        <v>-11088.01171875</v>
      </c>
      <c r="G24" s="344">
        <v>418165.9260253906</v>
      </c>
      <c r="H24" s="344">
        <v>226809.8</v>
      </c>
      <c r="I24" s="344">
        <v>49160.7939453125</v>
      </c>
      <c r="J24" s="344">
        <v>275970.5939453125</v>
      </c>
      <c r="K24" s="344">
        <v>694136.5199707032</v>
      </c>
      <c r="L24" s="344">
        <v>97203.609375</v>
      </c>
      <c r="M24" s="344">
        <v>791340.1293457032</v>
      </c>
      <c r="N24" s="344">
        <v>-25981.074974190364</v>
      </c>
      <c r="O24" s="344">
        <v>817321.2043198935</v>
      </c>
      <c r="P24" s="345">
        <v>4043956.8493492724</v>
      </c>
      <c r="Q24" s="344">
        <v>226809.8</v>
      </c>
      <c r="R24" s="346">
        <v>2023</v>
      </c>
      <c r="S24" s="344">
        <v>-216.01213021874992</v>
      </c>
      <c r="T24" s="347">
        <v>2313</v>
      </c>
      <c r="U24" s="325"/>
      <c r="V24" s="349"/>
      <c r="W24" s="349"/>
      <c r="X24" s="325"/>
      <c r="Y24" s="350"/>
      <c r="Z24" s="325"/>
      <c r="AA24" s="349"/>
      <c r="AB24" s="349"/>
    </row>
    <row r="25" spans="2:28" ht="12.75">
      <c r="B25" s="344"/>
      <c r="C25" s="330">
        <v>2024</v>
      </c>
      <c r="D25" s="344">
        <v>355337.53125</v>
      </c>
      <c r="E25" s="344">
        <v>-65855.64135742188</v>
      </c>
      <c r="F25" s="344">
        <v>-11987.1796875</v>
      </c>
      <c r="G25" s="344">
        <v>433180.3522949219</v>
      </c>
      <c r="H25" s="344">
        <v>226809.8</v>
      </c>
      <c r="I25" s="344">
        <v>50045.73828125</v>
      </c>
      <c r="J25" s="344">
        <v>276855.53828125</v>
      </c>
      <c r="K25" s="344">
        <v>710035.8905761719</v>
      </c>
      <c r="L25" s="344">
        <v>99859.921875</v>
      </c>
      <c r="M25" s="344">
        <v>809895.8124511719</v>
      </c>
      <c r="N25" s="344">
        <v>-27367.326640832744</v>
      </c>
      <c r="O25" s="344">
        <v>837263.1390920046</v>
      </c>
      <c r="P25" s="345">
        <v>4329055.480044433</v>
      </c>
      <c r="Q25" s="344">
        <v>226809.8</v>
      </c>
      <c r="R25" s="346">
        <v>2024</v>
      </c>
      <c r="S25" s="344">
        <v>-223.57465721874996</v>
      </c>
      <c r="T25" s="347">
        <v>2354</v>
      </c>
      <c r="U25" s="325"/>
      <c r="V25" s="349"/>
      <c r="W25" s="349"/>
      <c r="X25" s="325"/>
      <c r="Y25" s="350"/>
      <c r="Z25" s="325"/>
      <c r="AA25" s="349"/>
      <c r="AB25" s="349"/>
    </row>
    <row r="26" spans="2:28" ht="12.75">
      <c r="B26" s="344"/>
      <c r="C26" s="330">
        <v>2025</v>
      </c>
      <c r="D26" s="344">
        <v>445309.53125</v>
      </c>
      <c r="E26" s="344">
        <v>-57584.90087890625</v>
      </c>
      <c r="F26" s="344">
        <v>131908.673828125</v>
      </c>
      <c r="G26" s="344">
        <v>370985.75830078125</v>
      </c>
      <c r="H26" s="344">
        <v>309839.8</v>
      </c>
      <c r="I26" s="344">
        <v>67748.421875</v>
      </c>
      <c r="J26" s="344">
        <v>377588.221875</v>
      </c>
      <c r="K26" s="344">
        <v>748573.9801757813</v>
      </c>
      <c r="L26" s="344">
        <v>117916.28125</v>
      </c>
      <c r="M26" s="344">
        <v>866490.2614257813</v>
      </c>
      <c r="N26" s="344">
        <v>21117.2723402404</v>
      </c>
      <c r="O26" s="344">
        <v>845372.9890855409</v>
      </c>
      <c r="P26" s="345">
        <v>4594022.46884304</v>
      </c>
      <c r="Q26" s="344">
        <v>309839.8</v>
      </c>
      <c r="R26" s="346">
        <v>2025</v>
      </c>
      <c r="S26" s="344">
        <v>169.4206888437502</v>
      </c>
      <c r="T26" s="347">
        <v>2397</v>
      </c>
      <c r="U26" s="325"/>
      <c r="V26" s="349"/>
      <c r="W26" s="349"/>
      <c r="X26" s="325"/>
      <c r="Y26" s="350"/>
      <c r="Z26" s="325"/>
      <c r="AA26" s="349"/>
      <c r="AB26" s="349"/>
    </row>
    <row r="27" spans="2:28" ht="12.75">
      <c r="B27" s="344"/>
      <c r="C27" s="330">
        <v>2026</v>
      </c>
      <c r="D27" s="344">
        <v>462001.96875</v>
      </c>
      <c r="E27" s="344">
        <v>-58607.251953125</v>
      </c>
      <c r="F27" s="344">
        <v>129027.943359375</v>
      </c>
      <c r="G27" s="344">
        <v>391581.27734375</v>
      </c>
      <c r="H27" s="344">
        <v>309839.8</v>
      </c>
      <c r="I27" s="344">
        <v>69961.6796875</v>
      </c>
      <c r="J27" s="344">
        <v>379801.4796875</v>
      </c>
      <c r="K27" s="344">
        <v>771382.75703125</v>
      </c>
      <c r="L27" s="344">
        <v>117185.765625</v>
      </c>
      <c r="M27" s="344">
        <v>888568.52265625</v>
      </c>
      <c r="N27" s="344">
        <v>20125.334963695004</v>
      </c>
      <c r="O27" s="344">
        <v>868443.187692555</v>
      </c>
      <c r="P27" s="345">
        <v>4844572.84479744</v>
      </c>
      <c r="Q27" s="344">
        <v>309839.8</v>
      </c>
      <c r="R27" s="346">
        <v>2026</v>
      </c>
      <c r="S27" s="344">
        <v>158.61707884375005</v>
      </c>
      <c r="T27" s="347">
        <v>2440</v>
      </c>
      <c r="U27" s="325"/>
      <c r="V27" s="349"/>
      <c r="W27" s="349"/>
      <c r="X27" s="325"/>
      <c r="Y27" s="350"/>
      <c r="Z27" s="325"/>
      <c r="AA27" s="349"/>
      <c r="AB27" s="349"/>
    </row>
    <row r="28" spans="2:28" ht="12.75">
      <c r="B28" s="344"/>
      <c r="C28" s="330">
        <v>2027</v>
      </c>
      <c r="D28" s="344">
        <v>468924.53125</v>
      </c>
      <c r="E28" s="344">
        <v>-59094.635986328125</v>
      </c>
      <c r="F28" s="344">
        <v>133109.1875</v>
      </c>
      <c r="G28" s="344">
        <v>394909.9797363281</v>
      </c>
      <c r="H28" s="344">
        <v>309839.8</v>
      </c>
      <c r="I28" s="344">
        <v>70968.2421875</v>
      </c>
      <c r="J28" s="344">
        <v>380808.0421875</v>
      </c>
      <c r="K28" s="344">
        <v>775718.0219238282</v>
      </c>
      <c r="L28" s="344">
        <v>121744.6953125</v>
      </c>
      <c r="M28" s="344">
        <v>897462.7172363282</v>
      </c>
      <c r="N28" s="344">
        <v>18953.222073961508</v>
      </c>
      <c r="O28" s="344">
        <v>878509.4951623667</v>
      </c>
      <c r="P28" s="345">
        <v>5077870.486558192</v>
      </c>
      <c r="Q28" s="344">
        <v>309839.8</v>
      </c>
      <c r="R28" s="346">
        <v>2027</v>
      </c>
      <c r="S28" s="344">
        <v>146.73310784375008</v>
      </c>
      <c r="T28" s="347">
        <v>2484</v>
      </c>
      <c r="U28" s="325"/>
      <c r="V28" s="349"/>
      <c r="W28" s="349"/>
      <c r="X28" s="325"/>
      <c r="Y28" s="350"/>
      <c r="Z28" s="325"/>
      <c r="AA28" s="349"/>
      <c r="AB28" s="349"/>
    </row>
    <row r="29" spans="2:28" ht="12.75">
      <c r="B29" s="344"/>
      <c r="C29" s="330">
        <v>2028</v>
      </c>
      <c r="D29" s="344">
        <v>490048.25</v>
      </c>
      <c r="E29" s="344">
        <v>-60296.2197265625</v>
      </c>
      <c r="F29" s="344">
        <v>133946.7578125</v>
      </c>
      <c r="G29" s="344">
        <v>416397.7119140625</v>
      </c>
      <c r="H29" s="344">
        <v>309839.8</v>
      </c>
      <c r="I29" s="344">
        <v>73648.921875</v>
      </c>
      <c r="J29" s="344">
        <v>383488.721875</v>
      </c>
      <c r="K29" s="344">
        <v>799886.4337890625</v>
      </c>
      <c r="L29" s="344">
        <v>121443.1484375</v>
      </c>
      <c r="M29" s="344">
        <v>921329.5822265625</v>
      </c>
      <c r="N29" s="344">
        <v>18152.787939780028</v>
      </c>
      <c r="O29" s="344">
        <v>903176.7942867825</v>
      </c>
      <c r="P29" s="345">
        <v>5298643.966173827</v>
      </c>
      <c r="Q29" s="344">
        <v>309839.8</v>
      </c>
      <c r="R29" s="346">
        <v>2028</v>
      </c>
      <c r="S29" s="344">
        <v>138.09021984375022</v>
      </c>
      <c r="T29" s="347">
        <v>2528</v>
      </c>
      <c r="U29" s="325"/>
      <c r="V29" s="349"/>
      <c r="W29" s="349"/>
      <c r="X29" s="325"/>
      <c r="Y29" s="350"/>
      <c r="Z29" s="325"/>
      <c r="AA29" s="349"/>
      <c r="AB29" s="349"/>
    </row>
    <row r="30" spans="2:28" ht="12.75">
      <c r="B30" s="344"/>
      <c r="C30" s="330">
        <v>2029</v>
      </c>
      <c r="D30" s="344">
        <v>505094.53125</v>
      </c>
      <c r="E30" s="344">
        <v>-61728.885986328125</v>
      </c>
      <c r="F30" s="344">
        <v>128429.4140625</v>
      </c>
      <c r="G30" s="344">
        <v>438394.0031738281</v>
      </c>
      <c r="H30" s="344">
        <v>309839.8</v>
      </c>
      <c r="I30" s="344">
        <v>75854.7490234375</v>
      </c>
      <c r="J30" s="344">
        <v>385694.5490234375</v>
      </c>
      <c r="K30" s="344">
        <v>824088.5521972657</v>
      </c>
      <c r="L30" s="344">
        <v>121068.015625</v>
      </c>
      <c r="M30" s="344">
        <v>945156.5678222657</v>
      </c>
      <c r="N30" s="344">
        <v>17615.474790878277</v>
      </c>
      <c r="O30" s="344">
        <v>927541.0930313874</v>
      </c>
      <c r="P30" s="345">
        <v>5507341.60449016</v>
      </c>
      <c r="Q30" s="344">
        <v>309839.8</v>
      </c>
      <c r="R30" s="346">
        <v>2029</v>
      </c>
      <c r="S30" s="344">
        <v>131.6080538437502</v>
      </c>
      <c r="T30" s="347">
        <v>2574</v>
      </c>
      <c r="U30" s="325"/>
      <c r="V30" s="349"/>
      <c r="W30" s="349"/>
      <c r="X30" s="325"/>
      <c r="Y30" s="350"/>
      <c r="Z30" s="325"/>
      <c r="AA30" s="349"/>
      <c r="AB30" s="349"/>
    </row>
    <row r="31" spans="2:28" ht="12.75">
      <c r="B31" s="344"/>
      <c r="C31" s="330">
        <v>2030</v>
      </c>
      <c r="D31" s="344">
        <v>518132.28125</v>
      </c>
      <c r="E31" s="344">
        <v>-61879.376220703125</v>
      </c>
      <c r="F31" s="344">
        <v>141389.720703125</v>
      </c>
      <c r="G31" s="344">
        <v>438621.9367675781</v>
      </c>
      <c r="H31" s="344">
        <v>309839.8</v>
      </c>
      <c r="I31" s="344">
        <v>77184.517578125</v>
      </c>
      <c r="J31" s="344">
        <v>387024.317578125</v>
      </c>
      <c r="K31" s="344">
        <v>825646.2543457032</v>
      </c>
      <c r="L31" s="344">
        <v>127650.0546875</v>
      </c>
      <c r="M31" s="344">
        <v>953296.3090332032</v>
      </c>
      <c r="N31" s="344">
        <v>16458.397429272507</v>
      </c>
      <c r="O31" s="344">
        <v>936837.9116039306</v>
      </c>
      <c r="P31" s="345">
        <v>5701367.222531023</v>
      </c>
      <c r="Q31" s="344">
        <v>309839.8</v>
      </c>
      <c r="R31" s="346">
        <v>2030</v>
      </c>
      <c r="S31" s="344">
        <v>120.80444384375005</v>
      </c>
      <c r="T31" s="347">
        <v>2620</v>
      </c>
      <c r="U31" s="325"/>
      <c r="V31" s="349"/>
      <c r="W31" s="349"/>
      <c r="X31" s="325"/>
      <c r="Y31" s="350"/>
      <c r="Z31" s="325"/>
      <c r="AA31" s="349"/>
      <c r="AB31" s="349"/>
    </row>
    <row r="32" spans="2:28" ht="12.75">
      <c r="B32" s="344"/>
      <c r="C32" s="330">
        <v>2031</v>
      </c>
      <c r="D32" s="344">
        <v>522443.40625</v>
      </c>
      <c r="E32" s="344">
        <v>-63376.471923828125</v>
      </c>
      <c r="F32" s="344">
        <v>119892.22265625</v>
      </c>
      <c r="G32" s="344">
        <v>465927.6555175781</v>
      </c>
      <c r="H32" s="344">
        <v>309839.8</v>
      </c>
      <c r="I32" s="344">
        <v>78903.23828125</v>
      </c>
      <c r="J32" s="344">
        <v>388743.03828125</v>
      </c>
      <c r="K32" s="344">
        <v>854670.6937988282</v>
      </c>
      <c r="L32" s="344">
        <v>123767.2265625</v>
      </c>
      <c r="M32" s="344">
        <v>978437.9203613282</v>
      </c>
      <c r="N32" s="344">
        <v>15105.526855862634</v>
      </c>
      <c r="O32" s="344">
        <v>963332.3935054656</v>
      </c>
      <c r="P32" s="345">
        <v>5885013.033178232</v>
      </c>
      <c r="Q32" s="344">
        <v>309839.8</v>
      </c>
      <c r="R32" s="346">
        <v>2031</v>
      </c>
      <c r="S32" s="344">
        <v>108.92047284375008</v>
      </c>
      <c r="T32" s="347">
        <v>2667</v>
      </c>
      <c r="U32" s="325"/>
      <c r="V32" s="349"/>
      <c r="W32" s="349"/>
      <c r="X32" s="325"/>
      <c r="Y32" s="350"/>
      <c r="Z32" s="325"/>
      <c r="AA32" s="349"/>
      <c r="AB32" s="349"/>
    </row>
    <row r="33" spans="2:30" ht="12.75">
      <c r="B33" s="344"/>
      <c r="C33" s="330">
        <v>2032</v>
      </c>
      <c r="D33" s="344">
        <v>530087.4375</v>
      </c>
      <c r="E33" s="344">
        <v>-63710.695556640625</v>
      </c>
      <c r="F33" s="344">
        <v>132981.16796875</v>
      </c>
      <c r="G33" s="344">
        <v>460816.9650878906</v>
      </c>
      <c r="H33" s="344">
        <v>309839.8</v>
      </c>
      <c r="I33" s="344">
        <v>79629.21484375</v>
      </c>
      <c r="J33" s="344">
        <v>389469.01484375</v>
      </c>
      <c r="K33" s="344">
        <v>850285.9799316407</v>
      </c>
      <c r="L33" s="344">
        <v>131687.953125</v>
      </c>
      <c r="M33" s="344">
        <v>981973.9330566407</v>
      </c>
      <c r="N33" s="344">
        <v>14157.189428240657</v>
      </c>
      <c r="O33" s="344">
        <v>967816.7436284</v>
      </c>
      <c r="P33" s="345">
        <v>6054840.618881243</v>
      </c>
      <c r="Q33" s="344">
        <v>309839.8</v>
      </c>
      <c r="R33" s="346">
        <v>2032</v>
      </c>
      <c r="S33" s="344">
        <v>100.27758484375022</v>
      </c>
      <c r="T33" s="347">
        <v>2715</v>
      </c>
      <c r="U33" s="325"/>
      <c r="V33" s="349"/>
      <c r="W33" s="349"/>
      <c r="X33" s="325"/>
      <c r="Y33" s="350"/>
      <c r="Z33" s="325"/>
      <c r="AA33" s="349"/>
      <c r="AB33" s="349"/>
      <c r="AC33" s="325"/>
      <c r="AD33" s="325"/>
    </row>
    <row r="34" spans="2:30" ht="12.75">
      <c r="B34" s="344"/>
      <c r="C34" s="330">
        <v>2033</v>
      </c>
      <c r="D34" s="344">
        <v>538392.125</v>
      </c>
      <c r="E34" s="344">
        <v>-64706.08349609375</v>
      </c>
      <c r="F34" s="344">
        <v>125533.08984375</v>
      </c>
      <c r="G34" s="344">
        <v>477565.11865234375</v>
      </c>
      <c r="H34" s="344">
        <v>309839.8</v>
      </c>
      <c r="I34" s="344">
        <v>81096.99609375</v>
      </c>
      <c r="J34" s="344">
        <v>390936.79609375</v>
      </c>
      <c r="K34" s="344">
        <v>868501.9147460938</v>
      </c>
      <c r="L34" s="344">
        <v>132842.734375</v>
      </c>
      <c r="M34" s="344">
        <v>1001344.6491210938</v>
      </c>
      <c r="N34" s="344">
        <v>11088.978953110518</v>
      </c>
      <c r="O34" s="344">
        <v>990255.6701679833</v>
      </c>
      <c r="P34" s="345">
        <v>6214786.361708069</v>
      </c>
      <c r="Q34" s="344">
        <v>309839.8</v>
      </c>
      <c r="R34" s="346">
        <v>2033</v>
      </c>
      <c r="S34" s="344">
        <v>77.15253084375013</v>
      </c>
      <c r="T34" s="347">
        <v>2764</v>
      </c>
      <c r="U34" s="325"/>
      <c r="V34" s="349"/>
      <c r="W34" s="349"/>
      <c r="X34" s="325"/>
      <c r="Y34" s="350"/>
      <c r="Z34" s="325"/>
      <c r="AA34" s="349"/>
      <c r="AB34" s="349"/>
      <c r="AC34" s="325"/>
      <c r="AD34" s="325"/>
    </row>
    <row r="35" spans="2:30" ht="12.75">
      <c r="B35" s="344"/>
      <c r="C35" s="330">
        <v>2034</v>
      </c>
      <c r="D35" s="344">
        <v>568298.75</v>
      </c>
      <c r="E35" s="344">
        <v>-65985.26733398438</v>
      </c>
      <c r="F35" s="344">
        <v>140691.576171875</v>
      </c>
      <c r="G35" s="344">
        <v>493592.4411621094</v>
      </c>
      <c r="H35" s="344">
        <v>309839.8</v>
      </c>
      <c r="I35" s="344">
        <v>84268.365234375</v>
      </c>
      <c r="J35" s="344">
        <v>394108.165234375</v>
      </c>
      <c r="K35" s="344">
        <v>887700.6063964844</v>
      </c>
      <c r="L35" s="344">
        <v>137039.140625</v>
      </c>
      <c r="M35" s="344">
        <v>1024739.7470214844</v>
      </c>
      <c r="N35" s="344">
        <v>10657.22727567228</v>
      </c>
      <c r="O35" s="344">
        <v>1014082.5197458122</v>
      </c>
      <c r="P35" s="345">
        <v>6365554.262183533</v>
      </c>
      <c r="Q35" s="344">
        <v>309839.8</v>
      </c>
      <c r="R35" s="346">
        <v>2034</v>
      </c>
      <c r="S35" s="344">
        <v>72.8310868437502</v>
      </c>
      <c r="T35" s="347">
        <v>2814</v>
      </c>
      <c r="U35" s="325"/>
      <c r="V35" s="349"/>
      <c r="W35" s="349"/>
      <c r="X35" s="325"/>
      <c r="Y35" s="350"/>
      <c r="Z35" s="325"/>
      <c r="AA35" s="349"/>
      <c r="AB35" s="349"/>
      <c r="AC35" s="325"/>
      <c r="AD35" s="325"/>
    </row>
    <row r="36" spans="2:30" ht="12.75">
      <c r="B36" s="344"/>
      <c r="C36" s="330">
        <v>2035</v>
      </c>
      <c r="D36" s="344">
        <v>576537.375</v>
      </c>
      <c r="E36" s="344">
        <v>-67659.94458007812</v>
      </c>
      <c r="F36" s="344">
        <v>113978.390625</v>
      </c>
      <c r="G36" s="344">
        <v>530218.9289550781</v>
      </c>
      <c r="H36" s="344">
        <v>309839.8</v>
      </c>
      <c r="I36" s="344">
        <v>86646.734375</v>
      </c>
      <c r="J36" s="344">
        <v>396486.534375</v>
      </c>
      <c r="K36" s="344">
        <v>926705.4633300782</v>
      </c>
      <c r="L36" s="344">
        <v>131103.421875</v>
      </c>
      <c r="M36" s="344">
        <v>1057808.8852050782</v>
      </c>
      <c r="N36" s="344">
        <v>9675.821318401908</v>
      </c>
      <c r="O36" s="344">
        <v>1048133.0638866762</v>
      </c>
      <c r="P36" s="345">
        <v>6508991.612748794</v>
      </c>
      <c r="Q36" s="344">
        <v>309839.8</v>
      </c>
      <c r="R36" s="346">
        <v>2035</v>
      </c>
      <c r="S36" s="344">
        <v>64.94711584375023</v>
      </c>
      <c r="T36" s="347">
        <v>2865</v>
      </c>
      <c r="U36" s="325"/>
      <c r="V36" s="349"/>
      <c r="W36" s="349"/>
      <c r="X36" s="325"/>
      <c r="Y36" s="350"/>
      <c r="Z36" s="325"/>
      <c r="AA36" s="349"/>
      <c r="AB36" s="349"/>
      <c r="AC36" s="325"/>
      <c r="AD36" s="325"/>
    </row>
    <row r="37" spans="2:30" ht="12.75">
      <c r="B37" s="344"/>
      <c r="C37" s="330">
        <v>2036</v>
      </c>
      <c r="D37" s="344">
        <v>586412.25</v>
      </c>
      <c r="E37" s="344">
        <v>-68851.81396484375</v>
      </c>
      <c r="F37" s="344">
        <v>113014.26953125</v>
      </c>
      <c r="G37" s="344">
        <v>542249.7944335938</v>
      </c>
      <c r="H37" s="344">
        <v>309839.8</v>
      </c>
      <c r="I37" s="344">
        <v>88203.396484375</v>
      </c>
      <c r="J37" s="344">
        <v>398043.196484375</v>
      </c>
      <c r="K37" s="344">
        <v>940292.9909179688</v>
      </c>
      <c r="L37" s="344">
        <v>133927</v>
      </c>
      <c r="M37" s="344">
        <v>1074219.9909179688</v>
      </c>
      <c r="N37" s="344">
        <v>8537.522676403523</v>
      </c>
      <c r="O37" s="344">
        <v>1065682.4682415652</v>
      </c>
      <c r="P37" s="345">
        <v>6643232.216814466</v>
      </c>
      <c r="Q37" s="344">
        <v>309839.8</v>
      </c>
      <c r="R37" s="346">
        <v>2036</v>
      </c>
      <c r="S37" s="344">
        <v>56.30422784375014</v>
      </c>
      <c r="T37" s="347">
        <v>2916</v>
      </c>
      <c r="U37" s="325"/>
      <c r="V37" s="349"/>
      <c r="W37" s="349"/>
      <c r="X37" s="325"/>
      <c r="Y37" s="350"/>
      <c r="Z37" s="325"/>
      <c r="AA37" s="349"/>
      <c r="AB37" s="349"/>
      <c r="AC37" s="325"/>
      <c r="AD37" s="325"/>
    </row>
    <row r="38" spans="2:30" ht="12.75">
      <c r="B38" s="344"/>
      <c r="C38" s="330">
        <v>2037</v>
      </c>
      <c r="D38" s="344">
        <v>605355.625</v>
      </c>
      <c r="E38" s="344">
        <v>-69265.08911132812</v>
      </c>
      <c r="F38" s="344">
        <v>130139.33203125</v>
      </c>
      <c r="G38" s="344">
        <v>544481.3820800781</v>
      </c>
      <c r="H38" s="344">
        <v>309839.8</v>
      </c>
      <c r="I38" s="344">
        <v>89953.701171875</v>
      </c>
      <c r="J38" s="344">
        <v>399793.501171875</v>
      </c>
      <c r="K38" s="344">
        <v>944274.8832519532</v>
      </c>
      <c r="L38" s="344">
        <v>142463.734375</v>
      </c>
      <c r="M38" s="344">
        <v>1086738.6176269532</v>
      </c>
      <c r="N38" s="344">
        <v>5857.1859691848995</v>
      </c>
      <c r="O38" s="344">
        <v>1080881.4316577683</v>
      </c>
      <c r="P38" s="345">
        <v>6768559.139459012</v>
      </c>
      <c r="Q38" s="344">
        <v>309839.8</v>
      </c>
      <c r="R38" s="346">
        <v>2037</v>
      </c>
      <c r="S38" s="344">
        <v>37.93809084375016</v>
      </c>
      <c r="T38" s="347">
        <v>2969</v>
      </c>
      <c r="U38" s="325"/>
      <c r="V38" s="349"/>
      <c r="W38" s="349"/>
      <c r="X38" s="325"/>
      <c r="Y38" s="350"/>
      <c r="Z38" s="325"/>
      <c r="AA38" s="349"/>
      <c r="AB38" s="349"/>
      <c r="AC38" s="325"/>
      <c r="AD38" s="325"/>
    </row>
    <row r="39" spans="2:30" ht="12.75">
      <c r="B39" s="344"/>
      <c r="C39" s="330">
        <v>2038</v>
      </c>
      <c r="D39" s="344">
        <v>615012.8125</v>
      </c>
      <c r="E39" s="344">
        <v>-71153.3291015625</v>
      </c>
      <c r="F39" s="344">
        <v>113735.45703125</v>
      </c>
      <c r="G39" s="344">
        <v>572430.6845703125</v>
      </c>
      <c r="H39" s="344">
        <v>309839.8</v>
      </c>
      <c r="I39" s="344">
        <v>92154.765625</v>
      </c>
      <c r="J39" s="344">
        <v>401994.565625</v>
      </c>
      <c r="K39" s="344">
        <v>974425.2501953125</v>
      </c>
      <c r="L39" s="344">
        <v>140071.3125</v>
      </c>
      <c r="M39" s="344">
        <v>1114496.5626953125</v>
      </c>
      <c r="N39" s="344">
        <v>3754.704110758267</v>
      </c>
      <c r="O39" s="344">
        <v>1110741.8585845542</v>
      </c>
      <c r="P39" s="345">
        <v>6887105.902900855</v>
      </c>
      <c r="Q39" s="344">
        <v>309839.8</v>
      </c>
      <c r="R39" s="346">
        <v>2038</v>
      </c>
      <c r="S39" s="344">
        <v>23.893397843750108</v>
      </c>
      <c r="T39" s="347">
        <v>3022</v>
      </c>
      <c r="U39" s="325"/>
      <c r="V39" s="349"/>
      <c r="W39" s="349"/>
      <c r="X39" s="325"/>
      <c r="Y39" s="350"/>
      <c r="Z39" s="325"/>
      <c r="AA39" s="349"/>
      <c r="AB39" s="349"/>
      <c r="AC39" s="325"/>
      <c r="AD39" s="325"/>
    </row>
    <row r="40" spans="2:30" ht="12.75">
      <c r="B40" s="344"/>
      <c r="C40" s="330">
        <v>2039</v>
      </c>
      <c r="D40" s="344">
        <v>638089.3125</v>
      </c>
      <c r="E40" s="344">
        <v>-71977.35522460938</v>
      </c>
      <c r="F40" s="344">
        <v>130582.140625</v>
      </c>
      <c r="G40" s="344">
        <v>579484.5270996094</v>
      </c>
      <c r="H40" s="344">
        <v>309839.8</v>
      </c>
      <c r="I40" s="344">
        <v>94596.63671875</v>
      </c>
      <c r="J40" s="344">
        <v>404436.43671875</v>
      </c>
      <c r="K40" s="344">
        <v>983920.9638183594</v>
      </c>
      <c r="L40" s="344">
        <v>147033.25</v>
      </c>
      <c r="M40" s="344">
        <v>1130954.2138183594</v>
      </c>
      <c r="N40" s="344">
        <v>1748.1259398395152</v>
      </c>
      <c r="O40" s="344">
        <v>1129206.08787852</v>
      </c>
      <c r="P40" s="345">
        <v>6998038.713559884</v>
      </c>
      <c r="Q40" s="344">
        <v>309839.8</v>
      </c>
      <c r="R40" s="346">
        <v>2039</v>
      </c>
      <c r="S40" s="344">
        <v>10.929065843750095</v>
      </c>
      <c r="T40" s="347">
        <v>3076</v>
      </c>
      <c r="U40" s="325"/>
      <c r="V40" s="349"/>
      <c r="W40" s="349"/>
      <c r="X40" s="325"/>
      <c r="Y40" s="350"/>
      <c r="Z40" s="325"/>
      <c r="AA40" s="349"/>
      <c r="AB40" s="349"/>
      <c r="AC40" s="325"/>
      <c r="AD40" s="325"/>
    </row>
    <row r="41" spans="2:30" ht="12.75">
      <c r="B41" s="344"/>
      <c r="C41" s="330">
        <v>2040</v>
      </c>
      <c r="D41" s="344">
        <v>653464.1875</v>
      </c>
      <c r="E41" s="344">
        <v>-73771.05712890625</v>
      </c>
      <c r="F41" s="344">
        <v>117976.78515625</v>
      </c>
      <c r="G41" s="344">
        <v>609258.4594726562</v>
      </c>
      <c r="H41" s="344">
        <v>309839.8</v>
      </c>
      <c r="I41" s="344">
        <v>97352.544921875</v>
      </c>
      <c r="J41" s="344">
        <v>407192.344921875</v>
      </c>
      <c r="K41" s="344">
        <v>1016450.8043945313</v>
      </c>
      <c r="L41" s="344">
        <v>145084.5625</v>
      </c>
      <c r="M41" s="344">
        <v>1161535.3668945313</v>
      </c>
      <c r="N41" s="344">
        <v>-155.5196733674803</v>
      </c>
      <c r="O41" s="344">
        <v>1161690.8865678988</v>
      </c>
      <c r="P41" s="345">
        <v>7103086.6755509265</v>
      </c>
      <c r="Q41" s="344">
        <v>309839.8</v>
      </c>
      <c r="R41" s="346">
        <v>2040</v>
      </c>
      <c r="S41" s="344">
        <v>-0.9549051562498789</v>
      </c>
      <c r="T41" s="347">
        <v>3132</v>
      </c>
      <c r="U41" s="325"/>
      <c r="V41" s="349"/>
      <c r="W41" s="349"/>
      <c r="X41" s="325"/>
      <c r="Y41" s="350"/>
      <c r="Z41" s="325"/>
      <c r="AA41" s="349"/>
      <c r="AB41" s="349"/>
      <c r="AC41" s="325"/>
      <c r="AD41" s="325"/>
    </row>
    <row r="42" spans="2:30" ht="12.75">
      <c r="B42" s="344"/>
      <c r="C42" s="330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5"/>
      <c r="P42" s="345"/>
      <c r="Q42" s="344"/>
      <c r="R42" s="344"/>
      <c r="S42" s="344"/>
      <c r="T42" s="346"/>
      <c r="U42" s="344"/>
      <c r="V42" s="347"/>
      <c r="W42" s="325"/>
      <c r="X42" s="349"/>
      <c r="Y42" s="349"/>
      <c r="Z42" s="325"/>
      <c r="AA42" s="350"/>
      <c r="AB42" s="325"/>
      <c r="AC42" s="349"/>
      <c r="AD42" s="349"/>
    </row>
    <row r="43" spans="2:30" ht="12.75">
      <c r="B43" s="351" t="s">
        <v>46</v>
      </c>
      <c r="C43" s="323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38"/>
      <c r="O43" s="323"/>
      <c r="P43" s="323"/>
      <c r="Q43" s="323"/>
      <c r="R43" s="323"/>
      <c r="S43" s="323"/>
      <c r="T43" s="323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</row>
    <row r="44" spans="2:30" ht="12.75">
      <c r="B44" s="323"/>
      <c r="C44" s="352" t="s">
        <v>47</v>
      </c>
      <c r="D44" s="344">
        <v>4007780.1893286365</v>
      </c>
      <c r="E44" s="344">
        <v>-538729.9376530873</v>
      </c>
      <c r="F44" s="344">
        <v>711465.2593611559</v>
      </c>
      <c r="G44" s="344">
        <v>3835044.8676205683</v>
      </c>
      <c r="H44" s="344">
        <v>1871143.9958377492</v>
      </c>
      <c r="I44" s="344">
        <v>422592.3122222492</v>
      </c>
      <c r="J44" s="344">
        <v>2293736.3080599983</v>
      </c>
      <c r="K44" s="344">
        <v>6128781.175680567</v>
      </c>
      <c r="L44" s="344">
        <v>919615.4900402371</v>
      </c>
      <c r="M44" s="344">
        <v>7048396.665720804</v>
      </c>
      <c r="N44" s="344">
        <v>-54690.00983012615</v>
      </c>
      <c r="O44" s="344">
        <v>7103086.67555093</v>
      </c>
      <c r="P44" s="323"/>
      <c r="Q44" s="323"/>
      <c r="R44" s="323"/>
      <c r="S44" s="323"/>
      <c r="T44" s="323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</row>
    <row r="45" spans="2:30" ht="12.75">
      <c r="B45" s="345" t="s">
        <v>48</v>
      </c>
      <c r="C45" s="352"/>
      <c r="D45" s="344"/>
      <c r="E45" s="352"/>
      <c r="F45" s="352"/>
      <c r="G45" s="344"/>
      <c r="H45" s="344"/>
      <c r="I45" s="344"/>
      <c r="J45" s="353">
        <v>650108.1007690489</v>
      </c>
      <c r="K45" s="353"/>
      <c r="L45" s="353"/>
      <c r="M45" s="353">
        <v>650108.1007690489</v>
      </c>
      <c r="N45" s="344">
        <v>0</v>
      </c>
      <c r="O45" s="353">
        <v>650108.1007690489</v>
      </c>
      <c r="P45" s="323"/>
      <c r="Q45" s="323"/>
      <c r="R45" s="323"/>
      <c r="S45" s="323"/>
      <c r="T45" s="323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</row>
    <row r="46" spans="2:30" ht="12.75">
      <c r="B46" s="323" t="s">
        <v>49</v>
      </c>
      <c r="C46" s="352"/>
      <c r="D46" s="352"/>
      <c r="E46" s="352"/>
      <c r="F46" s="352"/>
      <c r="G46" s="344"/>
      <c r="H46" s="344"/>
      <c r="I46" s="344"/>
      <c r="J46" s="344">
        <v>2943844.4088290473</v>
      </c>
      <c r="K46" s="344"/>
      <c r="L46" s="344"/>
      <c r="M46" s="344">
        <v>7698504.766489852</v>
      </c>
      <c r="N46" s="344">
        <v>-54690.00983012615</v>
      </c>
      <c r="O46" s="344">
        <v>7753194.776319979</v>
      </c>
      <c r="P46" s="323"/>
      <c r="Q46" s="323"/>
      <c r="R46" s="323"/>
      <c r="S46" s="323"/>
      <c r="T46" s="323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</row>
    <row r="47" spans="2:30" ht="12.75">
      <c r="B47" s="323"/>
      <c r="C47" s="341"/>
      <c r="D47" s="354"/>
      <c r="E47" s="354"/>
      <c r="F47" s="354"/>
      <c r="G47" s="354"/>
      <c r="H47" s="354"/>
      <c r="I47" s="354"/>
      <c r="J47" s="354"/>
      <c r="K47" s="354"/>
      <c r="L47" s="354"/>
      <c r="M47" s="355"/>
      <c r="N47" s="356"/>
      <c r="O47" s="323"/>
      <c r="P47" s="323"/>
      <c r="Q47" s="323"/>
      <c r="R47" s="323"/>
      <c r="S47" s="323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</row>
    <row r="48" spans="2:30" ht="12.75">
      <c r="B48" s="325"/>
      <c r="C48" s="357" t="s">
        <v>1</v>
      </c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8"/>
      <c r="V48" s="325"/>
      <c r="W48" s="325"/>
      <c r="X48" s="325"/>
      <c r="Y48" s="325"/>
      <c r="Z48" s="325"/>
      <c r="AA48" s="325"/>
      <c r="AB48" s="325"/>
      <c r="AC48" s="325"/>
      <c r="AD48" s="325"/>
    </row>
    <row r="49" spans="1:21" ht="12.75">
      <c r="A49" s="325"/>
      <c r="B49" s="325"/>
      <c r="C49" s="357" t="s">
        <v>2</v>
      </c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8"/>
    </row>
    <row r="50" spans="1:21" ht="12.75">
      <c r="A50" s="325"/>
      <c r="B50" s="325"/>
      <c r="C50" s="357" t="s">
        <v>114</v>
      </c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8"/>
    </row>
    <row r="51" spans="1:21" ht="12.75">
      <c r="A51" s="325"/>
      <c r="B51" s="359"/>
      <c r="C51" s="360"/>
      <c r="D51" s="360"/>
      <c r="E51" s="360"/>
      <c r="F51" s="361"/>
      <c r="G51" s="362"/>
      <c r="H51" s="363"/>
      <c r="I51" s="325"/>
      <c r="J51" s="325"/>
      <c r="K51" s="332"/>
      <c r="L51" s="332"/>
      <c r="M51" s="332"/>
      <c r="N51" s="325"/>
      <c r="O51" s="325"/>
      <c r="P51" s="325"/>
      <c r="Q51" s="325"/>
      <c r="R51" s="325"/>
      <c r="S51" s="325"/>
      <c r="T51" s="325"/>
      <c r="U51" s="325"/>
    </row>
    <row r="52" spans="1:21" ht="12.75">
      <c r="A52" s="325"/>
      <c r="B52" s="364" t="s">
        <v>50</v>
      </c>
      <c r="C52" s="365" t="s">
        <v>51</v>
      </c>
      <c r="D52" s="332"/>
      <c r="E52" s="332"/>
      <c r="F52" s="366" t="s">
        <v>52</v>
      </c>
      <c r="G52" s="364" t="s">
        <v>53</v>
      </c>
      <c r="H52" s="366" t="s">
        <v>54</v>
      </c>
      <c r="I52" s="325"/>
      <c r="J52" s="367"/>
      <c r="K52" s="368"/>
      <c r="L52" s="368"/>
      <c r="M52" s="368"/>
      <c r="N52" s="367"/>
      <c r="O52" s="325"/>
      <c r="P52" s="325"/>
      <c r="Q52" s="325"/>
      <c r="R52" s="325"/>
      <c r="S52" s="325"/>
      <c r="T52" s="325"/>
      <c r="U52" s="325"/>
    </row>
    <row r="53" spans="1:21" ht="12.75">
      <c r="A53" s="325"/>
      <c r="B53" s="369" t="s">
        <v>55</v>
      </c>
      <c r="C53" s="369" t="s">
        <v>56</v>
      </c>
      <c r="D53" s="335" t="s">
        <v>57</v>
      </c>
      <c r="E53" s="335" t="s">
        <v>57</v>
      </c>
      <c r="F53" s="370" t="s">
        <v>55</v>
      </c>
      <c r="G53" s="369"/>
      <c r="H53" s="366" t="s">
        <v>58</v>
      </c>
      <c r="I53" s="325"/>
      <c r="J53" s="367"/>
      <c r="K53" s="371"/>
      <c r="L53" s="371"/>
      <c r="M53" s="371"/>
      <c r="N53" s="367"/>
      <c r="O53" s="325"/>
      <c r="P53" s="325"/>
      <c r="Q53" s="325"/>
      <c r="R53" s="325"/>
      <c r="S53" s="325"/>
      <c r="T53" s="325"/>
      <c r="U53" s="325"/>
    </row>
    <row r="54" spans="1:21" ht="14.25">
      <c r="A54" s="325"/>
      <c r="B54" s="372" t="s">
        <v>59</v>
      </c>
      <c r="C54" s="372" t="s">
        <v>60</v>
      </c>
      <c r="D54" s="373" t="s">
        <v>61</v>
      </c>
      <c r="E54" s="374" t="s">
        <v>62</v>
      </c>
      <c r="F54" s="375" t="s">
        <v>59</v>
      </c>
      <c r="G54" s="376" t="s">
        <v>63</v>
      </c>
      <c r="H54" s="377" t="s">
        <v>64</v>
      </c>
      <c r="I54" s="325"/>
      <c r="J54" s="367"/>
      <c r="K54" s="367"/>
      <c r="L54" s="367"/>
      <c r="M54" s="367"/>
      <c r="N54" s="367"/>
      <c r="O54" s="325"/>
      <c r="P54" s="325"/>
      <c r="Q54" s="325"/>
      <c r="R54" s="325"/>
      <c r="S54" s="325"/>
      <c r="T54" s="325"/>
      <c r="U54" s="325"/>
    </row>
    <row r="55" spans="1:21" ht="12.75">
      <c r="A55" s="330">
        <v>2011</v>
      </c>
      <c r="B55" s="378">
        <v>10452.3623046875</v>
      </c>
      <c r="C55" s="378">
        <v>42781.046875</v>
      </c>
      <c r="D55" s="379">
        <v>450000</v>
      </c>
      <c r="E55" s="380">
        <v>407218.953125</v>
      </c>
      <c r="F55" s="381">
        <v>7482.7392578125</v>
      </c>
      <c r="G55" s="382">
        <v>6364.00048828125</v>
      </c>
      <c r="H55" s="383">
        <v>0.29584893584251404</v>
      </c>
      <c r="I55" s="325"/>
      <c r="J55" s="335"/>
      <c r="K55" s="384"/>
      <c r="L55" s="379"/>
      <c r="M55" s="335"/>
      <c r="N55" s="367"/>
      <c r="O55" s="325"/>
      <c r="P55" s="325"/>
      <c r="Q55" s="325"/>
      <c r="R55" s="325"/>
      <c r="S55" s="325"/>
      <c r="T55" s="325"/>
      <c r="U55" s="325"/>
    </row>
    <row r="56" spans="1:21" ht="12.75">
      <c r="A56" s="330">
        <v>2012</v>
      </c>
      <c r="B56" s="378">
        <v>10585.57421875</v>
      </c>
      <c r="C56" s="378">
        <v>49242.01171875</v>
      </c>
      <c r="D56" s="379">
        <v>414000</v>
      </c>
      <c r="E56" s="380">
        <v>364757.98828125</v>
      </c>
      <c r="F56" s="381">
        <v>8328.55078125</v>
      </c>
      <c r="G56" s="382">
        <v>6921.26220703125</v>
      </c>
      <c r="H56" s="383">
        <v>0.34080225229263306</v>
      </c>
      <c r="I56" s="325"/>
      <c r="J56" s="335"/>
      <c r="K56" s="384"/>
      <c r="L56" s="379"/>
      <c r="M56" s="379"/>
      <c r="N56" s="367"/>
      <c r="O56" s="325"/>
      <c r="P56" s="325"/>
      <c r="Q56" s="325"/>
      <c r="R56" s="325"/>
      <c r="S56" s="325"/>
      <c r="T56" s="325"/>
      <c r="U56" s="325"/>
    </row>
    <row r="57" spans="1:21" ht="12.75">
      <c r="A57" s="330">
        <v>2013</v>
      </c>
      <c r="B57" s="378">
        <v>11885.3251953125</v>
      </c>
      <c r="C57" s="378">
        <v>42606.1796875</v>
      </c>
      <c r="D57" s="379">
        <v>344000</v>
      </c>
      <c r="E57" s="380">
        <v>301393.8203125</v>
      </c>
      <c r="F57" s="381">
        <v>7711.94482421875</v>
      </c>
      <c r="G57" s="382">
        <v>6851.3134765625</v>
      </c>
      <c r="H57" s="383">
        <v>0.29296228289604187</v>
      </c>
      <c r="I57" s="325"/>
      <c r="J57" s="335"/>
      <c r="K57" s="384"/>
      <c r="L57" s="379"/>
      <c r="M57" s="379"/>
      <c r="N57" s="367"/>
      <c r="O57" s="325"/>
      <c r="P57" s="325"/>
      <c r="Q57" s="325"/>
      <c r="R57" s="325"/>
      <c r="S57" s="325"/>
      <c r="T57" s="325"/>
      <c r="U57" s="325"/>
    </row>
    <row r="58" spans="1:21" ht="12.75">
      <c r="A58" s="330">
        <v>2014</v>
      </c>
      <c r="B58" s="378">
        <v>10320.767578125</v>
      </c>
      <c r="C58" s="378">
        <v>47783.15234375</v>
      </c>
      <c r="D58" s="379">
        <v>34300</v>
      </c>
      <c r="E58" s="380">
        <v>-13483.15234375</v>
      </c>
      <c r="F58" s="381">
        <v>8177.13427734375</v>
      </c>
      <c r="G58" s="382">
        <v>6294.6357421875</v>
      </c>
      <c r="H58" s="383">
        <v>0.32827165722846985</v>
      </c>
      <c r="I58" s="325"/>
      <c r="J58" s="335"/>
      <c r="K58" s="384"/>
      <c r="L58" s="379"/>
      <c r="M58" s="379"/>
      <c r="N58" s="367"/>
      <c r="O58" s="325"/>
      <c r="P58" s="325"/>
      <c r="Q58" s="325"/>
      <c r="R58" s="325"/>
      <c r="S58" s="325"/>
      <c r="T58" s="325"/>
      <c r="U58" s="325"/>
    </row>
    <row r="59" spans="1:21" ht="12.75">
      <c r="A59" s="330">
        <v>2015</v>
      </c>
      <c r="B59" s="378">
        <v>9351.083984375</v>
      </c>
      <c r="C59" s="378">
        <v>48150.453125</v>
      </c>
      <c r="D59" s="379">
        <v>34300</v>
      </c>
      <c r="E59" s="380">
        <v>-13850.453125</v>
      </c>
      <c r="F59" s="381">
        <v>8388.1015625</v>
      </c>
      <c r="G59" s="382">
        <v>6770.880859375</v>
      </c>
      <c r="H59" s="383">
        <v>0.3314805328845978</v>
      </c>
      <c r="I59" s="325"/>
      <c r="J59" s="335"/>
      <c r="K59" s="384"/>
      <c r="L59" s="379"/>
      <c r="M59" s="379"/>
      <c r="N59" s="367"/>
      <c r="O59" s="325"/>
      <c r="P59" s="325"/>
      <c r="Q59" s="325"/>
      <c r="R59" s="325"/>
      <c r="S59" s="325"/>
      <c r="T59" s="325"/>
      <c r="U59" s="325"/>
    </row>
    <row r="60" spans="1:21" ht="12.75">
      <c r="A60" s="330">
        <v>2016</v>
      </c>
      <c r="B60" s="378">
        <v>4097.04345703125</v>
      </c>
      <c r="C60" s="378">
        <v>0</v>
      </c>
      <c r="D60" s="379">
        <v>34300</v>
      </c>
      <c r="E60" s="380">
        <v>34300</v>
      </c>
      <c r="F60" s="381">
        <v>4367.045654296875</v>
      </c>
      <c r="G60" s="382">
        <v>1652.613525390625</v>
      </c>
      <c r="H60" s="383">
        <v>0.009094475768506527</v>
      </c>
      <c r="I60" s="325"/>
      <c r="J60" s="335"/>
      <c r="K60" s="384"/>
      <c r="L60" s="379"/>
      <c r="M60" s="379"/>
      <c r="N60" s="367"/>
      <c r="O60" s="325"/>
      <c r="P60" s="325"/>
      <c r="Q60" s="325"/>
      <c r="R60" s="325"/>
      <c r="S60" s="325"/>
      <c r="T60" s="325"/>
      <c r="U60" s="325"/>
    </row>
    <row r="61" spans="1:21" ht="12.75">
      <c r="A61" s="330">
        <v>2017</v>
      </c>
      <c r="B61" s="378">
        <v>4429.87841796875</v>
      </c>
      <c r="C61" s="378">
        <v>0</v>
      </c>
      <c r="D61" s="379">
        <v>34300</v>
      </c>
      <c r="E61" s="380">
        <v>34300</v>
      </c>
      <c r="F61" s="381">
        <v>4271.1129150390625</v>
      </c>
      <c r="G61" s="382">
        <v>1835.574462890625</v>
      </c>
      <c r="H61" s="383">
        <v>0.010307910852134228</v>
      </c>
      <c r="I61" s="325"/>
      <c r="J61" s="335"/>
      <c r="K61" s="384"/>
      <c r="L61" s="379"/>
      <c r="M61" s="379"/>
      <c r="N61" s="367"/>
      <c r="O61" s="325"/>
      <c r="P61" s="325"/>
      <c r="Q61" s="325"/>
      <c r="R61" s="325"/>
      <c r="S61" s="325"/>
      <c r="T61" s="325"/>
      <c r="U61" s="325"/>
    </row>
    <row r="62" spans="1:21" ht="12.75">
      <c r="A62" s="330">
        <v>2018</v>
      </c>
      <c r="B62" s="378">
        <v>4357.98779296875</v>
      </c>
      <c r="C62" s="378">
        <v>0</v>
      </c>
      <c r="D62" s="379">
        <v>34300</v>
      </c>
      <c r="E62" s="380">
        <v>34300</v>
      </c>
      <c r="F62" s="381">
        <v>4488.719482421875</v>
      </c>
      <c r="G62" s="382">
        <v>1817.4451904296875</v>
      </c>
      <c r="H62" s="383">
        <v>0.010142161510884762</v>
      </c>
      <c r="I62" s="325"/>
      <c r="J62" s="335"/>
      <c r="K62" s="384"/>
      <c r="L62" s="379"/>
      <c r="M62" s="379"/>
      <c r="N62" s="367"/>
      <c r="O62" s="325"/>
      <c r="P62" s="325"/>
      <c r="Q62" s="325"/>
      <c r="R62" s="325"/>
      <c r="S62" s="325"/>
      <c r="T62" s="325"/>
      <c r="U62" s="325"/>
    </row>
    <row r="63" spans="1:21" ht="12.75">
      <c r="A63" s="330">
        <v>2019</v>
      </c>
      <c r="B63" s="378">
        <v>3557.40966796875</v>
      </c>
      <c r="C63" s="378">
        <v>0</v>
      </c>
      <c r="D63" s="379">
        <v>34300</v>
      </c>
      <c r="E63" s="380">
        <v>34300</v>
      </c>
      <c r="F63" s="381">
        <v>4260.8519287109375</v>
      </c>
      <c r="G63" s="382">
        <v>1527.8529052734375</v>
      </c>
      <c r="H63" s="383">
        <v>0.008280578069388866</v>
      </c>
      <c r="I63" s="325"/>
      <c r="J63" s="335"/>
      <c r="K63" s="384"/>
      <c r="L63" s="379"/>
      <c r="M63" s="379"/>
      <c r="N63" s="367"/>
      <c r="O63" s="325"/>
      <c r="P63" s="325"/>
      <c r="Q63" s="325"/>
      <c r="R63" s="325"/>
      <c r="S63" s="325"/>
      <c r="T63" s="325"/>
      <c r="U63" s="325"/>
    </row>
    <row r="64" spans="1:21" ht="12.75">
      <c r="A64" s="330">
        <v>2020</v>
      </c>
      <c r="B64" s="378">
        <v>4573.1328125</v>
      </c>
      <c r="C64" s="378">
        <v>0</v>
      </c>
      <c r="D64" s="379">
        <v>34300</v>
      </c>
      <c r="E64" s="380">
        <v>34300</v>
      </c>
      <c r="F64" s="381">
        <v>4589.197509765625</v>
      </c>
      <c r="G64" s="382">
        <v>788.8870849609375</v>
      </c>
      <c r="H64" s="383">
        <v>0.003319602459669113</v>
      </c>
      <c r="I64" s="325"/>
      <c r="J64" s="335"/>
      <c r="K64" s="384"/>
      <c r="L64" s="379"/>
      <c r="M64" s="379"/>
      <c r="N64" s="367"/>
      <c r="O64" s="325"/>
      <c r="P64" s="325"/>
      <c r="Q64" s="325"/>
      <c r="R64" s="325"/>
      <c r="S64" s="325"/>
      <c r="T64" s="325"/>
      <c r="U64" s="325"/>
    </row>
    <row r="65" spans="1:14" ht="12.75">
      <c r="A65" s="330">
        <v>2021</v>
      </c>
      <c r="B65" s="378">
        <v>4371.6552734375</v>
      </c>
      <c r="C65" s="378">
        <v>0</v>
      </c>
      <c r="D65" s="379">
        <v>34300</v>
      </c>
      <c r="E65" s="380">
        <v>34300</v>
      </c>
      <c r="F65" s="381">
        <v>4567.9288330078125</v>
      </c>
      <c r="G65" s="382">
        <v>785.6868896484375</v>
      </c>
      <c r="H65" s="383">
        <v>0.003309632185846567</v>
      </c>
      <c r="I65" s="325"/>
      <c r="J65" s="335"/>
      <c r="K65" s="384"/>
      <c r="L65" s="379"/>
      <c r="M65" s="379"/>
      <c r="N65" s="367"/>
    </row>
    <row r="66" spans="1:14" ht="12.75">
      <c r="A66" s="330">
        <v>2022</v>
      </c>
      <c r="B66" s="378">
        <v>4558.69873046875</v>
      </c>
      <c r="C66" s="378">
        <v>0</v>
      </c>
      <c r="D66" s="379">
        <v>34300</v>
      </c>
      <c r="E66" s="380">
        <v>34300</v>
      </c>
      <c r="F66" s="381">
        <v>4567.21923828125</v>
      </c>
      <c r="G66" s="382">
        <v>785.5086669921875</v>
      </c>
      <c r="H66" s="383">
        <v>0.00330971647053957</v>
      </c>
      <c r="I66" s="325"/>
      <c r="J66" s="335"/>
      <c r="K66" s="384"/>
      <c r="L66" s="379"/>
      <c r="M66" s="379"/>
      <c r="N66" s="367"/>
    </row>
    <row r="67" spans="1:14" ht="12.75">
      <c r="A67" s="330">
        <v>2023</v>
      </c>
      <c r="B67" s="378">
        <v>4268.751953125</v>
      </c>
      <c r="C67" s="378">
        <v>0</v>
      </c>
      <c r="D67" s="379">
        <v>34300</v>
      </c>
      <c r="E67" s="380">
        <v>34300</v>
      </c>
      <c r="F67" s="381">
        <v>4241.55078125</v>
      </c>
      <c r="G67" s="382">
        <v>715.567626953125</v>
      </c>
      <c r="H67" s="383">
        <v>0.0029207144398242235</v>
      </c>
      <c r="I67" s="325"/>
      <c r="J67" s="335"/>
      <c r="K67" s="384"/>
      <c r="L67" s="379"/>
      <c r="M67" s="379"/>
      <c r="N67" s="367"/>
    </row>
    <row r="68" spans="1:14" ht="12.75">
      <c r="A68" s="330">
        <v>2024</v>
      </c>
      <c r="B68" s="378">
        <v>3654.5869140625</v>
      </c>
      <c r="C68" s="378">
        <v>0</v>
      </c>
      <c r="D68" s="379">
        <v>34300</v>
      </c>
      <c r="E68" s="380">
        <v>34300</v>
      </c>
      <c r="F68" s="381">
        <v>4301.710693359375</v>
      </c>
      <c r="G68" s="382">
        <v>729.1112060546875</v>
      </c>
      <c r="H68" s="383">
        <v>0.0029971697367727757</v>
      </c>
      <c r="I68" s="325"/>
      <c r="J68" s="335"/>
      <c r="K68" s="384"/>
      <c r="L68" s="379"/>
      <c r="M68" s="379"/>
      <c r="N68" s="367"/>
    </row>
    <row r="69" spans="1:14" ht="12.75">
      <c r="A69" s="330">
        <v>2025</v>
      </c>
      <c r="B69" s="378">
        <v>4559.13623046875</v>
      </c>
      <c r="C69" s="378">
        <v>0</v>
      </c>
      <c r="D69" s="379">
        <v>34300</v>
      </c>
      <c r="E69" s="380">
        <v>34300</v>
      </c>
      <c r="F69" s="381">
        <v>5015.152587890625</v>
      </c>
      <c r="G69" s="382">
        <v>827.1434936523438</v>
      </c>
      <c r="H69" s="383">
        <v>0.0033095749095082283</v>
      </c>
      <c r="I69" s="325"/>
      <c r="J69" s="335"/>
      <c r="K69" s="384"/>
      <c r="L69" s="379"/>
      <c r="M69" s="379"/>
      <c r="N69" s="367"/>
    </row>
    <row r="70" spans="1:14" ht="12.75">
      <c r="A70" s="330">
        <v>2026</v>
      </c>
      <c r="B70" s="378">
        <v>3917.186767578125</v>
      </c>
      <c r="C70" s="378">
        <v>0</v>
      </c>
      <c r="D70" s="379">
        <v>34300</v>
      </c>
      <c r="E70" s="380">
        <v>34300</v>
      </c>
      <c r="F70" s="381">
        <v>4919.4306640625</v>
      </c>
      <c r="G70" s="382">
        <v>798.8455200195312</v>
      </c>
      <c r="H70" s="383">
        <v>0.0031090895645320415</v>
      </c>
      <c r="I70" s="325"/>
      <c r="J70" s="335"/>
      <c r="K70" s="384"/>
      <c r="L70" s="379"/>
      <c r="M70" s="379"/>
      <c r="N70" s="367"/>
    </row>
    <row r="71" spans="1:14" ht="12.75">
      <c r="A71" s="330">
        <v>2027</v>
      </c>
      <c r="B71" s="378">
        <v>4557.63671875</v>
      </c>
      <c r="C71" s="378">
        <v>0</v>
      </c>
      <c r="D71" s="379">
        <v>34300</v>
      </c>
      <c r="E71" s="380">
        <v>34300</v>
      </c>
      <c r="F71" s="381">
        <v>5045.5751953125</v>
      </c>
      <c r="G71" s="382">
        <v>830.291748046875</v>
      </c>
      <c r="H71" s="383">
        <v>0.0033087730407714844</v>
      </c>
      <c r="I71" s="325"/>
      <c r="J71" s="335"/>
      <c r="K71" s="384"/>
      <c r="L71" s="379"/>
      <c r="M71" s="379"/>
      <c r="N71" s="367"/>
    </row>
    <row r="72" spans="1:14" ht="12.75">
      <c r="A72" s="330">
        <v>2028</v>
      </c>
      <c r="B72" s="378">
        <v>3884.1416015625</v>
      </c>
      <c r="C72" s="378">
        <v>0</v>
      </c>
      <c r="D72" s="379">
        <v>34300</v>
      </c>
      <c r="E72" s="380">
        <v>34300</v>
      </c>
      <c r="F72" s="381">
        <v>4967.203369140625</v>
      </c>
      <c r="G72" s="382">
        <v>802.6224975585938</v>
      </c>
      <c r="H72" s="383">
        <v>0.0030977351125329733</v>
      </c>
      <c r="I72" s="325"/>
      <c r="J72" s="335"/>
      <c r="K72" s="384"/>
      <c r="L72" s="379"/>
      <c r="M72" s="379"/>
      <c r="N72" s="367"/>
    </row>
    <row r="73" spans="1:14" ht="12.75">
      <c r="A73" s="330">
        <v>2029</v>
      </c>
      <c r="B73" s="378">
        <v>4401.08154296875</v>
      </c>
      <c r="C73" s="378">
        <v>0</v>
      </c>
      <c r="D73" s="379">
        <v>34300</v>
      </c>
      <c r="E73" s="380">
        <v>34300</v>
      </c>
      <c r="F73" s="381">
        <v>4887.8837890625</v>
      </c>
      <c r="G73" s="382">
        <v>779.6065673828125</v>
      </c>
      <c r="H73" s="383">
        <v>0.0029409676790237427</v>
      </c>
      <c r="I73" s="325"/>
      <c r="J73" s="335"/>
      <c r="K73" s="384"/>
      <c r="L73" s="379"/>
      <c r="M73" s="379"/>
      <c r="N73" s="367"/>
    </row>
    <row r="74" spans="1:14" ht="12.75">
      <c r="A74" s="330">
        <v>2030</v>
      </c>
      <c r="B74" s="378">
        <v>4332.064453125</v>
      </c>
      <c r="C74" s="378">
        <v>0</v>
      </c>
      <c r="D74" s="379">
        <v>34300</v>
      </c>
      <c r="E74" s="380">
        <v>34300</v>
      </c>
      <c r="F74" s="381">
        <v>5092.5576171875</v>
      </c>
      <c r="G74" s="382">
        <v>826.1160278320312</v>
      </c>
      <c r="H74" s="383">
        <v>0.0032096565701067448</v>
      </c>
      <c r="I74" s="325"/>
      <c r="J74" s="335"/>
      <c r="K74" s="384"/>
      <c r="L74" s="379"/>
      <c r="M74" s="379"/>
      <c r="N74" s="367"/>
    </row>
    <row r="75" spans="1:14" ht="12.75">
      <c r="A75" s="335">
        <v>2031</v>
      </c>
      <c r="B75" s="378">
        <v>3536.2177734375</v>
      </c>
      <c r="C75" s="378">
        <v>0</v>
      </c>
      <c r="D75" s="379">
        <v>34300</v>
      </c>
      <c r="E75" s="380">
        <v>34300</v>
      </c>
      <c r="F75" s="381">
        <v>4874.835693359375</v>
      </c>
      <c r="G75" s="382">
        <v>778.50732421875</v>
      </c>
      <c r="H75" s="383">
        <v>0.0029412326402962208</v>
      </c>
      <c r="I75" s="325"/>
      <c r="J75" s="335"/>
      <c r="K75" s="384"/>
      <c r="L75" s="379"/>
      <c r="M75" s="379"/>
      <c r="N75" s="367"/>
    </row>
    <row r="76" spans="1:14" ht="12.75">
      <c r="A76" s="335">
        <v>2032</v>
      </c>
      <c r="B76" s="378">
        <v>4571.8798828125</v>
      </c>
      <c r="C76" s="378">
        <v>0</v>
      </c>
      <c r="D76" s="379">
        <v>34300</v>
      </c>
      <c r="E76" s="380">
        <v>34300</v>
      </c>
      <c r="F76" s="381">
        <v>5121.05615234375</v>
      </c>
      <c r="G76" s="382">
        <v>838.9854125976562</v>
      </c>
      <c r="H76" s="383">
        <v>0.0033187270164489746</v>
      </c>
      <c r="I76" s="325"/>
      <c r="J76" s="335"/>
      <c r="K76" s="384"/>
      <c r="L76" s="379"/>
      <c r="M76" s="379"/>
      <c r="N76" s="367"/>
    </row>
    <row r="77" spans="1:14" ht="12.75">
      <c r="A77" s="335">
        <v>2033</v>
      </c>
      <c r="B77" s="378">
        <v>4373.86767578125</v>
      </c>
      <c r="C77" s="378">
        <v>0</v>
      </c>
      <c r="D77" s="379">
        <v>34300</v>
      </c>
      <c r="E77" s="380">
        <v>34300</v>
      </c>
      <c r="F77" s="381">
        <v>5100.5078125</v>
      </c>
      <c r="G77" s="382">
        <v>835.946533203125</v>
      </c>
      <c r="H77" s="383">
        <v>0.0033098948188126087</v>
      </c>
      <c r="I77" s="325"/>
      <c r="J77" s="335"/>
      <c r="K77" s="384"/>
      <c r="L77" s="379"/>
      <c r="M77" s="379"/>
      <c r="N77" s="367"/>
    </row>
    <row r="78" spans="1:14" ht="12.75">
      <c r="A78" s="335">
        <v>2034</v>
      </c>
      <c r="B78" s="378">
        <v>4557.8193359375</v>
      </c>
      <c r="C78" s="378">
        <v>0</v>
      </c>
      <c r="D78" s="379">
        <v>34300</v>
      </c>
      <c r="E78" s="380">
        <v>34300</v>
      </c>
      <c r="F78" s="381">
        <v>5195.600341796875</v>
      </c>
      <c r="G78" s="382">
        <v>845.6573486328125</v>
      </c>
      <c r="H78" s="383">
        <v>0.003309185616672039</v>
      </c>
      <c r="I78" s="325"/>
      <c r="J78" s="335"/>
      <c r="K78" s="384"/>
      <c r="L78" s="379"/>
      <c r="M78" s="379"/>
      <c r="N78" s="367"/>
    </row>
    <row r="79" spans="1:14" ht="12.75">
      <c r="A79" s="335">
        <v>2035</v>
      </c>
      <c r="B79" s="378">
        <v>4269.61279296875</v>
      </c>
      <c r="C79" s="378">
        <v>0</v>
      </c>
      <c r="D79" s="379">
        <v>34300</v>
      </c>
      <c r="E79" s="380">
        <v>34300</v>
      </c>
      <c r="F79" s="381">
        <v>4908.401123046875</v>
      </c>
      <c r="G79" s="382">
        <v>779.6641235351562</v>
      </c>
      <c r="H79" s="383">
        <v>0.0029215868562459946</v>
      </c>
      <c r="I79" s="325"/>
      <c r="J79" s="335"/>
      <c r="K79" s="384"/>
      <c r="L79" s="379"/>
      <c r="M79" s="379"/>
      <c r="N79" s="367"/>
    </row>
    <row r="80" spans="1:14" ht="12.75">
      <c r="A80" s="335">
        <v>2036</v>
      </c>
      <c r="B80" s="378">
        <v>3658.2998046875</v>
      </c>
      <c r="C80" s="378">
        <v>0</v>
      </c>
      <c r="D80" s="379">
        <v>34300</v>
      </c>
      <c r="E80" s="380">
        <v>34300</v>
      </c>
      <c r="F80" s="381">
        <v>4950.906982421875</v>
      </c>
      <c r="G80" s="382">
        <v>791.4926147460938</v>
      </c>
      <c r="H80" s="383">
        <v>0.0029984498396515846</v>
      </c>
      <c r="I80" s="325"/>
      <c r="J80" s="335"/>
      <c r="K80" s="384"/>
      <c r="L80" s="379"/>
      <c r="M80" s="379"/>
      <c r="N80" s="367"/>
    </row>
    <row r="81" spans="1:22" ht="12.75">
      <c r="A81" s="335">
        <v>2037</v>
      </c>
      <c r="B81" s="378">
        <v>4558.69970703125</v>
      </c>
      <c r="C81" s="378">
        <v>0</v>
      </c>
      <c r="D81" s="379">
        <v>34300</v>
      </c>
      <c r="E81" s="380">
        <v>34300</v>
      </c>
      <c r="F81" s="381">
        <v>5200.1650390625</v>
      </c>
      <c r="G81" s="382">
        <v>846.1674194335938</v>
      </c>
      <c r="H81" s="383">
        <v>0.003309927647933364</v>
      </c>
      <c r="I81" s="325"/>
      <c r="J81" s="335"/>
      <c r="K81" s="384"/>
      <c r="L81" s="379"/>
      <c r="M81" s="379"/>
      <c r="N81" s="367"/>
      <c r="O81" s="325"/>
      <c r="P81" s="325"/>
      <c r="Q81" s="325"/>
      <c r="R81" s="325"/>
      <c r="S81" s="325"/>
      <c r="T81" s="325"/>
      <c r="U81" s="325"/>
      <c r="V81" s="325"/>
    </row>
    <row r="82" spans="1:22" ht="12.75">
      <c r="A82" s="335">
        <v>2038</v>
      </c>
      <c r="B82" s="378">
        <v>3916.9033203125</v>
      </c>
      <c r="C82" s="378">
        <v>0</v>
      </c>
      <c r="D82" s="379">
        <v>34300</v>
      </c>
      <c r="E82" s="380">
        <v>34300</v>
      </c>
      <c r="F82" s="381">
        <v>5048.343017578125</v>
      </c>
      <c r="G82" s="382">
        <v>811.8794555664062</v>
      </c>
      <c r="H82" s="383">
        <v>0.0031086415983736515</v>
      </c>
      <c r="I82" s="325"/>
      <c r="J82" s="335"/>
      <c r="K82" s="384"/>
      <c r="L82" s="379"/>
      <c r="M82" s="379"/>
      <c r="N82" s="367"/>
      <c r="O82" s="325"/>
      <c r="P82" s="325"/>
      <c r="Q82" s="325"/>
      <c r="R82" s="325"/>
      <c r="S82" s="325"/>
      <c r="T82" s="325"/>
      <c r="U82" s="325"/>
      <c r="V82" s="325"/>
    </row>
    <row r="83" spans="1:22" ht="12.75">
      <c r="A83" s="335">
        <v>2039</v>
      </c>
      <c r="B83" s="378">
        <v>4558.29248046875</v>
      </c>
      <c r="C83" s="378">
        <v>0</v>
      </c>
      <c r="D83" s="379">
        <v>34300</v>
      </c>
      <c r="E83" s="380">
        <v>34300</v>
      </c>
      <c r="F83" s="381">
        <v>5232.685546875</v>
      </c>
      <c r="G83" s="382">
        <v>849.1927490234375</v>
      </c>
      <c r="H83" s="383">
        <v>0.003309192368760705</v>
      </c>
      <c r="I83" s="325"/>
      <c r="J83" s="335"/>
      <c r="K83" s="384"/>
      <c r="L83" s="379"/>
      <c r="M83" s="379"/>
      <c r="N83" s="367"/>
      <c r="O83" s="325"/>
      <c r="P83" s="325"/>
      <c r="Q83" s="325"/>
      <c r="R83" s="325"/>
      <c r="S83" s="325"/>
      <c r="T83" s="325"/>
      <c r="U83" s="325"/>
      <c r="V83" s="325"/>
    </row>
    <row r="84" spans="1:22" ht="12.75">
      <c r="A84" s="335">
        <v>2040</v>
      </c>
      <c r="B84" s="385">
        <v>3886.351318359375</v>
      </c>
      <c r="C84" s="385">
        <v>0</v>
      </c>
      <c r="D84" s="379">
        <v>34300</v>
      </c>
      <c r="E84" s="386">
        <v>34300</v>
      </c>
      <c r="F84" s="387">
        <v>5098.37890625</v>
      </c>
      <c r="G84" s="388">
        <v>815.9578857421875</v>
      </c>
      <c r="H84" s="389">
        <v>0.003099076682701707</v>
      </c>
      <c r="I84" s="325"/>
      <c r="J84" s="335"/>
      <c r="K84" s="384"/>
      <c r="L84" s="379"/>
      <c r="M84" s="379"/>
      <c r="N84" s="367"/>
      <c r="O84" s="325"/>
      <c r="P84" s="325"/>
      <c r="Q84" s="325"/>
      <c r="R84" s="325"/>
      <c r="S84" s="325"/>
      <c r="T84" s="325"/>
      <c r="U84" s="325"/>
      <c r="V84" s="325"/>
    </row>
    <row r="85" spans="1:22" ht="12.75">
      <c r="A85" s="335"/>
      <c r="B85" s="390"/>
      <c r="C85" s="391"/>
      <c r="D85" s="392"/>
      <c r="E85" s="390"/>
      <c r="F85" s="379"/>
      <c r="G85" s="380"/>
      <c r="H85" s="380"/>
      <c r="I85" s="379"/>
      <c r="J85" s="390"/>
      <c r="K85" s="335"/>
      <c r="L85" s="393"/>
      <c r="M85" s="391"/>
      <c r="N85" s="394"/>
      <c r="O85" s="390"/>
      <c r="P85" s="379"/>
      <c r="Q85" s="380"/>
      <c r="R85" s="395"/>
      <c r="S85" s="335"/>
      <c r="T85" s="384"/>
      <c r="U85" s="379"/>
      <c r="V85" s="379"/>
    </row>
    <row r="86" spans="1:22" ht="15.75">
      <c r="A86" s="335"/>
      <c r="B86" s="396"/>
      <c r="C86" s="368"/>
      <c r="D86" s="368"/>
      <c r="E86" s="324"/>
      <c r="F86" s="325"/>
      <c r="G86" s="324"/>
      <c r="H86" s="324"/>
      <c r="I86" s="324"/>
      <c r="J86" s="324"/>
      <c r="K86" s="397"/>
      <c r="L86" s="398"/>
      <c r="M86" s="399"/>
      <c r="N86" s="324"/>
      <c r="O86" s="324"/>
      <c r="P86" s="324"/>
      <c r="Q86" s="325"/>
      <c r="R86" s="325"/>
      <c r="S86" s="325"/>
      <c r="T86" s="325"/>
      <c r="U86" s="367"/>
      <c r="V86" s="367"/>
    </row>
    <row r="87" spans="1:22" ht="12.75">
      <c r="A87" s="325"/>
      <c r="B87" s="400" t="s">
        <v>65</v>
      </c>
      <c r="C87" s="401"/>
      <c r="D87" s="401"/>
      <c r="E87" s="401"/>
      <c r="F87" s="401"/>
      <c r="G87" s="401"/>
      <c r="H87" s="402"/>
      <c r="I87" s="403" t="s">
        <v>66</v>
      </c>
      <c r="J87" s="404" t="s">
        <v>67</v>
      </c>
      <c r="K87" s="404" t="s">
        <v>15</v>
      </c>
      <c r="L87" s="405" t="s">
        <v>68</v>
      </c>
      <c r="M87" s="406"/>
      <c r="N87" s="407"/>
      <c r="O87" s="408" t="s">
        <v>69</v>
      </c>
      <c r="P87" s="405"/>
      <c r="Q87" s="405"/>
      <c r="R87" s="405"/>
      <c r="S87" s="409"/>
      <c r="T87" s="410"/>
      <c r="U87" s="411"/>
      <c r="V87" s="367"/>
    </row>
    <row r="88" spans="1:22" ht="12.75">
      <c r="A88" s="325"/>
      <c r="B88" s="412"/>
      <c r="C88" s="413"/>
      <c r="D88" s="414"/>
      <c r="E88" s="415" t="s">
        <v>70</v>
      </c>
      <c r="F88" s="414"/>
      <c r="G88" s="414" t="s">
        <v>71</v>
      </c>
      <c r="H88" s="415" t="s">
        <v>70</v>
      </c>
      <c r="I88" s="416" t="s">
        <v>72</v>
      </c>
      <c r="J88" s="417" t="s">
        <v>73</v>
      </c>
      <c r="K88" s="417" t="s">
        <v>13</v>
      </c>
      <c r="L88" s="418" t="s">
        <v>74</v>
      </c>
      <c r="M88" s="419"/>
      <c r="N88" s="407"/>
      <c r="O88" s="420"/>
      <c r="P88" s="421"/>
      <c r="Q88" s="418"/>
      <c r="R88" s="411" t="s">
        <v>75</v>
      </c>
      <c r="S88" s="421"/>
      <c r="T88" s="422"/>
      <c r="U88" s="421"/>
      <c r="V88" s="367"/>
    </row>
    <row r="89" spans="1:22" ht="12.75">
      <c r="A89" s="325"/>
      <c r="B89" s="369" t="s">
        <v>66</v>
      </c>
      <c r="C89" s="335" t="s">
        <v>9</v>
      </c>
      <c r="D89" s="335" t="s">
        <v>9</v>
      </c>
      <c r="E89" s="335" t="s">
        <v>9</v>
      </c>
      <c r="F89" s="335" t="s">
        <v>5</v>
      </c>
      <c r="G89" s="335" t="s">
        <v>5</v>
      </c>
      <c r="H89" s="335" t="s">
        <v>5</v>
      </c>
      <c r="I89" s="369">
        <v>0.923</v>
      </c>
      <c r="J89" s="417"/>
      <c r="K89" s="417"/>
      <c r="L89" s="423" t="s">
        <v>76</v>
      </c>
      <c r="M89" s="424"/>
      <c r="N89" s="407"/>
      <c r="O89" s="416"/>
      <c r="P89" s="417" t="s">
        <v>77</v>
      </c>
      <c r="Q89" s="417" t="s">
        <v>78</v>
      </c>
      <c r="R89" s="417" t="s">
        <v>79</v>
      </c>
      <c r="S89" s="417" t="s">
        <v>13</v>
      </c>
      <c r="T89" s="425" t="s">
        <v>80</v>
      </c>
      <c r="U89" s="367"/>
      <c r="V89" s="367"/>
    </row>
    <row r="90" spans="1:22" ht="12.75">
      <c r="A90" s="325"/>
      <c r="B90" s="426" t="s">
        <v>81</v>
      </c>
      <c r="C90" s="427" t="s">
        <v>82</v>
      </c>
      <c r="D90" s="427" t="s">
        <v>83</v>
      </c>
      <c r="E90" s="427" t="s">
        <v>21</v>
      </c>
      <c r="F90" s="427" t="s">
        <v>82</v>
      </c>
      <c r="G90" s="427" t="s">
        <v>83</v>
      </c>
      <c r="H90" s="427" t="s">
        <v>21</v>
      </c>
      <c r="I90" s="428" t="s">
        <v>84</v>
      </c>
      <c r="J90" s="374" t="s">
        <v>85</v>
      </c>
      <c r="K90" s="429" t="s">
        <v>86</v>
      </c>
      <c r="L90" s="374" t="s">
        <v>87</v>
      </c>
      <c r="M90" s="430" t="s">
        <v>88</v>
      </c>
      <c r="N90" s="407"/>
      <c r="O90" s="428" t="s">
        <v>89</v>
      </c>
      <c r="P90" s="374" t="s">
        <v>79</v>
      </c>
      <c r="Q90" s="374" t="s">
        <v>90</v>
      </c>
      <c r="R90" s="374" t="s">
        <v>91</v>
      </c>
      <c r="S90" s="374" t="s">
        <v>79</v>
      </c>
      <c r="T90" s="430" t="s">
        <v>92</v>
      </c>
      <c r="U90" s="367"/>
      <c r="V90" s="367"/>
    </row>
    <row r="91" spans="1:22" ht="12.75">
      <c r="A91" s="325"/>
      <c r="B91" s="431"/>
      <c r="C91" s="334"/>
      <c r="D91" s="334"/>
      <c r="E91" s="334"/>
      <c r="F91" s="334"/>
      <c r="G91" s="334"/>
      <c r="H91" s="334"/>
      <c r="I91" s="432"/>
      <c r="J91" s="433"/>
      <c r="K91" s="367"/>
      <c r="L91" s="367"/>
      <c r="M91" s="434"/>
      <c r="N91" s="325"/>
      <c r="O91" s="432"/>
      <c r="P91" s="367"/>
      <c r="Q91" s="367"/>
      <c r="R91" s="367"/>
      <c r="S91" s="367"/>
      <c r="T91" s="434"/>
      <c r="U91" s="367"/>
      <c r="V91" s="367"/>
    </row>
    <row r="92" spans="1:22" ht="12.75">
      <c r="A92" s="330">
        <v>2011</v>
      </c>
      <c r="B92" s="435">
        <v>7633.216796875</v>
      </c>
      <c r="C92" s="436">
        <v>57.64887619018555</v>
      </c>
      <c r="D92" s="436">
        <v>114.59170532226562</v>
      </c>
      <c r="E92" s="380">
        <v>56.94282913208008</v>
      </c>
      <c r="F92" s="380">
        <v>419.9386901855469</v>
      </c>
      <c r="G92" s="436">
        <v>1228.9046630859375</v>
      </c>
      <c r="H92" s="380">
        <v>808.9659729003906</v>
      </c>
      <c r="I92" s="437">
        <v>7045.459103515625</v>
      </c>
      <c r="J92" s="438">
        <v>290922.8695255746</v>
      </c>
      <c r="K92" s="379">
        <v>481106.0482365121</v>
      </c>
      <c r="L92" s="439">
        <v>6.82859755720453</v>
      </c>
      <c r="M92" s="434"/>
      <c r="N92" s="330">
        <v>2011</v>
      </c>
      <c r="O92" s="440">
        <v>1222</v>
      </c>
      <c r="P92" s="441">
        <v>1115.2464599609375</v>
      </c>
      <c r="Q92" s="442" t="s">
        <v>93</v>
      </c>
      <c r="R92" s="441">
        <v>0</v>
      </c>
      <c r="S92" s="441">
        <v>1115.2464599609375</v>
      </c>
      <c r="T92" s="271">
        <v>-0.08735968906633595</v>
      </c>
      <c r="U92" s="367"/>
      <c r="V92" s="367"/>
    </row>
    <row r="93" spans="1:22" ht="12.75">
      <c r="A93" s="330">
        <v>2012</v>
      </c>
      <c r="B93" s="435">
        <v>7641.72509765625</v>
      </c>
      <c r="C93" s="436">
        <v>138.4857635498047</v>
      </c>
      <c r="D93" s="436">
        <v>116.77310943603516</v>
      </c>
      <c r="E93" s="380">
        <v>-21.71265411376953</v>
      </c>
      <c r="F93" s="380">
        <v>146.6965789794922</v>
      </c>
      <c r="G93" s="436">
        <v>1982.2335205078125</v>
      </c>
      <c r="H93" s="380">
        <v>1835.5369415283203</v>
      </c>
      <c r="I93" s="437">
        <v>7053.312265136719</v>
      </c>
      <c r="J93" s="438">
        <v>289284.65776340675</v>
      </c>
      <c r="K93" s="379">
        <v>484479.4309567661</v>
      </c>
      <c r="L93" s="439">
        <v>6.868821523066016</v>
      </c>
      <c r="M93" s="443">
        <v>0.005890516394401857</v>
      </c>
      <c r="N93" s="330">
        <v>2012</v>
      </c>
      <c r="O93" s="440">
        <v>1264</v>
      </c>
      <c r="P93" s="441">
        <v>1315.577392578125</v>
      </c>
      <c r="Q93" s="442" t="s">
        <v>93</v>
      </c>
      <c r="R93" s="441">
        <v>0</v>
      </c>
      <c r="S93" s="441">
        <v>1315.577392578125</v>
      </c>
      <c r="T93" s="271">
        <v>0.04080489919155461</v>
      </c>
      <c r="U93" s="367"/>
      <c r="V93" s="367"/>
    </row>
    <row r="94" spans="1:22" ht="12.75">
      <c r="A94" s="330">
        <v>2013</v>
      </c>
      <c r="B94" s="435">
        <v>7648.2607421875</v>
      </c>
      <c r="C94" s="436">
        <v>138.34532165527344</v>
      </c>
      <c r="D94" s="436">
        <v>36.142662048339844</v>
      </c>
      <c r="E94" s="380">
        <v>-102.2026596069336</v>
      </c>
      <c r="F94" s="380">
        <v>414.7149658203125</v>
      </c>
      <c r="G94" s="436">
        <v>1578.9569091796875</v>
      </c>
      <c r="H94" s="380">
        <v>1164.241943359375</v>
      </c>
      <c r="I94" s="437">
        <v>7059.344665039062</v>
      </c>
      <c r="J94" s="438">
        <v>294366.5699618962</v>
      </c>
      <c r="K94" s="379">
        <v>570663.2962802555</v>
      </c>
      <c r="L94" s="439">
        <v>8.083799890185668</v>
      </c>
      <c r="M94" s="443">
        <v>0.08803287536980986</v>
      </c>
      <c r="N94" s="330">
        <v>2013</v>
      </c>
      <c r="O94" s="440">
        <v>1273</v>
      </c>
      <c r="P94" s="441">
        <v>1317.287353515625</v>
      </c>
      <c r="Q94" s="442" t="s">
        <v>93</v>
      </c>
      <c r="R94" s="441">
        <v>0</v>
      </c>
      <c r="S94" s="441">
        <v>1317.287353515625</v>
      </c>
      <c r="T94" s="271">
        <v>0.034789751386979484</v>
      </c>
      <c r="U94" s="367"/>
      <c r="V94" s="367"/>
    </row>
    <row r="95" spans="1:22" ht="12.75">
      <c r="A95" s="330">
        <v>2014</v>
      </c>
      <c r="B95" s="435">
        <v>7637.78759765625</v>
      </c>
      <c r="C95" s="436">
        <v>138.68670654296875</v>
      </c>
      <c r="D95" s="436">
        <v>16.607419967651367</v>
      </c>
      <c r="E95" s="380">
        <v>-122.07928657531738</v>
      </c>
      <c r="F95" s="380">
        <v>199.41943359375</v>
      </c>
      <c r="G95" s="436">
        <v>1936.573974609375</v>
      </c>
      <c r="H95" s="380">
        <v>1737.154541015625</v>
      </c>
      <c r="I95" s="437">
        <v>7049.677952636719</v>
      </c>
      <c r="J95" s="438">
        <v>301822.96367407794</v>
      </c>
      <c r="K95" s="379">
        <v>623033.9353026226</v>
      </c>
      <c r="L95" s="439">
        <v>8.837764497732772</v>
      </c>
      <c r="M95" s="443">
        <v>0.08977532121088072</v>
      </c>
      <c r="N95" s="330">
        <v>2014</v>
      </c>
      <c r="O95" s="440">
        <v>1251</v>
      </c>
      <c r="P95" s="441">
        <v>1387.44287109375</v>
      </c>
      <c r="Q95" s="442" t="s">
        <v>93</v>
      </c>
      <c r="R95" s="441">
        <v>0</v>
      </c>
      <c r="S95" s="441">
        <v>1387.44287109375</v>
      </c>
      <c r="T95" s="271">
        <v>0.10906704324040772</v>
      </c>
      <c r="U95" s="367"/>
      <c r="V95" s="367"/>
    </row>
    <row r="96" spans="1:22" ht="12.75">
      <c r="A96" s="330">
        <v>2015</v>
      </c>
      <c r="B96" s="435">
        <v>7622.96484375</v>
      </c>
      <c r="C96" s="436">
        <v>138.914306640625</v>
      </c>
      <c r="D96" s="436">
        <v>22.56797981262207</v>
      </c>
      <c r="E96" s="380">
        <v>-116.34632682800293</v>
      </c>
      <c r="F96" s="380">
        <v>191.12808227539062</v>
      </c>
      <c r="G96" s="436">
        <v>2152.326904296875</v>
      </c>
      <c r="H96" s="380">
        <v>1961.1988220214844</v>
      </c>
      <c r="I96" s="437">
        <v>7035.99655078125</v>
      </c>
      <c r="J96" s="438">
        <v>310633.1711964157</v>
      </c>
      <c r="K96" s="379">
        <v>665325.0264425129</v>
      </c>
      <c r="L96" s="439">
        <v>9.45601694998895</v>
      </c>
      <c r="M96" s="443">
        <v>0.08478627290670815</v>
      </c>
      <c r="N96" s="330">
        <v>2015</v>
      </c>
      <c r="O96" s="440">
        <v>1240</v>
      </c>
      <c r="P96" s="441">
        <v>1364.44287109375</v>
      </c>
      <c r="Q96" s="442" t="s">
        <v>93</v>
      </c>
      <c r="R96" s="441">
        <v>0</v>
      </c>
      <c r="S96" s="441">
        <v>1364.44287109375</v>
      </c>
      <c r="T96" s="271">
        <v>0.10035715410786294</v>
      </c>
      <c r="U96" s="367"/>
      <c r="V96" s="367"/>
    </row>
    <row r="97" spans="1:22" ht="25.5">
      <c r="A97" s="330">
        <v>2016</v>
      </c>
      <c r="B97" s="435">
        <v>7648.00341796875</v>
      </c>
      <c r="C97" s="436">
        <v>139.39614868164062</v>
      </c>
      <c r="D97" s="436">
        <v>19.49726104736328</v>
      </c>
      <c r="E97" s="380">
        <v>-119.89888763427734</v>
      </c>
      <c r="F97" s="380">
        <v>654.7835693359375</v>
      </c>
      <c r="G97" s="436">
        <v>638.80029296875</v>
      </c>
      <c r="H97" s="380">
        <v>-15.9832763671875</v>
      </c>
      <c r="I97" s="437">
        <v>7059.107154785156</v>
      </c>
      <c r="J97" s="438">
        <v>313409.1301199202</v>
      </c>
      <c r="K97" s="379">
        <v>917695.6964175359</v>
      </c>
      <c r="L97" s="439">
        <v>13.000166682488416</v>
      </c>
      <c r="M97" s="443">
        <v>0.13742686180453778</v>
      </c>
      <c r="N97" s="330">
        <v>2016</v>
      </c>
      <c r="O97" s="440">
        <v>1223</v>
      </c>
      <c r="P97" s="441">
        <v>1104.31982421875</v>
      </c>
      <c r="Q97" s="442" t="s">
        <v>112</v>
      </c>
      <c r="R97" s="441">
        <v>0</v>
      </c>
      <c r="S97" s="441">
        <v>1104.31982421875</v>
      </c>
      <c r="T97" s="271">
        <v>-0.09704020914247746</v>
      </c>
      <c r="U97" s="367"/>
      <c r="V97" s="367"/>
    </row>
    <row r="98" spans="1:22" ht="12.75">
      <c r="A98" s="330">
        <v>2017</v>
      </c>
      <c r="B98" s="435">
        <v>7674.52392578125</v>
      </c>
      <c r="C98" s="436">
        <v>138.914306640625</v>
      </c>
      <c r="D98" s="436">
        <v>28.110326766967773</v>
      </c>
      <c r="E98" s="380">
        <v>-110.80397987365723</v>
      </c>
      <c r="F98" s="380">
        <v>672.1599731445312</v>
      </c>
      <c r="G98" s="436">
        <v>626.2509155273438</v>
      </c>
      <c r="H98" s="380">
        <v>-45.9090576171875</v>
      </c>
      <c r="I98" s="437">
        <v>7083.585583496094</v>
      </c>
      <c r="J98" s="438">
        <v>321131.5473697893</v>
      </c>
      <c r="K98" s="379">
        <v>1026205.5368223393</v>
      </c>
      <c r="L98" s="439">
        <v>14.487091667435703</v>
      </c>
      <c r="M98" s="443">
        <v>0.13355243701888408</v>
      </c>
      <c r="N98" s="330">
        <v>2017</v>
      </c>
      <c r="O98" s="440">
        <v>1211</v>
      </c>
      <c r="P98" s="441">
        <v>1103.28125</v>
      </c>
      <c r="Q98" s="442" t="s">
        <v>93</v>
      </c>
      <c r="R98" s="441">
        <v>0</v>
      </c>
      <c r="S98" s="441">
        <v>1103.28125</v>
      </c>
      <c r="T98" s="271">
        <v>-0.0889502477291495</v>
      </c>
      <c r="U98" s="367"/>
      <c r="V98" s="367"/>
    </row>
    <row r="99" spans="1:22" ht="12.75">
      <c r="A99" s="330">
        <v>2018</v>
      </c>
      <c r="B99" s="435">
        <v>7708.50927734375</v>
      </c>
      <c r="C99" s="436">
        <v>138.914306640625</v>
      </c>
      <c r="D99" s="436">
        <v>36.915977478027344</v>
      </c>
      <c r="E99" s="380">
        <v>-101.99832916259766</v>
      </c>
      <c r="F99" s="380">
        <v>537.6201171875</v>
      </c>
      <c r="G99" s="436">
        <v>668.3314819335938</v>
      </c>
      <c r="H99" s="380">
        <v>130.71136474609375</v>
      </c>
      <c r="I99" s="437">
        <v>7114.954062988281</v>
      </c>
      <c r="J99" s="438">
        <v>332127.6400763842</v>
      </c>
      <c r="K99" s="379">
        <v>1050024.0188913965</v>
      </c>
      <c r="L99" s="439">
        <v>14.75798732634946</v>
      </c>
      <c r="M99" s="443">
        <v>0.11638414313497547</v>
      </c>
      <c r="N99" s="330">
        <v>2018</v>
      </c>
      <c r="O99" s="440">
        <v>1216</v>
      </c>
      <c r="P99" s="441">
        <v>1105.8427734375</v>
      </c>
      <c r="Q99" s="442" t="s">
        <v>93</v>
      </c>
      <c r="R99" s="441">
        <v>0</v>
      </c>
      <c r="S99" s="441">
        <v>1105.8427734375</v>
      </c>
      <c r="T99" s="271">
        <v>-0.09058982447574015</v>
      </c>
      <c r="U99" s="367"/>
      <c r="V99" s="367"/>
    </row>
    <row r="100" spans="1:22" ht="12.75">
      <c r="A100" s="330">
        <v>2019</v>
      </c>
      <c r="B100" s="435">
        <v>7754.205078125</v>
      </c>
      <c r="C100" s="436">
        <v>138.914306640625</v>
      </c>
      <c r="D100" s="436">
        <v>36.0742301940918</v>
      </c>
      <c r="E100" s="380">
        <v>-102.8400764465332</v>
      </c>
      <c r="F100" s="380">
        <v>767.645751953125</v>
      </c>
      <c r="G100" s="436">
        <v>597.268310546875</v>
      </c>
      <c r="H100" s="380">
        <v>-170.37744140625</v>
      </c>
      <c r="I100" s="437">
        <v>7157.131287109375</v>
      </c>
      <c r="J100" s="438">
        <v>337451.1664203105</v>
      </c>
      <c r="K100" s="379">
        <v>1082421.3724924796</v>
      </c>
      <c r="L100" s="439">
        <v>15.123676359577418</v>
      </c>
      <c r="M100" s="443">
        <v>0.1045000302140251</v>
      </c>
      <c r="N100" s="330">
        <v>2019</v>
      </c>
      <c r="O100" s="440">
        <v>1222</v>
      </c>
      <c r="P100" s="441">
        <v>1113.286376953125</v>
      </c>
      <c r="Q100" s="442" t="s">
        <v>93</v>
      </c>
      <c r="R100" s="441">
        <v>0</v>
      </c>
      <c r="S100" s="441">
        <v>1113.286376953125</v>
      </c>
      <c r="T100" s="271">
        <v>-0.0889636849810761</v>
      </c>
      <c r="U100" s="367"/>
      <c r="V100" s="367"/>
    </row>
    <row r="101" spans="1:22" ht="12.75">
      <c r="A101" s="330">
        <v>2020</v>
      </c>
      <c r="B101" s="435">
        <v>7798.0341796875</v>
      </c>
      <c r="C101" s="436">
        <v>139.39614868164062</v>
      </c>
      <c r="D101" s="436">
        <v>33.800296783447266</v>
      </c>
      <c r="E101" s="380">
        <v>-105.59585189819336</v>
      </c>
      <c r="F101" s="380">
        <v>550.5209350585938</v>
      </c>
      <c r="G101" s="436">
        <v>713.109375</v>
      </c>
      <c r="H101" s="380">
        <v>162.58843994140625</v>
      </c>
      <c r="I101" s="437">
        <v>7197.585547851563</v>
      </c>
      <c r="J101" s="438">
        <v>340281.7811255499</v>
      </c>
      <c r="K101" s="379">
        <v>1098898.6127104084</v>
      </c>
      <c r="L101" s="439">
        <v>15.267600578063615</v>
      </c>
      <c r="M101" s="443">
        <v>0.0935196354025889</v>
      </c>
      <c r="N101" s="330">
        <v>2020</v>
      </c>
      <c r="O101" s="440">
        <v>1225</v>
      </c>
      <c r="P101" s="441">
        <v>1115.4132080078125</v>
      </c>
      <c r="Q101" s="442" t="s">
        <v>93</v>
      </c>
      <c r="R101" s="441">
        <v>0</v>
      </c>
      <c r="S101" s="441">
        <v>1115.4132080078125</v>
      </c>
      <c r="T101" s="271">
        <v>-0.0894586057079082</v>
      </c>
      <c r="U101" s="367"/>
      <c r="V101" s="367"/>
    </row>
    <row r="102" spans="1:22" ht="12.75">
      <c r="A102" s="330">
        <v>2021</v>
      </c>
      <c r="B102" s="435">
        <v>7848.4970703125</v>
      </c>
      <c r="C102" s="436">
        <v>287.8343200683594</v>
      </c>
      <c r="D102" s="436">
        <v>33.736427307128906</v>
      </c>
      <c r="E102" s="380">
        <v>-254.09789276123047</v>
      </c>
      <c r="F102" s="380">
        <v>535.8744506835938</v>
      </c>
      <c r="G102" s="436">
        <v>745.2222290039062</v>
      </c>
      <c r="H102" s="380">
        <v>209.3477783203125</v>
      </c>
      <c r="I102" s="437">
        <v>7244.162795898438</v>
      </c>
      <c r="J102" s="438">
        <v>347477.2419975551</v>
      </c>
      <c r="K102" s="379">
        <v>1126653.1508529852</v>
      </c>
      <c r="L102" s="439">
        <v>15.552565321846206</v>
      </c>
      <c r="M102" s="443">
        <v>0.08579303524390691</v>
      </c>
      <c r="N102" s="330">
        <v>2021</v>
      </c>
      <c r="O102" s="440">
        <v>1236</v>
      </c>
      <c r="P102" s="441">
        <v>1130.11767578125</v>
      </c>
      <c r="Q102" s="442" t="s">
        <v>93</v>
      </c>
      <c r="R102" s="441">
        <v>0</v>
      </c>
      <c r="S102" s="441">
        <v>1130.11767578125</v>
      </c>
      <c r="T102" s="271">
        <v>-0.0856653108565939</v>
      </c>
      <c r="U102" s="367"/>
      <c r="V102" s="367"/>
    </row>
    <row r="103" spans="1:22" ht="12.75">
      <c r="A103" s="330">
        <v>2022</v>
      </c>
      <c r="B103" s="435">
        <v>7902.70849609375</v>
      </c>
      <c r="C103" s="436">
        <v>287.8343200683594</v>
      </c>
      <c r="D103" s="436">
        <v>33.736427307128906</v>
      </c>
      <c r="E103" s="380">
        <v>-254.09789276123047</v>
      </c>
      <c r="F103" s="380">
        <v>515.9697875976562</v>
      </c>
      <c r="G103" s="436">
        <v>674.0716552734375</v>
      </c>
      <c r="H103" s="380">
        <v>158.10186767578125</v>
      </c>
      <c r="I103" s="437">
        <v>7294.199941894532</v>
      </c>
      <c r="J103" s="438">
        <v>349844.7739906002</v>
      </c>
      <c r="K103" s="379">
        <v>1142399.3474585088</v>
      </c>
      <c r="L103" s="439">
        <v>15.661749836292422</v>
      </c>
      <c r="M103" s="443">
        <v>0.078384219575381</v>
      </c>
      <c r="N103" s="330">
        <v>2022</v>
      </c>
      <c r="O103" s="440">
        <v>1244</v>
      </c>
      <c r="P103" s="441">
        <v>1130.11767578125</v>
      </c>
      <c r="Q103" s="442" t="s">
        <v>93</v>
      </c>
      <c r="R103" s="441">
        <v>0</v>
      </c>
      <c r="S103" s="441">
        <v>1130.11767578125</v>
      </c>
      <c r="T103" s="271">
        <v>-0.09154527670317525</v>
      </c>
      <c r="U103" s="367"/>
      <c r="V103" s="367"/>
    </row>
    <row r="104" spans="1:22" ht="12.75">
      <c r="A104" s="330">
        <v>2023</v>
      </c>
      <c r="B104" s="435">
        <v>7956.8876953125</v>
      </c>
      <c r="C104" s="436">
        <v>287.8343200683594</v>
      </c>
      <c r="D104" s="436">
        <v>33.736427307128906</v>
      </c>
      <c r="E104" s="380">
        <v>-254.09789276123047</v>
      </c>
      <c r="F104" s="380">
        <v>783.5429077148438</v>
      </c>
      <c r="G104" s="436">
        <v>536.13037109375</v>
      </c>
      <c r="H104" s="380">
        <v>-247.41253662109375</v>
      </c>
      <c r="I104" s="437">
        <v>7344.207342773438</v>
      </c>
      <c r="J104" s="438">
        <v>360646.8803800978</v>
      </c>
      <c r="K104" s="379">
        <v>1177968.0846999912</v>
      </c>
      <c r="L104" s="439">
        <v>16.039417594317918</v>
      </c>
      <c r="M104" s="443">
        <v>0.0737539051999172</v>
      </c>
      <c r="N104" s="330">
        <v>2023</v>
      </c>
      <c r="O104" s="440">
        <v>1246</v>
      </c>
      <c r="P104" s="441">
        <v>1130.11767578125</v>
      </c>
      <c r="Q104" s="442" t="s">
        <v>93</v>
      </c>
      <c r="R104" s="441">
        <v>0</v>
      </c>
      <c r="S104" s="441">
        <v>1130.11767578125</v>
      </c>
      <c r="T104" s="271">
        <v>-0.0930034704805377</v>
      </c>
      <c r="U104" s="367"/>
      <c r="V104" s="367"/>
    </row>
    <row r="105" spans="1:22" ht="12.75">
      <c r="A105" s="330">
        <v>2024</v>
      </c>
      <c r="B105" s="435">
        <v>8011.8056640625</v>
      </c>
      <c r="C105" s="436">
        <v>288.8314514160156</v>
      </c>
      <c r="D105" s="436">
        <v>33.800296783447266</v>
      </c>
      <c r="E105" s="380">
        <v>-255.03115463256836</v>
      </c>
      <c r="F105" s="380">
        <v>754.647705078125</v>
      </c>
      <c r="G105" s="436">
        <v>512.7634887695312</v>
      </c>
      <c r="H105" s="380">
        <v>-241.88421630859375</v>
      </c>
      <c r="I105" s="437">
        <v>7394.896627929688</v>
      </c>
      <c r="J105" s="438">
        <v>365998.48436827585</v>
      </c>
      <c r="K105" s="379">
        <v>1203261.6234602805</v>
      </c>
      <c r="L105" s="439">
        <v>16.271513774995817</v>
      </c>
      <c r="M105" s="443">
        <v>0.0690731405557441</v>
      </c>
      <c r="N105" s="330">
        <v>2024</v>
      </c>
      <c r="O105" s="440">
        <v>1253</v>
      </c>
      <c r="P105" s="441">
        <v>1130.11767578125</v>
      </c>
      <c r="Q105" s="442" t="s">
        <v>93</v>
      </c>
      <c r="R105" s="441">
        <v>0</v>
      </c>
      <c r="S105" s="441">
        <v>1130.11767578125</v>
      </c>
      <c r="T105" s="271">
        <v>-0.09807049019852354</v>
      </c>
      <c r="U105" s="367"/>
      <c r="V105" s="367"/>
    </row>
    <row r="106" spans="1:22" ht="25.5">
      <c r="A106" s="330">
        <v>2025</v>
      </c>
      <c r="B106" s="435">
        <v>8068.54736328125</v>
      </c>
      <c r="C106" s="436">
        <v>287.8343200683594</v>
      </c>
      <c r="D106" s="436">
        <v>33.736427307128906</v>
      </c>
      <c r="E106" s="380">
        <v>-254.09789276123047</v>
      </c>
      <c r="F106" s="380">
        <v>511.9976501464844</v>
      </c>
      <c r="G106" s="436">
        <v>1775.35791015625</v>
      </c>
      <c r="H106" s="380">
        <v>1263.3602600097656</v>
      </c>
      <c r="I106" s="437">
        <v>7447.269216308594</v>
      </c>
      <c r="J106" s="438">
        <v>368701.46336966986</v>
      </c>
      <c r="K106" s="379">
        <v>1214074.4524552107</v>
      </c>
      <c r="L106" s="439">
        <v>16.302276944635473</v>
      </c>
      <c r="M106" s="443">
        <v>0.0641284476185</v>
      </c>
      <c r="N106" s="330">
        <v>2025</v>
      </c>
      <c r="O106" s="440">
        <v>1266</v>
      </c>
      <c r="P106" s="441">
        <v>1130.15771484375</v>
      </c>
      <c r="Q106" s="442" t="s">
        <v>95</v>
      </c>
      <c r="R106" s="441">
        <v>407</v>
      </c>
      <c r="S106" s="441">
        <v>1537.15771484375</v>
      </c>
      <c r="T106" s="271">
        <v>0.21418460888131907</v>
      </c>
      <c r="U106" s="367"/>
      <c r="V106" s="367"/>
    </row>
    <row r="107" spans="1:22" ht="12.75">
      <c r="A107" s="330">
        <v>2026</v>
      </c>
      <c r="B107" s="435">
        <v>8125.140625</v>
      </c>
      <c r="C107" s="436">
        <v>287.8343200683594</v>
      </c>
      <c r="D107" s="436">
        <v>33.736427307128906</v>
      </c>
      <c r="E107" s="380">
        <v>-254.09789276123047</v>
      </c>
      <c r="F107" s="380">
        <v>464.1763610839844</v>
      </c>
      <c r="G107" s="436">
        <v>1686.9747314453125</v>
      </c>
      <c r="H107" s="380">
        <v>1222.7983703613281</v>
      </c>
      <c r="I107" s="437">
        <v>7499.5047968750005</v>
      </c>
      <c r="J107" s="438">
        <v>377101.50501880003</v>
      </c>
      <c r="K107" s="379">
        <v>1245544.6927113552</v>
      </c>
      <c r="L107" s="439">
        <v>16.60835917099975</v>
      </c>
      <c r="M107" s="443">
        <v>0.061043071946655925</v>
      </c>
      <c r="N107" s="330">
        <v>2026</v>
      </c>
      <c r="O107" s="440">
        <v>1276</v>
      </c>
      <c r="P107" s="441">
        <v>1130.15771484375</v>
      </c>
      <c r="Q107" s="442" t="s">
        <v>93</v>
      </c>
      <c r="R107" s="441">
        <v>407</v>
      </c>
      <c r="S107" s="441">
        <v>1537.15771484375</v>
      </c>
      <c r="T107" s="271">
        <v>0.20466905552018022</v>
      </c>
      <c r="U107" s="367"/>
      <c r="V107" s="367"/>
    </row>
    <row r="108" spans="1:22" ht="12.75">
      <c r="A108" s="330">
        <v>2027</v>
      </c>
      <c r="B108" s="435">
        <v>8186.39404296875</v>
      </c>
      <c r="C108" s="436">
        <v>287.8343200683594</v>
      </c>
      <c r="D108" s="436">
        <v>33.736427307128906</v>
      </c>
      <c r="E108" s="380">
        <v>-254.09789276123047</v>
      </c>
      <c r="F108" s="380">
        <v>543.184326171875</v>
      </c>
      <c r="G108" s="436">
        <v>1773.6356201171875</v>
      </c>
      <c r="H108" s="380">
        <v>1230.4512939453125</v>
      </c>
      <c r="I108" s="437">
        <v>7556.041701660157</v>
      </c>
      <c r="J108" s="438">
        <v>387214.65329176583</v>
      </c>
      <c r="K108" s="379">
        <v>1265724.1484541325</v>
      </c>
      <c r="L108" s="439">
        <v>16.75115355935684</v>
      </c>
      <c r="M108" s="443">
        <v>0.057686777423362035</v>
      </c>
      <c r="N108" s="330">
        <v>2027</v>
      </c>
      <c r="O108" s="440">
        <v>1287</v>
      </c>
      <c r="P108" s="441">
        <v>1130.15771484375</v>
      </c>
      <c r="Q108" s="442" t="s">
        <v>93</v>
      </c>
      <c r="R108" s="441">
        <v>407</v>
      </c>
      <c r="S108" s="441">
        <v>1537.15771484375</v>
      </c>
      <c r="T108" s="271">
        <v>0.19437273880633255</v>
      </c>
      <c r="U108" s="367"/>
      <c r="V108" s="367"/>
    </row>
    <row r="109" spans="1:22" ht="12.75">
      <c r="A109" s="330">
        <v>2028</v>
      </c>
      <c r="B109" s="435">
        <v>8248.349609375</v>
      </c>
      <c r="C109" s="436">
        <v>288.8314514160156</v>
      </c>
      <c r="D109" s="436">
        <v>33.800296783447266</v>
      </c>
      <c r="E109" s="380">
        <v>-255.03115463256836</v>
      </c>
      <c r="F109" s="380">
        <v>452.2775573730469</v>
      </c>
      <c r="G109" s="436">
        <v>1694.423583984375</v>
      </c>
      <c r="H109" s="380">
        <v>1242.1460266113281</v>
      </c>
      <c r="I109" s="437">
        <v>7613.226689453126</v>
      </c>
      <c r="J109" s="438">
        <v>389381.6807277971</v>
      </c>
      <c r="K109" s="379">
        <v>1292558.4750145795</v>
      </c>
      <c r="L109" s="439">
        <v>16.977800973734393</v>
      </c>
      <c r="M109" s="443">
        <v>0.05503688289045883</v>
      </c>
      <c r="N109" s="330">
        <v>2028</v>
      </c>
      <c r="O109" s="440">
        <v>1295</v>
      </c>
      <c r="P109" s="441">
        <v>1130.15771484375</v>
      </c>
      <c r="Q109" s="442" t="s">
        <v>93</v>
      </c>
      <c r="R109" s="441">
        <v>407</v>
      </c>
      <c r="S109" s="441">
        <v>1537.15771484375</v>
      </c>
      <c r="T109" s="271">
        <v>0.18699437439671818</v>
      </c>
      <c r="U109" s="367"/>
      <c r="V109" s="367"/>
    </row>
    <row r="110" spans="1:22" ht="12.75">
      <c r="A110" s="330">
        <v>2029</v>
      </c>
      <c r="B110" s="435">
        <v>8300.24609375</v>
      </c>
      <c r="C110" s="436">
        <v>287.8343200683594</v>
      </c>
      <c r="D110" s="436">
        <v>33.736427307128906</v>
      </c>
      <c r="E110" s="380">
        <v>-254.09789276123047</v>
      </c>
      <c r="F110" s="380">
        <v>427.216796875</v>
      </c>
      <c r="G110" s="436">
        <v>1622.129638671875</v>
      </c>
      <c r="H110" s="380">
        <v>1194.912841796875</v>
      </c>
      <c r="I110" s="437">
        <v>7661.12714453125</v>
      </c>
      <c r="J110" s="438">
        <v>399077.2358164801</v>
      </c>
      <c r="K110" s="379">
        <v>1326618.3288478674</v>
      </c>
      <c r="L110" s="439">
        <v>17.31622911120655</v>
      </c>
      <c r="M110" s="443">
        <v>0.053055380313995704</v>
      </c>
      <c r="N110" s="330">
        <v>2029</v>
      </c>
      <c r="O110" s="440">
        <v>1301</v>
      </c>
      <c r="P110" s="441">
        <v>1130.15771484375</v>
      </c>
      <c r="Q110" s="442" t="s">
        <v>93</v>
      </c>
      <c r="R110" s="441">
        <v>407</v>
      </c>
      <c r="S110" s="441">
        <v>1537.15771484375</v>
      </c>
      <c r="T110" s="271">
        <v>0.18152014976460418</v>
      </c>
      <c r="U110" s="367"/>
      <c r="V110" s="367"/>
    </row>
    <row r="111" spans="1:22" ht="12.75">
      <c r="A111" s="330">
        <v>2030</v>
      </c>
      <c r="B111" s="435">
        <v>8360.705078125</v>
      </c>
      <c r="C111" s="436">
        <v>287.8343200683594</v>
      </c>
      <c r="D111" s="436">
        <v>33.736427307128906</v>
      </c>
      <c r="E111" s="380">
        <v>-254.09789276123047</v>
      </c>
      <c r="F111" s="380">
        <v>444.253662109375</v>
      </c>
      <c r="G111" s="436">
        <v>1762.743408203125</v>
      </c>
      <c r="H111" s="380">
        <v>1318.48974609375</v>
      </c>
      <c r="I111" s="437">
        <v>7716.930787109375</v>
      </c>
      <c r="J111" s="438">
        <v>406644.5217804117</v>
      </c>
      <c r="K111" s="379">
        <v>1343482.4333843424</v>
      </c>
      <c r="L111" s="439">
        <v>17.40954364432737</v>
      </c>
      <c r="M111" s="443">
        <v>0.050491189084556076</v>
      </c>
      <c r="N111" s="330">
        <v>2030</v>
      </c>
      <c r="O111" s="440">
        <v>1311</v>
      </c>
      <c r="P111" s="441">
        <v>1130.15771484375</v>
      </c>
      <c r="Q111" s="442" t="s">
        <v>93</v>
      </c>
      <c r="R111" s="441">
        <v>407</v>
      </c>
      <c r="S111" s="441">
        <v>1537.15771484375</v>
      </c>
      <c r="T111" s="271">
        <v>0.17250779164282992</v>
      </c>
      <c r="U111" s="367"/>
      <c r="V111" s="367"/>
    </row>
    <row r="112" spans="1:22" ht="12.75">
      <c r="A112" s="330">
        <v>2031</v>
      </c>
      <c r="B112" s="435">
        <v>8420.3837890625</v>
      </c>
      <c r="C112" s="436">
        <v>287.8343200683594</v>
      </c>
      <c r="D112" s="436">
        <v>33.736427307128906</v>
      </c>
      <c r="E112" s="380">
        <v>-254.09789276123047</v>
      </c>
      <c r="F112" s="380">
        <v>502.8648681640625</v>
      </c>
      <c r="G112" s="436">
        <v>1543.765380859375</v>
      </c>
      <c r="H112" s="380">
        <v>1040.9005126953125</v>
      </c>
      <c r="I112" s="437">
        <v>7772.014237304687</v>
      </c>
      <c r="J112" s="438">
        <v>414202.51086274534</v>
      </c>
      <c r="K112" s="379">
        <v>1377534.904368211</v>
      </c>
      <c r="L112" s="439">
        <v>17.724297232449953</v>
      </c>
      <c r="M112" s="443">
        <v>0.048846359930148076</v>
      </c>
      <c r="N112" s="330">
        <v>2031</v>
      </c>
      <c r="O112" s="440">
        <v>1322</v>
      </c>
      <c r="P112" s="441">
        <v>1130.15771484375</v>
      </c>
      <c r="Q112" s="442" t="s">
        <v>93</v>
      </c>
      <c r="R112" s="441">
        <v>407</v>
      </c>
      <c r="S112" s="441">
        <v>1537.15771484375</v>
      </c>
      <c r="T112" s="271">
        <v>0.16275167537348723</v>
      </c>
      <c r="U112" s="367"/>
      <c r="V112" s="367"/>
    </row>
    <row r="113" spans="1:22" ht="12.75">
      <c r="A113" s="330">
        <v>2032</v>
      </c>
      <c r="B113" s="435">
        <v>8483.1806640625</v>
      </c>
      <c r="C113" s="436">
        <v>288.8314514160156</v>
      </c>
      <c r="D113" s="436">
        <v>33.800296783447266</v>
      </c>
      <c r="E113" s="380">
        <v>-255.03115463256836</v>
      </c>
      <c r="F113" s="380">
        <v>516.4517822265625</v>
      </c>
      <c r="G113" s="436">
        <v>1643.773193359375</v>
      </c>
      <c r="H113" s="380">
        <v>1127.3214111328125</v>
      </c>
      <c r="I113" s="437">
        <v>7829.975752929688</v>
      </c>
      <c r="J113" s="438">
        <v>421900.9744772787</v>
      </c>
      <c r="K113" s="379">
        <v>1389717.7181056787</v>
      </c>
      <c r="L113" s="439">
        <v>17.748684823011075</v>
      </c>
      <c r="M113" s="443">
        <v>0.04653566038968693</v>
      </c>
      <c r="N113" s="330">
        <v>2032</v>
      </c>
      <c r="O113" s="440">
        <v>1330</v>
      </c>
      <c r="P113" s="441">
        <v>1130.15771484375</v>
      </c>
      <c r="Q113" s="442" t="s">
        <v>93</v>
      </c>
      <c r="R113" s="441">
        <v>407</v>
      </c>
      <c r="S113" s="441">
        <v>1537.15771484375</v>
      </c>
      <c r="T113" s="271">
        <v>0.15575768033364668</v>
      </c>
      <c r="U113" s="367"/>
      <c r="V113" s="367"/>
    </row>
    <row r="114" spans="1:22" ht="12.75">
      <c r="A114" s="330">
        <v>2033</v>
      </c>
      <c r="B114" s="435">
        <v>8540.0927734375</v>
      </c>
      <c r="C114" s="436">
        <v>287.8343200683594</v>
      </c>
      <c r="D114" s="436">
        <v>33.736427307128906</v>
      </c>
      <c r="E114" s="380">
        <v>-254.09789276123047</v>
      </c>
      <c r="F114" s="380">
        <v>514.6611328125</v>
      </c>
      <c r="G114" s="436">
        <v>1539.79443359375</v>
      </c>
      <c r="H114" s="380">
        <v>1025.13330078125</v>
      </c>
      <c r="I114" s="437">
        <v>7882.505629882813</v>
      </c>
      <c r="J114" s="438">
        <v>429742.52351613954</v>
      </c>
      <c r="K114" s="379">
        <v>1419998.1936841228</v>
      </c>
      <c r="L114" s="439">
        <v>18.014553498076392</v>
      </c>
      <c r="M114" s="443">
        <v>0.04508023831863395</v>
      </c>
      <c r="N114" s="330">
        <v>2033</v>
      </c>
      <c r="O114" s="440">
        <v>1344</v>
      </c>
      <c r="P114" s="441">
        <v>1122.15771484375</v>
      </c>
      <c r="Q114" s="442" t="s">
        <v>93</v>
      </c>
      <c r="R114" s="441">
        <v>407</v>
      </c>
      <c r="S114" s="441">
        <v>1529.15771484375</v>
      </c>
      <c r="T114" s="271">
        <v>0.13776615687779015</v>
      </c>
      <c r="U114" s="367"/>
      <c r="V114" s="367"/>
    </row>
    <row r="115" spans="1:22" ht="12.75">
      <c r="A115" s="330">
        <v>2034</v>
      </c>
      <c r="B115" s="435">
        <v>8600.5390625</v>
      </c>
      <c r="C115" s="436">
        <v>287.8343200683594</v>
      </c>
      <c r="D115" s="436">
        <v>33.736427307128906</v>
      </c>
      <c r="E115" s="380">
        <v>-254.09789276123047</v>
      </c>
      <c r="F115" s="380">
        <v>410.5386962890625</v>
      </c>
      <c r="G115" s="436">
        <v>1638.7557373046875</v>
      </c>
      <c r="H115" s="380">
        <v>1228.217041015625</v>
      </c>
      <c r="I115" s="437">
        <v>7938.2975546875</v>
      </c>
      <c r="J115" s="438">
        <v>437729.81739810016</v>
      </c>
      <c r="K115" s="379">
        <v>1451812.3371439124</v>
      </c>
      <c r="L115" s="439">
        <v>18.2887114918819</v>
      </c>
      <c r="M115" s="443">
        <v>0.04376383019362695</v>
      </c>
      <c r="N115" s="330">
        <v>2034</v>
      </c>
      <c r="O115" s="440">
        <v>1348</v>
      </c>
      <c r="P115" s="441">
        <v>1122.15771484375</v>
      </c>
      <c r="Q115" s="442" t="s">
        <v>93</v>
      </c>
      <c r="R115" s="441">
        <v>407</v>
      </c>
      <c r="S115" s="441">
        <v>1529.15771484375</v>
      </c>
      <c r="T115" s="271">
        <v>0.13438999617488867</v>
      </c>
      <c r="U115" s="367"/>
      <c r="V115" s="367"/>
    </row>
    <row r="116" spans="1:22" ht="12.75">
      <c r="A116" s="330">
        <v>2035</v>
      </c>
      <c r="B116" s="435">
        <v>8665.474609375</v>
      </c>
      <c r="C116" s="436">
        <v>287.8343200683594</v>
      </c>
      <c r="D116" s="436">
        <v>33.736427307128906</v>
      </c>
      <c r="E116" s="380">
        <v>-254.09789276123047</v>
      </c>
      <c r="F116" s="380">
        <v>479.9796447753906</v>
      </c>
      <c r="G116" s="436">
        <v>1400.0042724609375</v>
      </c>
      <c r="H116" s="380">
        <v>920.0246276855469</v>
      </c>
      <c r="I116" s="437">
        <v>7998.233064453126</v>
      </c>
      <c r="J116" s="438">
        <v>445865.5649705051</v>
      </c>
      <c r="K116" s="379">
        <v>1493998.6288571814</v>
      </c>
      <c r="L116" s="439">
        <v>18.67910845830463</v>
      </c>
      <c r="M116" s="443">
        <v>0.04282001821255177</v>
      </c>
      <c r="N116" s="330">
        <v>2035</v>
      </c>
      <c r="O116" s="440">
        <v>1359</v>
      </c>
      <c r="P116" s="441">
        <v>1126.15771484375</v>
      </c>
      <c r="Q116" s="442" t="s">
        <v>93</v>
      </c>
      <c r="R116" s="441">
        <v>407</v>
      </c>
      <c r="S116" s="441">
        <v>1533.15771484375</v>
      </c>
      <c r="T116" s="271">
        <v>0.1281513722176233</v>
      </c>
      <c r="U116" s="367"/>
      <c r="V116" s="367"/>
    </row>
    <row r="117" spans="1:22" ht="12.75">
      <c r="A117" s="330">
        <v>2036</v>
      </c>
      <c r="B117" s="435">
        <v>8729.265625</v>
      </c>
      <c r="C117" s="436">
        <v>288.8314514160156</v>
      </c>
      <c r="D117" s="436">
        <v>33.800296783447266</v>
      </c>
      <c r="E117" s="380">
        <v>-255.03115463256836</v>
      </c>
      <c r="F117" s="380">
        <v>507.4351501464844</v>
      </c>
      <c r="G117" s="436">
        <v>1378.36669921875</v>
      </c>
      <c r="H117" s="380">
        <v>870.9315490722656</v>
      </c>
      <c r="I117" s="437">
        <v>8057.112171875</v>
      </c>
      <c r="J117" s="438">
        <v>454152.5254279616</v>
      </c>
      <c r="K117" s="379">
        <v>1519834.9936695267</v>
      </c>
      <c r="L117" s="439">
        <v>18.86327211596758</v>
      </c>
      <c r="M117" s="443">
        <v>0.041481165575782075</v>
      </c>
      <c r="N117" s="330">
        <v>2036</v>
      </c>
      <c r="O117" s="440">
        <v>1367</v>
      </c>
      <c r="P117" s="441">
        <v>1126.15771484375</v>
      </c>
      <c r="Q117" s="442" t="s">
        <v>93</v>
      </c>
      <c r="R117" s="441">
        <v>407</v>
      </c>
      <c r="S117" s="441">
        <v>1533.15771484375</v>
      </c>
      <c r="T117" s="271">
        <v>0.1215491696004023</v>
      </c>
      <c r="U117" s="367"/>
      <c r="V117" s="367"/>
    </row>
    <row r="118" spans="1:22" ht="12.75">
      <c r="A118" s="330">
        <v>2037</v>
      </c>
      <c r="B118" s="435">
        <v>8791.5166015625</v>
      </c>
      <c r="C118" s="436">
        <v>287.8343200683594</v>
      </c>
      <c r="D118" s="436">
        <v>33.736427307128906</v>
      </c>
      <c r="E118" s="380">
        <v>-254.09789276123047</v>
      </c>
      <c r="F118" s="380">
        <v>438.35894775390625</v>
      </c>
      <c r="G118" s="436">
        <v>1489.367431640625</v>
      </c>
      <c r="H118" s="380">
        <v>1051.0084838867188</v>
      </c>
      <c r="I118" s="437">
        <v>8114.569823242188</v>
      </c>
      <c r="J118" s="438">
        <v>462593.5092481059</v>
      </c>
      <c r="K118" s="379">
        <v>1543474.9409058741</v>
      </c>
      <c r="L118" s="439">
        <v>19.02103222385209</v>
      </c>
      <c r="M118" s="443">
        <v>0.040187515594826584</v>
      </c>
      <c r="N118" s="330">
        <v>2037</v>
      </c>
      <c r="O118" s="440">
        <v>1384</v>
      </c>
      <c r="P118" s="441">
        <v>1126.15771484375</v>
      </c>
      <c r="Q118" s="442" t="s">
        <v>93</v>
      </c>
      <c r="R118" s="441">
        <v>407</v>
      </c>
      <c r="S118" s="441">
        <v>1533.15771484375</v>
      </c>
      <c r="T118" s="271">
        <v>0.10777291534953037</v>
      </c>
      <c r="U118" s="367"/>
      <c r="V118" s="367"/>
    </row>
    <row r="119" spans="1:22" ht="12.75">
      <c r="A119" s="330">
        <v>2038</v>
      </c>
      <c r="B119" s="435">
        <v>8859.81640625</v>
      </c>
      <c r="C119" s="436">
        <v>287.8343200683594</v>
      </c>
      <c r="D119" s="436">
        <v>33.736427307128906</v>
      </c>
      <c r="E119" s="380">
        <v>-254.09789276123047</v>
      </c>
      <c r="F119" s="380">
        <v>472.8009338378906</v>
      </c>
      <c r="G119" s="436">
        <v>1325.978271484375</v>
      </c>
      <c r="H119" s="380">
        <v>853.1773376464844</v>
      </c>
      <c r="I119" s="437">
        <v>8177.61054296875</v>
      </c>
      <c r="J119" s="438">
        <v>471191.37914476125</v>
      </c>
      <c r="K119" s="379">
        <v>1581933.2377293154</v>
      </c>
      <c r="L119" s="439">
        <v>19.344687906291757</v>
      </c>
      <c r="M119" s="443">
        <v>0.03931995777889963</v>
      </c>
      <c r="N119" s="330">
        <v>2038</v>
      </c>
      <c r="O119" s="440">
        <v>1397</v>
      </c>
      <c r="P119" s="441">
        <v>1126.15771484375</v>
      </c>
      <c r="Q119" s="442" t="s">
        <v>93</v>
      </c>
      <c r="R119" s="441">
        <v>407</v>
      </c>
      <c r="S119" s="441">
        <v>1533.15771484375</v>
      </c>
      <c r="T119" s="271">
        <v>0.0974643628086973</v>
      </c>
      <c r="U119" s="367"/>
      <c r="V119" s="367"/>
    </row>
    <row r="120" spans="1:22" ht="12.75">
      <c r="A120" s="330">
        <v>2039</v>
      </c>
      <c r="B120" s="435">
        <v>8929.3212890625</v>
      </c>
      <c r="C120" s="436">
        <v>287.8343200683594</v>
      </c>
      <c r="D120" s="436">
        <v>33.736427307128906</v>
      </c>
      <c r="E120" s="380">
        <v>-254.09789276123047</v>
      </c>
      <c r="F120" s="380">
        <v>446.5238342285156</v>
      </c>
      <c r="G120" s="436">
        <v>1455.6529541015625</v>
      </c>
      <c r="H120" s="380">
        <v>1009.1291198730469</v>
      </c>
      <c r="I120" s="437">
        <v>8241.763549804688</v>
      </c>
      <c r="J120" s="438">
        <v>479949.05103881157</v>
      </c>
      <c r="K120" s="379">
        <v>1609155.1389173316</v>
      </c>
      <c r="L120" s="439">
        <v>19.524403110975747</v>
      </c>
      <c r="M120" s="443">
        <v>0.03823223529215514</v>
      </c>
      <c r="N120" s="330">
        <v>2039</v>
      </c>
      <c r="O120" s="440">
        <v>1409</v>
      </c>
      <c r="P120" s="441">
        <v>1126.15771484375</v>
      </c>
      <c r="Q120" s="442" t="s">
        <v>93</v>
      </c>
      <c r="R120" s="441">
        <v>407</v>
      </c>
      <c r="S120" s="441">
        <v>1533.15771484375</v>
      </c>
      <c r="T120" s="271">
        <v>0.08811761167051091</v>
      </c>
      <c r="U120" s="367"/>
      <c r="V120" s="367"/>
    </row>
    <row r="121" spans="1:22" ht="12.75">
      <c r="A121" s="330">
        <v>2040</v>
      </c>
      <c r="B121" s="444">
        <v>8999.3720703125</v>
      </c>
      <c r="C121" s="445">
        <v>288.8314514160156</v>
      </c>
      <c r="D121" s="445">
        <v>33.800296783447266</v>
      </c>
      <c r="E121" s="386">
        <v>-255.03115463256836</v>
      </c>
      <c r="F121" s="386">
        <v>445.48223876953125</v>
      </c>
      <c r="G121" s="445">
        <v>1314.952392578125</v>
      </c>
      <c r="H121" s="446">
        <v>869.4701538085938</v>
      </c>
      <c r="I121" s="447">
        <v>8306.420420898437</v>
      </c>
      <c r="J121" s="448">
        <v>488869.49504712055</v>
      </c>
      <c r="K121" s="449">
        <v>1650560.3816150194</v>
      </c>
      <c r="L121" s="450">
        <v>19.870898629959928</v>
      </c>
      <c r="M121" s="451">
        <v>0.03751902376160787</v>
      </c>
      <c r="N121" s="330">
        <v>2040</v>
      </c>
      <c r="O121" s="452">
        <v>1420</v>
      </c>
      <c r="P121" s="453">
        <v>1126.15771484375</v>
      </c>
      <c r="Q121" s="454" t="s">
        <v>93</v>
      </c>
      <c r="R121" s="453">
        <v>407</v>
      </c>
      <c r="S121" s="453">
        <v>1533.15771484375</v>
      </c>
      <c r="T121" s="272">
        <v>0.07968853158010569</v>
      </c>
      <c r="U121" s="367"/>
      <c r="V121" s="367"/>
    </row>
    <row r="122" spans="1:22" ht="12.75">
      <c r="A122" s="330"/>
      <c r="B122" s="455"/>
      <c r="C122" s="455"/>
      <c r="D122" s="455"/>
      <c r="E122" s="344"/>
      <c r="F122" s="344"/>
      <c r="G122" s="455"/>
      <c r="H122" s="344"/>
      <c r="I122" s="456"/>
      <c r="J122" s="438"/>
      <c r="K122" s="379"/>
      <c r="L122" s="439"/>
      <c r="M122" s="457"/>
      <c r="N122" s="335"/>
      <c r="O122" s="330"/>
      <c r="P122" s="438"/>
      <c r="Q122" s="458"/>
      <c r="R122" s="438"/>
      <c r="S122" s="438"/>
      <c r="T122" s="367"/>
      <c r="U122" s="250"/>
      <c r="V122" s="367"/>
    </row>
    <row r="123" spans="1:22" ht="14.25">
      <c r="A123" s="325"/>
      <c r="B123" s="459" t="s">
        <v>96</v>
      </c>
      <c r="C123" s="325"/>
      <c r="D123" s="325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  <c r="O123" s="325"/>
      <c r="P123" s="367"/>
      <c r="Q123" s="367"/>
      <c r="R123" s="367"/>
      <c r="S123" s="367"/>
      <c r="T123" s="367"/>
      <c r="U123" s="367"/>
      <c r="V123" s="325"/>
    </row>
    <row r="124" spans="1:22" ht="14.25">
      <c r="A124" s="325"/>
      <c r="B124" s="459" t="s">
        <v>97</v>
      </c>
      <c r="C124" s="325"/>
      <c r="D124" s="325"/>
      <c r="E124" s="325"/>
      <c r="F124" s="325"/>
      <c r="G124" s="325"/>
      <c r="H124" s="325"/>
      <c r="I124" s="325"/>
      <c r="J124" s="325"/>
      <c r="K124" s="325"/>
      <c r="L124" s="325"/>
      <c r="M124" s="325"/>
      <c r="N124" s="325"/>
      <c r="O124" s="325"/>
      <c r="P124" s="325"/>
      <c r="Q124" s="325"/>
      <c r="R124" s="325"/>
      <c r="S124" s="325"/>
      <c r="T124" s="325"/>
      <c r="U124" s="460" t="s">
        <v>98</v>
      </c>
      <c r="V124" s="3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421875" style="0" bestFit="1" customWidth="1"/>
    <col min="2" max="2" width="22.140625" style="0" bestFit="1" customWidth="1"/>
    <col min="3" max="3" width="27.7109375" style="0" bestFit="1" customWidth="1"/>
    <col min="4" max="4" width="19.28125" style="0" bestFit="1" customWidth="1"/>
    <col min="5" max="6" width="19.28125" style="0" customWidth="1"/>
    <col min="7" max="7" width="14.28125" style="462" customWidth="1"/>
    <col min="8" max="9" width="9.7109375" style="462" bestFit="1" customWidth="1"/>
  </cols>
  <sheetData>
    <row r="1" spans="2:6" ht="12.75">
      <c r="B1" s="884" t="s">
        <v>134</v>
      </c>
      <c r="C1" s="884"/>
      <c r="D1" s="884"/>
      <c r="E1" s="884"/>
      <c r="F1" s="884"/>
    </row>
    <row r="2" spans="2:6" ht="12.75">
      <c r="B2" s="884" t="s">
        <v>132</v>
      </c>
      <c r="C2" s="884"/>
      <c r="D2" s="884"/>
      <c r="E2" s="884"/>
      <c r="F2" s="884"/>
    </row>
    <row r="3" spans="2:6" ht="12.75">
      <c r="B3" s="884" t="s">
        <v>133</v>
      </c>
      <c r="C3" s="884"/>
      <c r="D3" s="884"/>
      <c r="E3" s="884"/>
      <c r="F3" s="884"/>
    </row>
    <row r="4" spans="2:6" ht="12.75">
      <c r="B4" s="576"/>
      <c r="C4" s="576"/>
      <c r="D4" s="576"/>
      <c r="E4" s="576"/>
      <c r="F4" s="576"/>
    </row>
    <row r="5" spans="2:6" ht="12.75">
      <c r="B5" s="290" t="s">
        <v>135</v>
      </c>
      <c r="C5" s="289" t="s">
        <v>136</v>
      </c>
      <c r="D5" s="578" t="s">
        <v>110</v>
      </c>
      <c r="E5" s="578" t="s">
        <v>183</v>
      </c>
      <c r="F5" s="578" t="s">
        <v>184</v>
      </c>
    </row>
    <row r="6" spans="1:12" ht="12.75">
      <c r="A6" s="283">
        <v>2011</v>
      </c>
      <c r="B6" s="285"/>
      <c r="C6" s="285"/>
      <c r="D6" s="285"/>
      <c r="E6" s="577" t="s">
        <v>120</v>
      </c>
      <c r="F6" s="577" t="s">
        <v>120</v>
      </c>
      <c r="G6" s="154"/>
      <c r="H6" s="302"/>
      <c r="I6" s="302"/>
      <c r="K6" s="302"/>
      <c r="L6" s="302"/>
    </row>
    <row r="7" spans="1:12" ht="12.75">
      <c r="A7" s="283">
        <v>2012</v>
      </c>
      <c r="B7" s="285"/>
      <c r="C7" s="285"/>
      <c r="D7" s="285"/>
      <c r="E7" s="577" t="s">
        <v>120</v>
      </c>
      <c r="F7" s="577" t="s">
        <v>120</v>
      </c>
      <c r="G7" s="154"/>
      <c r="H7" s="302"/>
      <c r="I7" s="302"/>
      <c r="K7" s="302"/>
      <c r="L7" s="302"/>
    </row>
    <row r="8" spans="1:12" ht="12.75">
      <c r="A8" s="283">
        <v>2013</v>
      </c>
      <c r="B8" s="285"/>
      <c r="C8" s="285"/>
      <c r="D8" s="285"/>
      <c r="E8" s="577" t="s">
        <v>120</v>
      </c>
      <c r="F8" s="577" t="s">
        <v>120</v>
      </c>
      <c r="G8" s="154"/>
      <c r="H8" s="302"/>
      <c r="I8" s="302"/>
      <c r="K8" s="302"/>
      <c r="L8" s="302"/>
    </row>
    <row r="9" spans="1:12" ht="12.75">
      <c r="A9" s="283">
        <v>2014</v>
      </c>
      <c r="B9" s="285"/>
      <c r="C9" s="285"/>
      <c r="D9" s="285"/>
      <c r="E9" s="577" t="s">
        <v>121</v>
      </c>
      <c r="F9" s="577" t="s">
        <v>121</v>
      </c>
      <c r="G9" s="154"/>
      <c r="H9" s="302"/>
      <c r="I9" s="302"/>
      <c r="K9" s="302"/>
      <c r="L9" s="302"/>
    </row>
    <row r="10" spans="1:12" ht="12.75">
      <c r="A10" s="283">
        <v>2015</v>
      </c>
      <c r="B10" s="285" t="s">
        <v>141</v>
      </c>
      <c r="C10" s="285"/>
      <c r="D10" s="285" t="s">
        <v>143</v>
      </c>
      <c r="E10" s="577" t="s">
        <v>122</v>
      </c>
      <c r="F10" s="577" t="s">
        <v>122</v>
      </c>
      <c r="G10" s="154"/>
      <c r="H10" s="302"/>
      <c r="I10" s="302"/>
      <c r="K10" s="302"/>
      <c r="L10" s="302"/>
    </row>
    <row r="11" spans="1:12" ht="25.5">
      <c r="A11" s="299">
        <v>2016</v>
      </c>
      <c r="B11" s="300" t="s">
        <v>142</v>
      </c>
      <c r="C11" s="300" t="s">
        <v>119</v>
      </c>
      <c r="D11" s="300" t="s">
        <v>144</v>
      </c>
      <c r="E11" s="577" t="s">
        <v>123</v>
      </c>
      <c r="F11" s="577" t="s">
        <v>123</v>
      </c>
      <c r="G11" s="154"/>
      <c r="H11" s="302"/>
      <c r="I11" s="302"/>
      <c r="K11" s="302"/>
      <c r="L11" s="302"/>
    </row>
    <row r="12" spans="1:12" ht="12.75">
      <c r="A12" s="283">
        <v>2017</v>
      </c>
      <c r="B12" s="285"/>
      <c r="C12" s="285"/>
      <c r="D12" s="285"/>
      <c r="E12" s="577" t="s">
        <v>124</v>
      </c>
      <c r="F12" s="577" t="s">
        <v>124</v>
      </c>
      <c r="G12" s="154"/>
      <c r="H12" s="302"/>
      <c r="I12" s="302"/>
      <c r="K12" s="302"/>
      <c r="L12" s="302"/>
    </row>
    <row r="13" spans="1:12" ht="12.75">
      <c r="A13" s="283">
        <v>2018</v>
      </c>
      <c r="B13" s="285"/>
      <c r="C13" s="285"/>
      <c r="D13" s="285"/>
      <c r="E13" s="577" t="s">
        <v>125</v>
      </c>
      <c r="F13" s="577" t="s">
        <v>125</v>
      </c>
      <c r="G13" s="154"/>
      <c r="H13" s="302"/>
      <c r="I13" s="302"/>
      <c r="K13" s="302"/>
      <c r="L13" s="302"/>
    </row>
    <row r="14" spans="1:12" ht="12.75">
      <c r="A14" s="283">
        <v>2019</v>
      </c>
      <c r="B14" s="285"/>
      <c r="C14" s="285"/>
      <c r="D14" s="285"/>
      <c r="E14" s="577" t="s">
        <v>126</v>
      </c>
      <c r="F14" s="577" t="s">
        <v>126</v>
      </c>
      <c r="G14" s="154"/>
      <c r="H14" s="302"/>
      <c r="I14" s="302"/>
      <c r="K14" s="302"/>
      <c r="L14" s="302"/>
    </row>
    <row r="15" spans="1:12" ht="12.75">
      <c r="A15" s="283">
        <v>2020</v>
      </c>
      <c r="B15" s="285"/>
      <c r="C15" s="285"/>
      <c r="D15" s="285"/>
      <c r="E15" s="300" t="s">
        <v>144</v>
      </c>
      <c r="F15" s="577" t="s">
        <v>123</v>
      </c>
      <c r="G15" s="154"/>
      <c r="H15" s="302"/>
      <c r="I15" s="302"/>
      <c r="K15" s="302"/>
      <c r="L15" s="302"/>
    </row>
    <row r="16" spans="1:12" ht="12.75">
      <c r="A16" s="283">
        <v>2021</v>
      </c>
      <c r="B16" s="285"/>
      <c r="C16" s="285"/>
      <c r="D16" s="285"/>
      <c r="E16" s="577"/>
      <c r="F16" s="577" t="s">
        <v>127</v>
      </c>
      <c r="G16" s="154"/>
      <c r="H16" s="302"/>
      <c r="I16" s="302"/>
      <c r="K16" s="302"/>
      <c r="L16" s="302"/>
    </row>
    <row r="17" spans="1:12" ht="12.75">
      <c r="A17" s="283">
        <v>2022</v>
      </c>
      <c r="B17" s="285"/>
      <c r="C17" s="285"/>
      <c r="D17" s="285"/>
      <c r="E17" s="577"/>
      <c r="F17" s="577" t="s">
        <v>128</v>
      </c>
      <c r="G17" s="154"/>
      <c r="H17" s="302"/>
      <c r="I17" s="302"/>
      <c r="K17" s="302"/>
      <c r="L17" s="302"/>
    </row>
    <row r="18" spans="1:12" ht="12.75">
      <c r="A18" s="283">
        <v>2023</v>
      </c>
      <c r="B18" s="285"/>
      <c r="C18" s="285"/>
      <c r="D18" s="285"/>
      <c r="E18" s="577"/>
      <c r="F18" s="577" t="s">
        <v>129</v>
      </c>
      <c r="G18" s="154"/>
      <c r="H18" s="302"/>
      <c r="I18" s="302"/>
      <c r="K18" s="302"/>
      <c r="L18" s="302"/>
    </row>
    <row r="19" spans="1:12" ht="12.75">
      <c r="A19" s="283">
        <v>2024</v>
      </c>
      <c r="B19" s="285"/>
      <c r="C19" s="285"/>
      <c r="D19" s="285"/>
      <c r="E19" s="577"/>
      <c r="F19" s="577" t="s">
        <v>130</v>
      </c>
      <c r="G19" s="154"/>
      <c r="H19" s="302"/>
      <c r="I19" s="302"/>
      <c r="K19" s="302"/>
      <c r="L19" s="302"/>
    </row>
    <row r="20" spans="1:12" ht="25.5">
      <c r="A20" s="283">
        <v>2025</v>
      </c>
      <c r="B20" s="301" t="s">
        <v>95</v>
      </c>
      <c r="C20" s="301" t="s">
        <v>95</v>
      </c>
      <c r="D20" s="301" t="s">
        <v>95</v>
      </c>
      <c r="E20" s="301" t="s">
        <v>185</v>
      </c>
      <c r="F20" s="300" t="s">
        <v>186</v>
      </c>
      <c r="G20" s="154"/>
      <c r="H20" s="302"/>
      <c r="I20" s="302"/>
      <c r="K20" s="302"/>
      <c r="L20" s="302"/>
    </row>
    <row r="21" spans="1:12" ht="12.75">
      <c r="A21" s="283">
        <v>2026</v>
      </c>
      <c r="B21" s="301"/>
      <c r="C21" s="294"/>
      <c r="D21" s="301"/>
      <c r="E21" s="301"/>
      <c r="F21" s="301"/>
      <c r="G21" s="154"/>
      <c r="H21" s="302"/>
      <c r="I21" s="302"/>
      <c r="K21" s="302"/>
      <c r="L21" s="302"/>
    </row>
    <row r="22" spans="1:12" ht="12.75">
      <c r="A22" s="283">
        <v>2027</v>
      </c>
      <c r="B22" s="301"/>
      <c r="C22" s="294"/>
      <c r="D22" s="301"/>
      <c r="E22" s="301"/>
      <c r="F22" s="301"/>
      <c r="G22" s="154"/>
      <c r="H22" s="302"/>
      <c r="I22" s="302"/>
      <c r="K22" s="302"/>
      <c r="L22" s="302"/>
    </row>
    <row r="23" spans="1:12" ht="12.75">
      <c r="A23" s="283">
        <v>2028</v>
      </c>
      <c r="B23" s="301"/>
      <c r="C23" s="294"/>
      <c r="D23" s="301"/>
      <c r="E23" s="301"/>
      <c r="F23" s="301"/>
      <c r="G23" s="154"/>
      <c r="H23" s="302"/>
      <c r="I23" s="302"/>
      <c r="K23" s="302"/>
      <c r="L23" s="302"/>
    </row>
    <row r="24" spans="1:12" ht="12.75">
      <c r="A24" s="283">
        <v>2029</v>
      </c>
      <c r="B24" s="301"/>
      <c r="C24" s="294"/>
      <c r="D24" s="301"/>
      <c r="E24" s="301"/>
      <c r="F24" s="301"/>
      <c r="G24" s="154"/>
      <c r="H24" s="302"/>
      <c r="I24" s="302"/>
      <c r="K24" s="302"/>
      <c r="L24" s="302"/>
    </row>
    <row r="25" spans="1:12" ht="12.75">
      <c r="A25" s="283">
        <v>2030</v>
      </c>
      <c r="B25" s="301"/>
      <c r="C25" s="294"/>
      <c r="D25" s="301"/>
      <c r="E25" s="301"/>
      <c r="F25" s="301"/>
      <c r="G25" s="154"/>
      <c r="H25" s="302"/>
      <c r="I25" s="302"/>
      <c r="K25" s="302"/>
      <c r="L25" s="302"/>
    </row>
    <row r="26" spans="1:12" ht="12.75">
      <c r="A26" s="283">
        <v>2031</v>
      </c>
      <c r="B26" s="301"/>
      <c r="C26" s="294"/>
      <c r="D26" s="301"/>
      <c r="E26" s="301"/>
      <c r="F26" s="301"/>
      <c r="G26" s="154"/>
      <c r="H26" s="302"/>
      <c r="I26" s="302"/>
      <c r="K26" s="302"/>
      <c r="L26" s="302"/>
    </row>
    <row r="27" spans="1:12" ht="12.75">
      <c r="A27" s="283">
        <v>2032</v>
      </c>
      <c r="B27" s="301"/>
      <c r="C27" s="294"/>
      <c r="D27" s="301"/>
      <c r="E27" s="301"/>
      <c r="F27" s="301"/>
      <c r="G27" s="154"/>
      <c r="H27" s="302"/>
      <c r="I27" s="302"/>
      <c r="K27" s="302"/>
      <c r="L27" s="302"/>
    </row>
    <row r="28" spans="1:12" ht="12.75">
      <c r="A28" s="283">
        <v>2033</v>
      </c>
      <c r="B28" s="301"/>
      <c r="C28" s="294"/>
      <c r="D28" s="301"/>
      <c r="E28" s="301"/>
      <c r="F28" s="301"/>
      <c r="G28" s="154"/>
      <c r="H28" s="302"/>
      <c r="I28" s="302"/>
      <c r="K28" s="302"/>
      <c r="L28" s="302"/>
    </row>
    <row r="29" spans="1:12" ht="12.75">
      <c r="A29" s="283">
        <v>2034</v>
      </c>
      <c r="B29" s="301"/>
      <c r="C29" s="294"/>
      <c r="D29" s="301"/>
      <c r="E29" s="301"/>
      <c r="F29" s="301"/>
      <c r="G29" s="154"/>
      <c r="H29" s="302"/>
      <c r="I29" s="302"/>
      <c r="K29" s="302"/>
      <c r="L29" s="302"/>
    </row>
    <row r="30" spans="1:12" ht="12.75">
      <c r="A30" s="283">
        <v>2035</v>
      </c>
      <c r="B30" s="301"/>
      <c r="C30" s="294"/>
      <c r="D30" s="301"/>
      <c r="E30" s="301"/>
      <c r="F30" s="301"/>
      <c r="G30" s="154"/>
      <c r="H30" s="302"/>
      <c r="I30" s="302"/>
      <c r="K30" s="302"/>
      <c r="L30" s="302"/>
    </row>
    <row r="31" spans="1:12" ht="12.75">
      <c r="A31" s="283">
        <v>2036</v>
      </c>
      <c r="B31" s="301"/>
      <c r="C31" s="301"/>
      <c r="D31" s="301"/>
      <c r="E31" s="301"/>
      <c r="F31" s="301"/>
      <c r="G31" s="154"/>
      <c r="H31" s="302"/>
      <c r="I31" s="302"/>
      <c r="K31" s="302"/>
      <c r="L31" s="302"/>
    </row>
    <row r="32" spans="1:12" ht="12.75">
      <c r="A32" s="283">
        <v>2037</v>
      </c>
      <c r="B32" s="301"/>
      <c r="C32" s="294"/>
      <c r="D32" s="301"/>
      <c r="E32" s="301"/>
      <c r="F32" s="301"/>
      <c r="G32" s="154"/>
      <c r="H32" s="302"/>
      <c r="I32" s="302"/>
      <c r="K32" s="302"/>
      <c r="L32" s="302"/>
    </row>
    <row r="33" spans="1:12" ht="12.75">
      <c r="A33" s="283">
        <v>2038</v>
      </c>
      <c r="B33" s="285"/>
      <c r="C33" s="294"/>
      <c r="D33" s="285"/>
      <c r="E33" s="285"/>
      <c r="F33" s="285"/>
      <c r="G33" s="154"/>
      <c r="H33" s="302"/>
      <c r="I33" s="302"/>
      <c r="K33" s="302"/>
      <c r="L33" s="302"/>
    </row>
    <row r="34" spans="1:12" ht="12.75">
      <c r="A34" s="283">
        <v>2039</v>
      </c>
      <c r="B34" s="285"/>
      <c r="C34" s="301"/>
      <c r="D34" s="285"/>
      <c r="E34" s="285"/>
      <c r="F34" s="285"/>
      <c r="G34" s="154"/>
      <c r="H34" s="302"/>
      <c r="I34" s="302"/>
      <c r="K34" s="302"/>
      <c r="L34" s="302"/>
    </row>
    <row r="35" spans="1:12" ht="12.75">
      <c r="A35" s="283">
        <v>2040</v>
      </c>
      <c r="B35" s="285"/>
      <c r="C35" s="294"/>
      <c r="D35" s="285"/>
      <c r="E35" s="285"/>
      <c r="F35" s="285"/>
      <c r="G35" s="154"/>
      <c r="H35" s="302"/>
      <c r="I35" s="302"/>
      <c r="K35" s="302"/>
      <c r="L35" s="302"/>
    </row>
    <row r="36" spans="1:6" ht="12.75">
      <c r="A36" s="284"/>
      <c r="B36" s="285"/>
      <c r="C36" s="294"/>
      <c r="D36" s="285"/>
      <c r="E36" s="285"/>
      <c r="F36" s="285"/>
    </row>
    <row r="37" spans="1:6" ht="12.75">
      <c r="A37" s="283"/>
      <c r="B37" s="292" t="s">
        <v>135</v>
      </c>
      <c r="C37" s="293" t="s">
        <v>136</v>
      </c>
      <c r="D37" s="315" t="s">
        <v>110</v>
      </c>
      <c r="E37" s="315" t="s">
        <v>183</v>
      </c>
      <c r="F37" s="315" t="s">
        <v>184</v>
      </c>
    </row>
    <row r="38" spans="1:6" ht="4.5" customHeight="1">
      <c r="A38" s="305"/>
      <c r="B38" s="304"/>
      <c r="C38" s="303"/>
      <c r="D38" s="316"/>
      <c r="E38" s="316"/>
      <c r="F38" s="316"/>
    </row>
    <row r="39" spans="1:6" ht="12.75" hidden="1">
      <c r="A39" s="286" t="s">
        <v>105</v>
      </c>
      <c r="B39" s="292"/>
      <c r="C39" s="293"/>
      <c r="D39" s="315"/>
      <c r="E39" s="315"/>
      <c r="F39" s="315"/>
    </row>
    <row r="40" spans="2:6" ht="12.75" hidden="1">
      <c r="B40" s="292"/>
      <c r="C40" s="293"/>
      <c r="D40" s="315"/>
      <c r="E40" s="315"/>
      <c r="F40" s="315"/>
    </row>
    <row r="41" spans="1:6" ht="12.75" hidden="1">
      <c r="A41" s="291" t="s">
        <v>25</v>
      </c>
      <c r="B41" s="314">
        <f>'REF'' Retrofit 15_30'!M46</f>
        <v>7376752.656902444</v>
      </c>
      <c r="C41" s="293">
        <f>'REF'' Repower 20_30'!M46</f>
        <v>7599980.931125969</v>
      </c>
      <c r="D41" s="317">
        <f>'Ref'' NG Replacement'!M46</f>
        <v>7698504.766489852</v>
      </c>
      <c r="E41" s="317"/>
      <c r="F41" s="317"/>
    </row>
    <row r="42" spans="1:6" ht="12.75" hidden="1">
      <c r="A42" s="298" t="s">
        <v>106</v>
      </c>
      <c r="B42" s="314">
        <f>'REF'' Retrofit 15_30'!N46</f>
        <v>-51898.355951056656</v>
      </c>
      <c r="C42" s="314">
        <f>'REF'' Repower 20_30'!N46</f>
        <v>-85210.84613820504</v>
      </c>
      <c r="D42" s="317">
        <f>'Ref'' NG Replacement'!N46</f>
        <v>-54690.00983012615</v>
      </c>
      <c r="E42" s="317"/>
      <c r="F42" s="317"/>
    </row>
    <row r="43" spans="1:6" ht="12.75" hidden="1">
      <c r="A43" s="298" t="s">
        <v>13</v>
      </c>
      <c r="B43" s="296">
        <f>B41-B42</f>
        <v>7428651.0128535</v>
      </c>
      <c r="C43" s="296">
        <f>C41-C42</f>
        <v>7685191.777264174</v>
      </c>
      <c r="D43" s="296">
        <f>D41-D42</f>
        <v>7753194.776319979</v>
      </c>
      <c r="E43" s="296"/>
      <c r="F43" s="296"/>
    </row>
    <row r="44" spans="1:6" ht="12.75" hidden="1">
      <c r="A44" s="308" t="s">
        <v>107</v>
      </c>
      <c r="B44" s="307"/>
      <c r="C44" s="307">
        <f>B43-C43</f>
        <v>-256540.76441067364</v>
      </c>
      <c r="D44" s="307">
        <f>$B$43-D43</f>
        <v>-324543.7634664783</v>
      </c>
      <c r="E44" s="307"/>
      <c r="F44" s="307"/>
    </row>
    <row r="45" spans="1:6" ht="12.75" hidden="1">
      <c r="A45" s="313"/>
      <c r="B45" s="312"/>
      <c r="C45" s="311"/>
      <c r="D45" s="318"/>
      <c r="E45" s="318"/>
      <c r="F45" s="318"/>
    </row>
    <row r="46" ht="12.75" hidden="1">
      <c r="A46" s="286" t="s">
        <v>108</v>
      </c>
    </row>
    <row r="47" ht="12.75" hidden="1">
      <c r="A47" s="286"/>
    </row>
    <row r="48" spans="1:6" ht="12.75" hidden="1">
      <c r="A48" s="291" t="s">
        <v>25</v>
      </c>
      <c r="B48" s="296">
        <f>'Low NG Retrofit 15_30'!M46</f>
        <v>7539091.217863875</v>
      </c>
      <c r="C48" s="296">
        <f>'Low NG Repower 20_30'!M46</f>
        <v>7179452.263826671</v>
      </c>
      <c r="D48" s="302">
        <f>'Low NG Replacement'!M46</f>
        <v>7267701.1244553095</v>
      </c>
      <c r="E48" s="302"/>
      <c r="F48" s="302"/>
    </row>
    <row r="49" spans="1:6" ht="12.75" hidden="1">
      <c r="A49" s="298" t="s">
        <v>106</v>
      </c>
      <c r="B49" s="297">
        <f>'Low NG Retrofit 15_30'!N46</f>
        <v>-51898.355951056656</v>
      </c>
      <c r="C49" s="297">
        <f>'Low NG Repower 20_30'!N46</f>
        <v>-85210.84613820504</v>
      </c>
      <c r="D49" s="288">
        <f>'Low NG Replacement'!N46</f>
        <v>-54690.01467958863</v>
      </c>
      <c r="E49" s="288"/>
      <c r="F49" s="288"/>
    </row>
    <row r="50" spans="1:6" ht="12.75" hidden="1">
      <c r="A50" s="310" t="s">
        <v>13</v>
      </c>
      <c r="B50" s="309">
        <f>B48-B49</f>
        <v>7590989.573814932</v>
      </c>
      <c r="C50" s="296">
        <f>C48-C49</f>
        <v>7264663.109964876</v>
      </c>
      <c r="D50" s="309">
        <f>D48-D49</f>
        <v>7322391.139134898</v>
      </c>
      <c r="E50" s="309"/>
      <c r="F50" s="309"/>
    </row>
    <row r="51" spans="1:6" ht="12.75" hidden="1">
      <c r="A51" s="291" t="s">
        <v>107</v>
      </c>
      <c r="B51" s="296"/>
      <c r="C51" s="307">
        <f>B50-C50</f>
        <v>326326.4638500558</v>
      </c>
      <c r="D51" s="296">
        <f>$B$50-D50</f>
        <v>268598.4346800344</v>
      </c>
      <c r="E51" s="296"/>
      <c r="F51" s="296"/>
    </row>
    <row r="52" spans="1:6" ht="12.75">
      <c r="A52" s="313"/>
      <c r="B52" s="312"/>
      <c r="C52" s="311"/>
      <c r="D52" s="318"/>
      <c r="E52" s="318"/>
      <c r="F52" s="318"/>
    </row>
    <row r="53" spans="1:3" ht="12.75">
      <c r="A53" s="287" t="s">
        <v>131</v>
      </c>
      <c r="C53" s="295"/>
    </row>
    <row r="55" spans="1:6" ht="12.75">
      <c r="A55" s="291" t="s">
        <v>25</v>
      </c>
      <c r="B55" s="302">
        <f>'FTCA CSAPR Retrofit'!M46</f>
        <v>6724488.7278433</v>
      </c>
      <c r="C55" s="302">
        <f>'FTCA CSAPR Repower'!M46</f>
        <v>7079238.691647885</v>
      </c>
      <c r="D55" s="302">
        <f>'FTCA CSAPR NG Replacement'!M46</f>
        <v>7152558.914767037</v>
      </c>
      <c r="E55" s="302">
        <f>'FTCA CSAPR MRKT To 2020'!M46</f>
        <v>6811507.139458295</v>
      </c>
      <c r="F55" s="302">
        <f>'FTCA CSAPR MRKT To 2025'!M46</f>
        <v>6487041.949392847</v>
      </c>
    </row>
    <row r="56" spans="1:6" ht="12.75">
      <c r="A56" s="298" t="s">
        <v>106</v>
      </c>
      <c r="B56" s="288">
        <f>'FTCA CSAPR Retrofit'!N46</f>
        <v>-114390.54262140057</v>
      </c>
      <c r="C56" s="288">
        <f>'FTCA CSAPR Repower'!N46</f>
        <v>-11943.782920705655</v>
      </c>
      <c r="D56" s="288">
        <f>'FTCA CSAPR NG Replacement'!N46</f>
        <v>77261.83137738089</v>
      </c>
      <c r="E56" s="288">
        <f>'FTCA CSAPR MRKT To 2020'!N46</f>
        <v>-106260.25676443597</v>
      </c>
      <c r="F56" s="288">
        <f>'FTCA CSAPR MRKT To 2025'!N46</f>
        <v>-304544.57822734414</v>
      </c>
    </row>
    <row r="57" spans="1:6" ht="12.75">
      <c r="A57" s="298" t="s">
        <v>13</v>
      </c>
      <c r="B57" s="296">
        <f>B55-B56</f>
        <v>6838879.270464701</v>
      </c>
      <c r="C57" s="296">
        <f>C55-C56</f>
        <v>7091182.474568591</v>
      </c>
      <c r="D57" s="296">
        <f>D55-D56</f>
        <v>7075297.083389657</v>
      </c>
      <c r="E57" s="296">
        <f>E55-E56</f>
        <v>6917767.396222731</v>
      </c>
      <c r="F57" s="296">
        <f>F55-F56</f>
        <v>6791586.527620191</v>
      </c>
    </row>
    <row r="58" spans="1:6" ht="12.75">
      <c r="A58" s="308" t="s">
        <v>139</v>
      </c>
      <c r="B58" s="307"/>
      <c r="C58" s="307">
        <f>C57-$B57</f>
        <v>252303.2041038908</v>
      </c>
      <c r="D58" s="307">
        <f>D57-$B57</f>
        <v>236417.81292495597</v>
      </c>
      <c r="E58" s="307">
        <f>E57-$B57</f>
        <v>78888.12575803045</v>
      </c>
      <c r="F58" s="307">
        <f>F57-$B57</f>
        <v>-47292.74284450989</v>
      </c>
    </row>
    <row r="59" spans="1:6" ht="12.75">
      <c r="A59" s="313"/>
      <c r="B59" s="312"/>
      <c r="C59" s="311"/>
      <c r="D59" s="318"/>
      <c r="E59" s="318"/>
      <c r="F59" s="318"/>
    </row>
    <row r="60" spans="1:3" ht="12.75" hidden="1">
      <c r="A60" s="287" t="s">
        <v>109</v>
      </c>
      <c r="C60" s="295"/>
    </row>
    <row r="61" ht="12.75" hidden="1"/>
    <row r="62" spans="1:6" ht="12.75" hidden="1">
      <c r="A62" s="291" t="s">
        <v>25</v>
      </c>
      <c r="B62" s="302">
        <f>'FT Retrofit 15_30'!M46</f>
        <v>7570869.784812829</v>
      </c>
      <c r="C62" s="302">
        <f>'FT Repower 20_30'!M46</f>
        <v>7411156.455515265</v>
      </c>
      <c r="D62" s="302">
        <f>'FT NG Replacement'!M46</f>
        <v>7515685.22631053</v>
      </c>
      <c r="E62" s="302"/>
      <c r="F62" s="302"/>
    </row>
    <row r="63" spans="1:6" ht="12.75" hidden="1">
      <c r="A63" s="298" t="s">
        <v>106</v>
      </c>
      <c r="B63" s="288">
        <f>'FT Retrofit 15_30'!N46</f>
        <v>-51898.355951056656</v>
      </c>
      <c r="C63" s="288">
        <f>'FT Repower 20_30'!N46</f>
        <v>-85210.84613820504</v>
      </c>
      <c r="D63" s="288">
        <f>'FT NG Replacement'!N46</f>
        <v>-54690.01467958863</v>
      </c>
      <c r="E63" s="288"/>
      <c r="F63" s="288"/>
    </row>
    <row r="64" spans="1:6" ht="12.75" hidden="1">
      <c r="A64" s="298" t="s">
        <v>13</v>
      </c>
      <c r="B64" s="296">
        <f>B62-B63</f>
        <v>7622768.140763886</v>
      </c>
      <c r="C64" s="296">
        <f>C62-C63</f>
        <v>7496367.301653471</v>
      </c>
      <c r="D64" s="296">
        <f>D62-D63</f>
        <v>7570375.240990118</v>
      </c>
      <c r="E64" s="296"/>
      <c r="F64" s="296"/>
    </row>
    <row r="65" spans="1:6" ht="12.75" hidden="1">
      <c r="A65" s="308" t="s">
        <v>107</v>
      </c>
      <c r="B65" s="306"/>
      <c r="C65" s="307">
        <f>B64-C64</f>
        <v>126400.83911041543</v>
      </c>
      <c r="D65" s="319">
        <f>$B$64-D64</f>
        <v>52392.89977376815</v>
      </c>
      <c r="E65" s="844"/>
      <c r="F65" s="844"/>
    </row>
    <row r="66" spans="1:6" ht="12.75" hidden="1">
      <c r="A66" s="313"/>
      <c r="B66" s="312"/>
      <c r="C66" s="311"/>
      <c r="D66" s="318"/>
      <c r="E66" s="845"/>
      <c r="F66" s="845"/>
    </row>
  </sheetData>
  <sheetProtection/>
  <mergeCells count="3">
    <mergeCell ref="B1:F1"/>
    <mergeCell ref="B2:F2"/>
    <mergeCell ref="B3:F3"/>
  </mergeCells>
  <printOptions/>
  <pageMargins left="0.7" right="0.7" top="0.75" bottom="0.75" header="0.3" footer="0.3"/>
  <pageSetup fitToHeight="1" fitToWidth="1" horizontalDpi="600" verticalDpi="600" orientation="landscape" scale="85" r:id="rId1"/>
  <headerFooter alignWithMargins="0">
    <oddHeader>&amp;CPRELIMINARY
</oddHeader>
    <oddFooter xml:space="preserve">&amp;L &amp;R 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4" max="4" width="10.140625" style="0" bestFit="1" customWidth="1"/>
    <col min="5" max="5" width="14.28125" style="0" bestFit="1" customWidth="1"/>
    <col min="6" max="6" width="13.7109375" style="0" bestFit="1" customWidth="1"/>
    <col min="7" max="7" width="13.140625" style="0" bestFit="1" customWidth="1"/>
    <col min="8" max="8" width="11.57421875" style="0" bestFit="1" customWidth="1"/>
    <col min="9" max="9" width="11.421875" style="0" bestFit="1" customWidth="1"/>
    <col min="10" max="10" width="14.00390625" style="0" bestFit="1" customWidth="1"/>
    <col min="11" max="11" width="12.7109375" style="0" bestFit="1" customWidth="1"/>
    <col min="12" max="12" width="12.28125" style="0" bestFit="1" customWidth="1"/>
    <col min="13" max="13" width="11.421875" style="0" bestFit="1" customWidth="1"/>
    <col min="14" max="14" width="7.7109375" style="0" bestFit="1" customWidth="1"/>
    <col min="15" max="16" width="9.7109375" style="0" bestFit="1" customWidth="1"/>
    <col min="17" max="17" width="11.8515625" style="0" bestFit="1" customWidth="1"/>
    <col min="18" max="19" width="8.28125" style="0" bestFit="1" customWidth="1"/>
    <col min="20" max="20" width="10.00390625" style="0" bestFit="1" customWidth="1"/>
  </cols>
  <sheetData>
    <row r="1" spans="2:28" ht="15.75">
      <c r="B1" s="172"/>
      <c r="C1" s="143" t="s">
        <v>0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2"/>
      <c r="V1" s="142"/>
      <c r="W1" s="142"/>
      <c r="X1" s="142"/>
      <c r="Y1" s="142"/>
      <c r="Z1" s="142"/>
      <c r="AA1" s="142"/>
      <c r="AB1" s="142"/>
    </row>
    <row r="2" spans="2:28" ht="15.75">
      <c r="B2" s="196"/>
      <c r="C2" s="276" t="s">
        <v>1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196"/>
      <c r="V2" s="142"/>
      <c r="W2" s="142"/>
      <c r="X2" s="142"/>
      <c r="Y2" s="142"/>
      <c r="Z2" s="142"/>
      <c r="AA2" s="142"/>
      <c r="AB2" s="142"/>
    </row>
    <row r="3" spans="2:28" ht="15.75">
      <c r="B3" s="195"/>
      <c r="C3" s="143" t="s">
        <v>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95"/>
      <c r="V3" s="142"/>
      <c r="W3" s="142"/>
      <c r="X3" s="142"/>
      <c r="Y3" s="142"/>
      <c r="Z3" s="142"/>
      <c r="AA3" s="142"/>
      <c r="AB3" s="142"/>
    </row>
    <row r="4" spans="2:28" ht="15.75">
      <c r="B4" s="172"/>
      <c r="C4" s="143" t="s">
        <v>103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95"/>
      <c r="V4" s="142"/>
      <c r="W4" s="142"/>
      <c r="X4" s="142"/>
      <c r="Y4" s="142"/>
      <c r="Z4" s="142"/>
      <c r="AA4" s="142"/>
      <c r="AB4" s="142"/>
    </row>
    <row r="5" spans="2:28" ht="12.75"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42"/>
      <c r="V5" s="142"/>
      <c r="W5" s="142"/>
      <c r="X5" s="142"/>
      <c r="Y5" s="142"/>
      <c r="Z5" s="142"/>
      <c r="AA5" s="142"/>
      <c r="AB5" s="142"/>
    </row>
    <row r="6" spans="2:28" ht="12.75">
      <c r="B6" s="172"/>
      <c r="C6" s="172"/>
      <c r="D6" s="145" t="s">
        <v>4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4"/>
      <c r="P6" s="142"/>
      <c r="Q6" s="142"/>
      <c r="R6" s="147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2:28" ht="12.75">
      <c r="B7" s="172"/>
      <c r="C7" s="144"/>
      <c r="D7" s="144"/>
      <c r="E7" s="144"/>
      <c r="F7" s="144"/>
      <c r="G7" s="172"/>
      <c r="H7" s="160"/>
      <c r="I7" s="160"/>
      <c r="J7" s="160"/>
      <c r="K7" s="160"/>
      <c r="L7" s="144" t="s">
        <v>5</v>
      </c>
      <c r="M7" s="172"/>
      <c r="N7" s="144"/>
      <c r="O7" s="142"/>
      <c r="P7" s="142"/>
      <c r="Q7" s="17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</row>
    <row r="8" spans="2:28" ht="12.75">
      <c r="B8" s="172"/>
      <c r="C8" s="144"/>
      <c r="D8" s="144"/>
      <c r="E8" s="144"/>
      <c r="F8" s="144"/>
      <c r="G8" s="147"/>
      <c r="H8" s="146" t="s">
        <v>6</v>
      </c>
      <c r="I8" s="146"/>
      <c r="J8" s="146"/>
      <c r="K8" s="148"/>
      <c r="L8" s="149" t="s">
        <v>7</v>
      </c>
      <c r="M8" s="172"/>
      <c r="N8" s="179"/>
      <c r="O8" s="142"/>
      <c r="P8" s="142"/>
      <c r="Q8" s="17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</row>
    <row r="9" spans="2:28" ht="12.75">
      <c r="B9" s="172"/>
      <c r="C9" s="144"/>
      <c r="D9" s="144" t="s">
        <v>8</v>
      </c>
      <c r="E9" s="144" t="s">
        <v>9</v>
      </c>
      <c r="F9" s="144" t="s">
        <v>5</v>
      </c>
      <c r="G9" s="144" t="s">
        <v>10</v>
      </c>
      <c r="H9" s="144" t="s">
        <v>11</v>
      </c>
      <c r="I9" s="144" t="s">
        <v>12</v>
      </c>
      <c r="J9" s="144"/>
      <c r="K9" s="144" t="s">
        <v>13</v>
      </c>
      <c r="L9" s="144" t="s">
        <v>14</v>
      </c>
      <c r="M9" s="169" t="s">
        <v>15</v>
      </c>
      <c r="N9" s="144" t="s">
        <v>7</v>
      </c>
      <c r="O9" s="144" t="s">
        <v>15</v>
      </c>
      <c r="P9" s="142"/>
      <c r="Q9" s="144" t="s">
        <v>16</v>
      </c>
      <c r="R9" s="142"/>
      <c r="S9" s="142"/>
      <c r="T9" s="142" t="s">
        <v>17</v>
      </c>
      <c r="U9" s="142"/>
      <c r="V9" s="142"/>
      <c r="W9" s="142"/>
      <c r="X9" s="142"/>
      <c r="Y9" s="142"/>
      <c r="Z9" s="142"/>
      <c r="AA9" s="142"/>
      <c r="AB9" s="142"/>
    </row>
    <row r="10" spans="2:28" ht="12.75">
      <c r="B10" s="172"/>
      <c r="C10" s="144"/>
      <c r="D10" s="151" t="s">
        <v>18</v>
      </c>
      <c r="E10" s="151" t="s">
        <v>19</v>
      </c>
      <c r="F10" s="151" t="s">
        <v>20</v>
      </c>
      <c r="G10" s="150" t="s">
        <v>21</v>
      </c>
      <c r="H10" s="151" t="s">
        <v>22</v>
      </c>
      <c r="I10" s="151" t="s">
        <v>23</v>
      </c>
      <c r="J10" s="151" t="s">
        <v>13</v>
      </c>
      <c r="K10" s="151" t="s">
        <v>18</v>
      </c>
      <c r="L10" s="151" t="s">
        <v>24</v>
      </c>
      <c r="M10" s="166" t="s">
        <v>13</v>
      </c>
      <c r="N10" s="151" t="s">
        <v>17</v>
      </c>
      <c r="O10" s="151" t="s">
        <v>13</v>
      </c>
      <c r="P10" s="151" t="s">
        <v>25</v>
      </c>
      <c r="Q10" s="151" t="s">
        <v>26</v>
      </c>
      <c r="R10" s="142"/>
      <c r="S10" s="144" t="s">
        <v>27</v>
      </c>
      <c r="T10" s="144" t="s">
        <v>28</v>
      </c>
      <c r="U10" s="142"/>
      <c r="V10" s="142"/>
      <c r="W10" s="142"/>
      <c r="X10" s="142"/>
      <c r="Y10" s="142"/>
      <c r="Z10" s="142"/>
      <c r="AA10" s="142"/>
      <c r="AB10" s="142"/>
    </row>
    <row r="11" spans="2:28" ht="12.75">
      <c r="B11" s="152"/>
      <c r="C11" s="152" t="s">
        <v>29</v>
      </c>
      <c r="D11" s="161" t="s">
        <v>30</v>
      </c>
      <c r="E11" s="161" t="s">
        <v>31</v>
      </c>
      <c r="F11" s="167" t="s">
        <v>32</v>
      </c>
      <c r="G11" s="144" t="s">
        <v>33</v>
      </c>
      <c r="H11" s="144" t="s">
        <v>34</v>
      </c>
      <c r="I11" s="167" t="s">
        <v>35</v>
      </c>
      <c r="J11" s="144" t="s">
        <v>36</v>
      </c>
      <c r="K11" s="144" t="s">
        <v>37</v>
      </c>
      <c r="L11" s="144" t="s">
        <v>38</v>
      </c>
      <c r="M11" s="144" t="s">
        <v>39</v>
      </c>
      <c r="N11" s="144" t="s">
        <v>40</v>
      </c>
      <c r="O11" s="144" t="s">
        <v>41</v>
      </c>
      <c r="P11" s="144" t="s">
        <v>42</v>
      </c>
      <c r="Q11" s="144" t="s">
        <v>43</v>
      </c>
      <c r="R11" s="142"/>
      <c r="S11" s="144" t="s">
        <v>44</v>
      </c>
      <c r="T11" s="144" t="s">
        <v>45</v>
      </c>
      <c r="U11" s="142"/>
      <c r="V11" s="142"/>
      <c r="W11" s="142"/>
      <c r="X11" s="142"/>
      <c r="Y11" s="142"/>
      <c r="Z11" s="142"/>
      <c r="AA11" s="142"/>
      <c r="AB11" s="142"/>
    </row>
    <row r="12" spans="2:28" ht="12.75">
      <c r="B12" s="154"/>
      <c r="C12" s="144">
        <v>2011</v>
      </c>
      <c r="D12" s="154">
        <v>224954.9375</v>
      </c>
      <c r="E12" s="154">
        <v>-12910.77197265625</v>
      </c>
      <c r="F12" s="154">
        <v>36033.357421875</v>
      </c>
      <c r="G12" s="154">
        <v>201832.35205078125</v>
      </c>
      <c r="H12" s="154">
        <v>0</v>
      </c>
      <c r="I12" s="154">
        <v>0</v>
      </c>
      <c r="J12" s="154">
        <v>0</v>
      </c>
      <c r="K12" s="154">
        <v>201832.35205078125</v>
      </c>
      <c r="L12" s="154">
        <v>7466.001953125</v>
      </c>
      <c r="M12" s="154">
        <v>209298.35400390625</v>
      </c>
      <c r="N12" s="154">
        <v>0</v>
      </c>
      <c r="O12" s="154">
        <v>209298.35400390625</v>
      </c>
      <c r="P12" s="162">
        <v>209298.35400390625</v>
      </c>
      <c r="Q12" s="154">
        <v>0</v>
      </c>
      <c r="R12" s="171">
        <v>2011</v>
      </c>
      <c r="S12" s="154">
        <v>0</v>
      </c>
      <c r="T12" s="158">
        <v>884</v>
      </c>
      <c r="U12" s="142"/>
      <c r="V12" s="200"/>
      <c r="W12" s="155"/>
      <c r="X12" s="142"/>
      <c r="Y12" s="142"/>
      <c r="Z12" s="142"/>
      <c r="AA12" s="155"/>
      <c r="AB12" s="155"/>
    </row>
    <row r="13" spans="2:28" ht="12.75">
      <c r="B13" s="154"/>
      <c r="C13" s="144">
        <v>2012</v>
      </c>
      <c r="D13" s="154">
        <v>251705.640625</v>
      </c>
      <c r="E13" s="154">
        <v>-20795.522216796875</v>
      </c>
      <c r="F13" s="154">
        <v>75201.55493164062</v>
      </c>
      <c r="G13" s="154">
        <v>197299.60791015625</v>
      </c>
      <c r="H13" s="154">
        <v>0</v>
      </c>
      <c r="I13" s="154">
        <v>0</v>
      </c>
      <c r="J13" s="154">
        <v>0</v>
      </c>
      <c r="K13" s="154">
        <v>197299.60791015625</v>
      </c>
      <c r="L13" s="154">
        <v>5926.2138671875</v>
      </c>
      <c r="M13" s="154">
        <v>203225.82177734375</v>
      </c>
      <c r="N13" s="154">
        <v>0</v>
      </c>
      <c r="O13" s="154">
        <v>203225.82177734375</v>
      </c>
      <c r="P13" s="162">
        <v>396361.8865677352</v>
      </c>
      <c r="Q13" s="154">
        <v>0</v>
      </c>
      <c r="R13" s="171">
        <v>2012</v>
      </c>
      <c r="S13" s="154">
        <v>0</v>
      </c>
      <c r="T13" s="158">
        <v>2401</v>
      </c>
      <c r="U13" s="142"/>
      <c r="V13" s="155"/>
      <c r="W13" s="155"/>
      <c r="X13" s="142"/>
      <c r="Y13" s="159"/>
      <c r="Z13" s="142"/>
      <c r="AA13" s="155"/>
      <c r="AB13" s="155"/>
    </row>
    <row r="14" spans="2:28" ht="12.75">
      <c r="B14" s="154"/>
      <c r="C14" s="144">
        <v>2013</v>
      </c>
      <c r="D14" s="154">
        <v>250887.96875</v>
      </c>
      <c r="E14" s="154">
        <v>-31247.298583984375</v>
      </c>
      <c r="F14" s="154">
        <v>49468.703125</v>
      </c>
      <c r="G14" s="154">
        <v>232666.56420898438</v>
      </c>
      <c r="H14" s="154">
        <v>0</v>
      </c>
      <c r="I14" s="154">
        <v>0</v>
      </c>
      <c r="J14" s="154">
        <v>0</v>
      </c>
      <c r="K14" s="154">
        <v>232666.56420898438</v>
      </c>
      <c r="L14" s="154">
        <v>49644.1328125</v>
      </c>
      <c r="M14" s="154">
        <v>282310.6970214844</v>
      </c>
      <c r="N14" s="154">
        <v>0</v>
      </c>
      <c r="O14" s="154">
        <v>282310.6970214844</v>
      </c>
      <c r="P14" s="162">
        <v>635554.5310917955</v>
      </c>
      <c r="Q14" s="154">
        <v>0</v>
      </c>
      <c r="R14" s="171">
        <v>2013</v>
      </c>
      <c r="S14" s="154">
        <v>0</v>
      </c>
      <c r="T14" s="158">
        <v>2401</v>
      </c>
      <c r="U14" s="142"/>
      <c r="V14" s="155"/>
      <c r="W14" s="155"/>
      <c r="X14" s="142"/>
      <c r="Y14" s="159"/>
      <c r="Z14" s="142"/>
      <c r="AA14" s="155"/>
      <c r="AB14" s="155"/>
    </row>
    <row r="15" spans="2:28" ht="12.75">
      <c r="B15" s="154"/>
      <c r="C15" s="144">
        <v>2014</v>
      </c>
      <c r="D15" s="154">
        <v>287970.46875</v>
      </c>
      <c r="E15" s="154">
        <v>-39475.874267578125</v>
      </c>
      <c r="F15" s="154">
        <v>88487.3818359375</v>
      </c>
      <c r="G15" s="154">
        <v>238958.96118164062</v>
      </c>
      <c r="H15" s="154">
        <v>607</v>
      </c>
      <c r="I15" s="154">
        <v>0</v>
      </c>
      <c r="J15" s="154">
        <v>607</v>
      </c>
      <c r="K15" s="154">
        <v>239565.96118164062</v>
      </c>
      <c r="L15" s="154">
        <v>80566.0625</v>
      </c>
      <c r="M15" s="154">
        <v>320132.0236816406</v>
      </c>
      <c r="N15" s="154">
        <v>2489.2245685768808</v>
      </c>
      <c r="O15" s="154">
        <v>317642.7991130637</v>
      </c>
      <c r="P15" s="162">
        <v>883279.4777800859</v>
      </c>
      <c r="Q15" s="154">
        <v>607</v>
      </c>
      <c r="R15" s="171">
        <v>2014</v>
      </c>
      <c r="S15" s="154">
        <v>35.91125524520862</v>
      </c>
      <c r="T15" s="158">
        <v>1333</v>
      </c>
      <c r="U15" s="142"/>
      <c r="V15" s="155"/>
      <c r="W15" s="155"/>
      <c r="X15" s="142"/>
      <c r="Y15" s="159"/>
      <c r="Z15" s="142"/>
      <c r="AA15" s="155"/>
      <c r="AB15" s="155"/>
    </row>
    <row r="16" spans="2:28" ht="12.75">
      <c r="B16" s="154"/>
      <c r="C16" s="144">
        <v>2015</v>
      </c>
      <c r="D16" s="154">
        <v>300135.09375</v>
      </c>
      <c r="E16" s="154">
        <v>-44041.66369628906</v>
      </c>
      <c r="F16" s="154">
        <v>98680.3037109375</v>
      </c>
      <c r="G16" s="154">
        <v>245496.45373535156</v>
      </c>
      <c r="H16" s="154">
        <v>607</v>
      </c>
      <c r="I16" s="154">
        <v>0</v>
      </c>
      <c r="J16" s="154">
        <v>607</v>
      </c>
      <c r="K16" s="154">
        <v>246103.45373535156</v>
      </c>
      <c r="L16" s="154">
        <v>106396.2421875</v>
      </c>
      <c r="M16" s="154">
        <v>352499.69592285156</v>
      </c>
      <c r="N16" s="154">
        <v>1986.8910728973244</v>
      </c>
      <c r="O16" s="154">
        <v>350512.80484995426</v>
      </c>
      <c r="P16" s="162">
        <v>1134899.3053425965</v>
      </c>
      <c r="Q16" s="154">
        <v>607</v>
      </c>
      <c r="R16" s="171">
        <v>2015</v>
      </c>
      <c r="S16" s="154">
        <v>24.795226287841615</v>
      </c>
      <c r="T16" s="158">
        <v>1541</v>
      </c>
      <c r="U16" s="142"/>
      <c r="V16" s="155"/>
      <c r="W16" s="155"/>
      <c r="X16" s="142"/>
      <c r="Y16" s="159"/>
      <c r="Z16" s="142"/>
      <c r="AA16" s="155"/>
      <c r="AB16" s="155"/>
    </row>
    <row r="17" spans="2:28" ht="12.75">
      <c r="B17" s="154"/>
      <c r="C17" s="144">
        <v>2016</v>
      </c>
      <c r="D17" s="154">
        <v>226786.546875</v>
      </c>
      <c r="E17" s="154">
        <v>-50242.9375</v>
      </c>
      <c r="F17" s="154">
        <v>15803.2421875</v>
      </c>
      <c r="G17" s="154">
        <v>261226.2421875</v>
      </c>
      <c r="H17" s="154">
        <v>191181</v>
      </c>
      <c r="I17" s="154">
        <v>96335.150390625</v>
      </c>
      <c r="J17" s="154">
        <v>287516.150390625</v>
      </c>
      <c r="K17" s="154">
        <v>548742.392578125</v>
      </c>
      <c r="L17" s="154">
        <v>8494.3330078125</v>
      </c>
      <c r="M17" s="154">
        <v>557236.7255859375</v>
      </c>
      <c r="N17" s="154">
        <v>-18988.052428361912</v>
      </c>
      <c r="O17" s="154">
        <v>576224.7780142995</v>
      </c>
      <c r="P17" s="162">
        <v>1515652.1393871945</v>
      </c>
      <c r="Q17" s="154">
        <v>191181</v>
      </c>
      <c r="R17" s="171">
        <v>2016</v>
      </c>
      <c r="S17" s="154">
        <v>-211.68397356033347</v>
      </c>
      <c r="T17" s="158">
        <v>1725</v>
      </c>
      <c r="U17" s="142"/>
      <c r="V17" s="155"/>
      <c r="W17" s="155"/>
      <c r="X17" s="142"/>
      <c r="Y17" s="159"/>
      <c r="Z17" s="142"/>
      <c r="AA17" s="155"/>
      <c r="AB17" s="155"/>
    </row>
    <row r="18" spans="2:28" ht="12.75">
      <c r="B18" s="154"/>
      <c r="C18" s="144">
        <v>2017</v>
      </c>
      <c r="D18" s="154">
        <v>227469.734375</v>
      </c>
      <c r="E18" s="154">
        <v>-51303.96838378906</v>
      </c>
      <c r="F18" s="154">
        <v>14774.6484375</v>
      </c>
      <c r="G18" s="154">
        <v>263999.05432128906</v>
      </c>
      <c r="H18" s="154">
        <v>191181</v>
      </c>
      <c r="I18" s="154">
        <v>101985.7841796875</v>
      </c>
      <c r="J18" s="154">
        <v>293166.7841796875</v>
      </c>
      <c r="K18" s="154">
        <v>557165.8385009766</v>
      </c>
      <c r="L18" s="154">
        <v>135248.421875</v>
      </c>
      <c r="M18" s="154">
        <v>692414.2603759766</v>
      </c>
      <c r="N18" s="154">
        <v>-18787.958846202026</v>
      </c>
      <c r="O18" s="154">
        <v>711202.2192221786</v>
      </c>
      <c r="P18" s="162">
        <v>1948220.3116381255</v>
      </c>
      <c r="Q18" s="154">
        <v>191181</v>
      </c>
      <c r="R18" s="171">
        <v>2017</v>
      </c>
      <c r="S18" s="154">
        <v>-191.87833292007463</v>
      </c>
      <c r="T18" s="158">
        <v>1883</v>
      </c>
      <c r="U18" s="142"/>
      <c r="V18" s="155"/>
      <c r="W18" s="155"/>
      <c r="X18" s="142"/>
      <c r="Y18" s="159"/>
      <c r="Z18" s="142"/>
      <c r="AA18" s="155"/>
      <c r="AB18" s="155"/>
    </row>
    <row r="19" spans="2:28" ht="12.75">
      <c r="B19" s="154"/>
      <c r="C19" s="144">
        <v>2018</v>
      </c>
      <c r="D19" s="154">
        <v>242314.25</v>
      </c>
      <c r="E19" s="154">
        <v>-52022.067138671875</v>
      </c>
      <c r="F19" s="154">
        <v>37633.630859375</v>
      </c>
      <c r="G19" s="154">
        <v>256702.68627929688</v>
      </c>
      <c r="H19" s="154">
        <v>191181</v>
      </c>
      <c r="I19" s="154">
        <v>113274.849609375</v>
      </c>
      <c r="J19" s="154">
        <v>304455.849609375</v>
      </c>
      <c r="K19" s="154">
        <v>561158.5358886719</v>
      </c>
      <c r="L19" s="154">
        <v>144653.546875</v>
      </c>
      <c r="M19" s="154">
        <v>705812.0827636719</v>
      </c>
      <c r="N19" s="154">
        <v>-20805.1132431543</v>
      </c>
      <c r="O19" s="154">
        <v>726617.1960068261</v>
      </c>
      <c r="P19" s="162">
        <v>2355016.9665262834</v>
      </c>
      <c r="Q19" s="154">
        <v>191181</v>
      </c>
      <c r="R19" s="171">
        <v>2018</v>
      </c>
      <c r="S19" s="154">
        <v>-198.6585559082032</v>
      </c>
      <c r="T19" s="158">
        <v>2014</v>
      </c>
      <c r="U19" s="142"/>
      <c r="V19" s="155"/>
      <c r="W19" s="155"/>
      <c r="X19" s="142"/>
      <c r="Y19" s="159"/>
      <c r="Z19" s="142"/>
      <c r="AA19" s="155"/>
      <c r="AB19" s="155"/>
    </row>
    <row r="20" spans="2:28" ht="12.75">
      <c r="B20" s="154"/>
      <c r="C20" s="144">
        <v>2019</v>
      </c>
      <c r="D20" s="154">
        <v>227551.21875</v>
      </c>
      <c r="E20" s="154">
        <v>-53220.29541015625</v>
      </c>
      <c r="F20" s="154">
        <v>-311.05859375</v>
      </c>
      <c r="G20" s="154">
        <v>281082.57275390625</v>
      </c>
      <c r="H20" s="154">
        <v>191181</v>
      </c>
      <c r="I20" s="154">
        <v>103193.0322265625</v>
      </c>
      <c r="J20" s="154">
        <v>294374.0322265625</v>
      </c>
      <c r="K20" s="154">
        <v>575456.6049804688</v>
      </c>
      <c r="L20" s="154">
        <v>141779.5</v>
      </c>
      <c r="M20" s="154">
        <v>717236.1049804688</v>
      </c>
      <c r="N20" s="154">
        <v>-22186.528966343394</v>
      </c>
      <c r="O20" s="154">
        <v>739422.6339468121</v>
      </c>
      <c r="P20" s="162">
        <v>2736060.578115807</v>
      </c>
      <c r="Q20" s="154">
        <v>191181</v>
      </c>
      <c r="R20" s="171">
        <v>2019</v>
      </c>
      <c r="S20" s="154">
        <v>-201.63705982208262</v>
      </c>
      <c r="T20" s="158">
        <v>2116</v>
      </c>
      <c r="U20" s="142"/>
      <c r="V20" s="155"/>
      <c r="W20" s="155"/>
      <c r="X20" s="142"/>
      <c r="Y20" s="159"/>
      <c r="Z20" s="142"/>
      <c r="AA20" s="155"/>
      <c r="AB20" s="155"/>
    </row>
    <row r="21" spans="2:28" ht="12.75">
      <c r="B21" s="154"/>
      <c r="C21" s="144">
        <v>2020</v>
      </c>
      <c r="D21" s="154">
        <v>242603.953125</v>
      </c>
      <c r="E21" s="154">
        <v>-55329.386474609375</v>
      </c>
      <c r="F21" s="154">
        <v>29502.16796875</v>
      </c>
      <c r="G21" s="154">
        <v>268431.1716308594</v>
      </c>
      <c r="H21" s="154">
        <v>198512</v>
      </c>
      <c r="I21" s="154">
        <v>103735.3330078125</v>
      </c>
      <c r="J21" s="154">
        <v>302247.3330078125</v>
      </c>
      <c r="K21" s="154">
        <v>570678.5046386719</v>
      </c>
      <c r="L21" s="154">
        <v>160479.9375</v>
      </c>
      <c r="M21" s="154">
        <v>731158.4421386719</v>
      </c>
      <c r="N21" s="154">
        <v>-23527.251967573193</v>
      </c>
      <c r="O21" s="154">
        <v>754685.6941062451</v>
      </c>
      <c r="P21" s="162">
        <v>3094040.2001093253</v>
      </c>
      <c r="Q21" s="154">
        <v>198512</v>
      </c>
      <c r="R21" s="171">
        <v>2020</v>
      </c>
      <c r="S21" s="154">
        <v>-206.69125318527244</v>
      </c>
      <c r="T21" s="158">
        <v>2189</v>
      </c>
      <c r="U21" s="142"/>
      <c r="V21" s="155"/>
      <c r="W21" s="155"/>
      <c r="X21" s="142"/>
      <c r="Y21" s="159"/>
      <c r="Z21" s="142"/>
      <c r="AA21" s="155"/>
      <c r="AB21" s="155"/>
    </row>
    <row r="22" spans="2:28" ht="12.75">
      <c r="B22" s="154"/>
      <c r="C22" s="144">
        <v>2021</v>
      </c>
      <c r="D22" s="154">
        <v>246809.5</v>
      </c>
      <c r="E22" s="154">
        <v>-69952.935546875</v>
      </c>
      <c r="F22" s="154">
        <v>34609.7890625</v>
      </c>
      <c r="G22" s="154">
        <v>282152.646484375</v>
      </c>
      <c r="H22" s="154">
        <v>198512</v>
      </c>
      <c r="I22" s="154">
        <v>107123.0859375</v>
      </c>
      <c r="J22" s="154">
        <v>305635.0859375</v>
      </c>
      <c r="K22" s="154">
        <v>587787.732421875</v>
      </c>
      <c r="L22" s="154">
        <v>162158.921875</v>
      </c>
      <c r="M22" s="154">
        <v>749946.654296875</v>
      </c>
      <c r="N22" s="154">
        <v>-23651.454197795734</v>
      </c>
      <c r="O22" s="154">
        <v>773598.1084946707</v>
      </c>
      <c r="P22" s="162">
        <v>3431807.6770988046</v>
      </c>
      <c r="Q22" s="154">
        <v>198512</v>
      </c>
      <c r="R22" s="171">
        <v>2021</v>
      </c>
      <c r="S22" s="154">
        <v>-203.87075645446794</v>
      </c>
      <c r="T22" s="158">
        <v>2231</v>
      </c>
      <c r="U22" s="142"/>
      <c r="V22" s="155"/>
      <c r="W22" s="155"/>
      <c r="X22" s="142"/>
      <c r="Y22" s="159"/>
      <c r="Z22" s="142"/>
      <c r="AA22" s="155"/>
      <c r="AB22" s="155"/>
    </row>
    <row r="23" spans="2:28" ht="12.75">
      <c r="B23" s="154"/>
      <c r="C23" s="144">
        <v>2022</v>
      </c>
      <c r="D23" s="154">
        <v>243422.984375</v>
      </c>
      <c r="E23" s="154">
        <v>-70680.8056640625</v>
      </c>
      <c r="F23" s="154">
        <v>20412.64453125</v>
      </c>
      <c r="G23" s="154">
        <v>293691.1455078125</v>
      </c>
      <c r="H23" s="154">
        <v>198512</v>
      </c>
      <c r="I23" s="154">
        <v>108226.962890625</v>
      </c>
      <c r="J23" s="154">
        <v>306738.962890625</v>
      </c>
      <c r="K23" s="154">
        <v>600430.1083984375</v>
      </c>
      <c r="L23" s="154">
        <v>160116.453125</v>
      </c>
      <c r="M23" s="154">
        <v>760546.5615234375</v>
      </c>
      <c r="N23" s="154">
        <v>-25107.21201409182</v>
      </c>
      <c r="O23" s="154">
        <v>785653.7735375293</v>
      </c>
      <c r="P23" s="162">
        <v>3747558.0517129954</v>
      </c>
      <c r="Q23" s="154">
        <v>198512</v>
      </c>
      <c r="R23" s="171">
        <v>2022</v>
      </c>
      <c r="S23" s="154">
        <v>-212.51364448547383</v>
      </c>
      <c r="T23" s="158">
        <v>2272</v>
      </c>
      <c r="U23" s="142"/>
      <c r="V23" s="155"/>
      <c r="W23" s="155"/>
      <c r="X23" s="142"/>
      <c r="Y23" s="159"/>
      <c r="Z23" s="142"/>
      <c r="AA23" s="155"/>
      <c r="AB23" s="155"/>
    </row>
    <row r="24" spans="2:28" ht="12.75">
      <c r="B24" s="154"/>
      <c r="C24" s="144">
        <v>2023</v>
      </c>
      <c r="D24" s="154">
        <v>217394.6875</v>
      </c>
      <c r="E24" s="154">
        <v>-68220.10083007812</v>
      </c>
      <c r="F24" s="154">
        <v>-48524.248046875</v>
      </c>
      <c r="G24" s="154">
        <v>334139.0363769531</v>
      </c>
      <c r="H24" s="154">
        <v>198512</v>
      </c>
      <c r="I24" s="154">
        <v>104745.1337890625</v>
      </c>
      <c r="J24" s="154">
        <v>303257.1337890625</v>
      </c>
      <c r="K24" s="154">
        <v>637396.1701660156</v>
      </c>
      <c r="L24" s="154">
        <v>142035.921875</v>
      </c>
      <c r="M24" s="154">
        <v>779432.0920410156</v>
      </c>
      <c r="N24" s="154">
        <v>-25820.174104339167</v>
      </c>
      <c r="O24" s="154">
        <v>805252.2661453548</v>
      </c>
      <c r="P24" s="162">
        <v>4045447.3301375844</v>
      </c>
      <c r="Q24" s="154">
        <v>198512</v>
      </c>
      <c r="R24" s="171">
        <v>2023</v>
      </c>
      <c r="S24" s="154">
        <v>-214.6743664932253</v>
      </c>
      <c r="T24" s="158">
        <v>2313</v>
      </c>
      <c r="U24" s="142"/>
      <c r="V24" s="155"/>
      <c r="W24" s="155"/>
      <c r="X24" s="142"/>
      <c r="Y24" s="159"/>
      <c r="Z24" s="142"/>
      <c r="AA24" s="155"/>
      <c r="AB24" s="155"/>
    </row>
    <row r="25" spans="2:28" ht="12.75">
      <c r="B25" s="154"/>
      <c r="C25" s="144">
        <v>2024</v>
      </c>
      <c r="D25" s="154">
        <v>244501.703125</v>
      </c>
      <c r="E25" s="154">
        <v>-71836.61596679688</v>
      </c>
      <c r="F25" s="154">
        <v>-8374.046875</v>
      </c>
      <c r="G25" s="154">
        <v>324712.3659667969</v>
      </c>
      <c r="H25" s="154">
        <v>198512</v>
      </c>
      <c r="I25" s="154">
        <v>114135.140625</v>
      </c>
      <c r="J25" s="154">
        <v>312647.140625</v>
      </c>
      <c r="K25" s="154">
        <v>637359.5065917969</v>
      </c>
      <c r="L25" s="154">
        <v>157410.046875</v>
      </c>
      <c r="M25" s="154">
        <v>794769.5534667969</v>
      </c>
      <c r="N25" s="154">
        <v>-27203.573662039656</v>
      </c>
      <c r="O25" s="154">
        <v>821973.1271288366</v>
      </c>
      <c r="P25" s="162">
        <v>4325339.519428029</v>
      </c>
      <c r="Q25" s="154">
        <v>198512</v>
      </c>
      <c r="R25" s="171">
        <v>2024</v>
      </c>
      <c r="S25" s="154">
        <v>-222.23689352035535</v>
      </c>
      <c r="T25" s="158">
        <v>2354</v>
      </c>
      <c r="U25" s="142"/>
      <c r="V25" s="155"/>
      <c r="W25" s="155"/>
      <c r="X25" s="142"/>
      <c r="Y25" s="159"/>
      <c r="Z25" s="142"/>
      <c r="AA25" s="155"/>
      <c r="AB25" s="155"/>
    </row>
    <row r="26" spans="2:28" ht="12.75">
      <c r="B26" s="154"/>
      <c r="C26" s="144">
        <v>2025</v>
      </c>
      <c r="D26" s="154">
        <v>331292.53125</v>
      </c>
      <c r="E26" s="154">
        <v>-61652.21337890625</v>
      </c>
      <c r="F26" s="154">
        <v>109496.033203125</v>
      </c>
      <c r="G26" s="154">
        <v>283448.71142578125</v>
      </c>
      <c r="H26" s="154">
        <v>281542</v>
      </c>
      <c r="I26" s="154">
        <v>124906.01953125</v>
      </c>
      <c r="J26" s="154">
        <v>406448.01953125</v>
      </c>
      <c r="K26" s="154">
        <v>689896.7309570312</v>
      </c>
      <c r="L26" s="154">
        <v>160130.796875</v>
      </c>
      <c r="M26" s="154">
        <v>850027.5278320312</v>
      </c>
      <c r="N26" s="154">
        <v>21284.016552382956</v>
      </c>
      <c r="O26" s="154">
        <v>828743.5112796483</v>
      </c>
      <c r="P26" s="162">
        <v>4585094.2969111465</v>
      </c>
      <c r="Q26" s="154">
        <v>281542</v>
      </c>
      <c r="R26" s="171">
        <v>2025</v>
      </c>
      <c r="S26" s="154">
        <v>170.75845249176018</v>
      </c>
      <c r="T26" s="158">
        <v>2397</v>
      </c>
      <c r="U26" s="142"/>
      <c r="V26" s="155"/>
      <c r="W26" s="155"/>
      <c r="X26" s="142"/>
      <c r="Y26" s="159"/>
      <c r="Z26" s="142"/>
      <c r="AA26" s="155"/>
      <c r="AB26" s="155"/>
    </row>
    <row r="27" spans="2:28" ht="12.75">
      <c r="B27" s="154"/>
      <c r="C27" s="144">
        <v>2026</v>
      </c>
      <c r="D27" s="154">
        <v>345864.125</v>
      </c>
      <c r="E27" s="154">
        <v>-62189.622802734375</v>
      </c>
      <c r="F27" s="154">
        <v>119867.6953125</v>
      </c>
      <c r="G27" s="154">
        <v>288186.0524902344</v>
      </c>
      <c r="H27" s="154">
        <v>281542</v>
      </c>
      <c r="I27" s="154">
        <v>132802.96875</v>
      </c>
      <c r="J27" s="154">
        <v>414344.96875</v>
      </c>
      <c r="K27" s="154">
        <v>702531.0212402344</v>
      </c>
      <c r="L27" s="154">
        <v>166212.03125</v>
      </c>
      <c r="M27" s="154">
        <v>868743.0524902344</v>
      </c>
      <c r="N27" s="154">
        <v>20295.070410436994</v>
      </c>
      <c r="O27" s="154">
        <v>848447.9820797974</v>
      </c>
      <c r="P27" s="162">
        <v>4829875.952061974</v>
      </c>
      <c r="Q27" s="154">
        <v>281542</v>
      </c>
      <c r="R27" s="171">
        <v>2026</v>
      </c>
      <c r="S27" s="154">
        <v>159.9548424530028</v>
      </c>
      <c r="T27" s="158">
        <v>2440</v>
      </c>
      <c r="U27" s="142"/>
      <c r="V27" s="155"/>
      <c r="W27" s="155"/>
      <c r="X27" s="142"/>
      <c r="Y27" s="159"/>
      <c r="Z27" s="142"/>
      <c r="AA27" s="155"/>
      <c r="AB27" s="155"/>
    </row>
    <row r="28" spans="2:28" ht="12.75">
      <c r="B28" s="154"/>
      <c r="C28" s="144">
        <v>2027</v>
      </c>
      <c r="D28" s="154">
        <v>332880.09375</v>
      </c>
      <c r="E28" s="154">
        <v>-63849.115234375</v>
      </c>
      <c r="F28" s="154">
        <v>86742.2734375</v>
      </c>
      <c r="G28" s="154">
        <v>309986.935546875</v>
      </c>
      <c r="H28" s="154">
        <v>281542</v>
      </c>
      <c r="I28" s="154">
        <v>129321.40234375</v>
      </c>
      <c r="J28" s="154">
        <v>410863.40234375</v>
      </c>
      <c r="K28" s="154">
        <v>720850.337890625</v>
      </c>
      <c r="L28" s="154">
        <v>159010.828125</v>
      </c>
      <c r="M28" s="154">
        <v>879861.166015625</v>
      </c>
      <c r="N28" s="154">
        <v>19126.01831833465</v>
      </c>
      <c r="O28" s="154">
        <v>860735.1476972904</v>
      </c>
      <c r="P28" s="162">
        <v>5058453.424751963</v>
      </c>
      <c r="Q28" s="154">
        <v>281542</v>
      </c>
      <c r="R28" s="171">
        <v>2027</v>
      </c>
      <c r="S28" s="154">
        <v>148.07087141036982</v>
      </c>
      <c r="T28" s="158">
        <v>2484</v>
      </c>
      <c r="U28" s="142"/>
      <c r="V28" s="155"/>
      <c r="W28" s="155"/>
      <c r="X28" s="142"/>
      <c r="Y28" s="159"/>
      <c r="Z28" s="142"/>
      <c r="AA28" s="155"/>
      <c r="AB28" s="155"/>
    </row>
    <row r="29" spans="2:28" ht="12.75">
      <c r="B29" s="154"/>
      <c r="C29" s="144">
        <v>2028</v>
      </c>
      <c r="D29" s="154">
        <v>363857.65625</v>
      </c>
      <c r="E29" s="154">
        <v>-64334.7158203125</v>
      </c>
      <c r="F29" s="154">
        <v>122405.583984375</v>
      </c>
      <c r="G29" s="154">
        <v>305786.7880859375</v>
      </c>
      <c r="H29" s="154">
        <v>281542</v>
      </c>
      <c r="I29" s="154">
        <v>141780.90625</v>
      </c>
      <c r="J29" s="154">
        <v>423322.90625</v>
      </c>
      <c r="K29" s="154">
        <v>729109.6943359375</v>
      </c>
      <c r="L29" s="154">
        <v>172686.28125</v>
      </c>
      <c r="M29" s="154">
        <v>901795.9755859375</v>
      </c>
      <c r="N29" s="154">
        <v>18328.64498311766</v>
      </c>
      <c r="O29" s="154">
        <v>883467.3306028198</v>
      </c>
      <c r="P29" s="162">
        <v>5274409.102463925</v>
      </c>
      <c r="Q29" s="154">
        <v>281542</v>
      </c>
      <c r="R29" s="171">
        <v>2028</v>
      </c>
      <c r="S29" s="154">
        <v>139.42798337936392</v>
      </c>
      <c r="T29" s="158">
        <v>2528</v>
      </c>
      <c r="U29" s="142"/>
      <c r="V29" s="155"/>
      <c r="W29" s="155"/>
      <c r="X29" s="142"/>
      <c r="Y29" s="159"/>
      <c r="Z29" s="142"/>
      <c r="AA29" s="155"/>
      <c r="AB29" s="155"/>
    </row>
    <row r="30" spans="2:28" ht="12.75">
      <c r="B30" s="154"/>
      <c r="C30" s="144">
        <v>2029</v>
      </c>
      <c r="D30" s="154">
        <v>374626.21875</v>
      </c>
      <c r="E30" s="154">
        <v>-65964.22729492188</v>
      </c>
      <c r="F30" s="154">
        <v>120172.4150390625</v>
      </c>
      <c r="G30" s="154">
        <v>320418.0310058594</v>
      </c>
      <c r="H30" s="154">
        <v>281542</v>
      </c>
      <c r="I30" s="154">
        <v>147430.7724609375</v>
      </c>
      <c r="J30" s="154">
        <v>428972.7724609375</v>
      </c>
      <c r="K30" s="154">
        <v>749390.8034667969</v>
      </c>
      <c r="L30" s="154">
        <v>175200.203125</v>
      </c>
      <c r="M30" s="154">
        <v>924591.0065917969</v>
      </c>
      <c r="N30" s="154">
        <v>17794.531761480543</v>
      </c>
      <c r="O30" s="154">
        <v>906796.4748303164</v>
      </c>
      <c r="P30" s="162">
        <v>5478439.181726688</v>
      </c>
      <c r="Q30" s="154">
        <v>281542</v>
      </c>
      <c r="R30" s="171">
        <v>2029</v>
      </c>
      <c r="S30" s="154">
        <v>132.9458173561095</v>
      </c>
      <c r="T30" s="158">
        <v>2574</v>
      </c>
      <c r="U30" s="142"/>
      <c r="V30" s="155"/>
      <c r="W30" s="155"/>
      <c r="X30" s="142"/>
      <c r="Y30" s="159"/>
      <c r="Z30" s="142"/>
      <c r="AA30" s="155"/>
      <c r="AB30" s="155"/>
    </row>
    <row r="31" spans="2:28" ht="12.75">
      <c r="B31" s="154"/>
      <c r="C31" s="144">
        <v>2030</v>
      </c>
      <c r="D31" s="154">
        <v>361502.3125</v>
      </c>
      <c r="E31" s="154">
        <v>-65383.620361328125</v>
      </c>
      <c r="F31" s="154">
        <v>88632.01171875</v>
      </c>
      <c r="G31" s="154">
        <v>338253.9211425781</v>
      </c>
      <c r="H31" s="154">
        <v>281542</v>
      </c>
      <c r="I31" s="154">
        <v>143940.283203125</v>
      </c>
      <c r="J31" s="154">
        <v>425482.283203125</v>
      </c>
      <c r="K31" s="154">
        <v>763736.2043457031</v>
      </c>
      <c r="L31" s="154">
        <v>169168.78125</v>
      </c>
      <c r="M31" s="154">
        <v>932904.9855957031</v>
      </c>
      <c r="N31" s="154">
        <v>16640.654324916053</v>
      </c>
      <c r="O31" s="154">
        <v>916264.331270787</v>
      </c>
      <c r="P31" s="162">
        <v>5668203.868831678</v>
      </c>
      <c r="Q31" s="154">
        <v>281542</v>
      </c>
      <c r="R31" s="171">
        <v>2030</v>
      </c>
      <c r="S31" s="154">
        <v>122.14220731735213</v>
      </c>
      <c r="T31" s="158">
        <v>2620</v>
      </c>
      <c r="U31" s="142"/>
      <c r="V31" s="155"/>
      <c r="W31" s="155"/>
      <c r="X31" s="142"/>
      <c r="Y31" s="159"/>
      <c r="Z31" s="142"/>
      <c r="AA31" s="155"/>
      <c r="AB31" s="155"/>
    </row>
    <row r="32" spans="2:28" ht="12.75">
      <c r="B32" s="154"/>
      <c r="C32" s="144">
        <v>2031</v>
      </c>
      <c r="D32" s="154">
        <v>386472.15625</v>
      </c>
      <c r="E32" s="154">
        <v>-67938.90014648438</v>
      </c>
      <c r="F32" s="154">
        <v>112844.978515625</v>
      </c>
      <c r="G32" s="154">
        <v>341566.0778808594</v>
      </c>
      <c r="H32" s="154">
        <v>281542</v>
      </c>
      <c r="I32" s="154">
        <v>141992.34375</v>
      </c>
      <c r="J32" s="154">
        <v>423534.34375</v>
      </c>
      <c r="K32" s="154">
        <v>765100.4216308594</v>
      </c>
      <c r="L32" s="154">
        <v>179085.046875</v>
      </c>
      <c r="M32" s="154">
        <v>944185.4685058594</v>
      </c>
      <c r="N32" s="154">
        <v>15291.053239523148</v>
      </c>
      <c r="O32" s="154">
        <v>928894.4152663362</v>
      </c>
      <c r="P32" s="162">
        <v>5845284.561900143</v>
      </c>
      <c r="Q32" s="154">
        <v>281542</v>
      </c>
      <c r="R32" s="171">
        <v>2031</v>
      </c>
      <c r="S32" s="154">
        <v>110.25823627471914</v>
      </c>
      <c r="T32" s="158">
        <v>2667</v>
      </c>
      <c r="U32" s="142"/>
      <c r="V32" s="155"/>
      <c r="W32" s="155"/>
      <c r="X32" s="142"/>
      <c r="Y32" s="159"/>
      <c r="Z32" s="142"/>
      <c r="AA32" s="155"/>
      <c r="AB32" s="155"/>
    </row>
    <row r="33" spans="2:30" ht="12.75">
      <c r="B33" s="154"/>
      <c r="C33" s="144">
        <v>2032</v>
      </c>
      <c r="D33" s="154">
        <v>397119</v>
      </c>
      <c r="E33" s="154">
        <v>-68261.14721679688</v>
      </c>
      <c r="F33" s="154">
        <v>124897.091796875</v>
      </c>
      <c r="G33" s="154">
        <v>340483.0554199219</v>
      </c>
      <c r="H33" s="154">
        <v>281542</v>
      </c>
      <c r="I33" s="154">
        <v>140060.8125</v>
      </c>
      <c r="J33" s="154">
        <v>421602.8125</v>
      </c>
      <c r="K33" s="154">
        <v>762085.8679199219</v>
      </c>
      <c r="L33" s="154">
        <v>185564.171875</v>
      </c>
      <c r="M33" s="154">
        <v>947650.0397949219</v>
      </c>
      <c r="N33" s="154">
        <v>14346.054865047436</v>
      </c>
      <c r="O33" s="154">
        <v>933303.9849298744</v>
      </c>
      <c r="P33" s="162">
        <v>6009056.0233169105</v>
      </c>
      <c r="Q33" s="154">
        <v>281542</v>
      </c>
      <c r="R33" s="171">
        <v>2032</v>
      </c>
      <c r="S33" s="154">
        <v>101.61534824371324</v>
      </c>
      <c r="T33" s="158">
        <v>2715</v>
      </c>
      <c r="U33" s="142"/>
      <c r="V33" s="155"/>
      <c r="W33" s="155"/>
      <c r="X33" s="142"/>
      <c r="Y33" s="159"/>
      <c r="Z33" s="142"/>
      <c r="AA33" s="155"/>
      <c r="AB33" s="155"/>
      <c r="AC33" s="142"/>
      <c r="AD33" s="142"/>
    </row>
    <row r="34" spans="2:30" ht="12.75">
      <c r="B34" s="154"/>
      <c r="C34" s="144">
        <v>2033</v>
      </c>
      <c r="D34" s="154">
        <v>398935.0625</v>
      </c>
      <c r="E34" s="154">
        <v>-69121.4365234375</v>
      </c>
      <c r="F34" s="154">
        <v>111185.197265625</v>
      </c>
      <c r="G34" s="154">
        <v>356871.3017578125</v>
      </c>
      <c r="H34" s="154">
        <v>281542</v>
      </c>
      <c r="I34" s="154">
        <v>137936.39453125</v>
      </c>
      <c r="J34" s="154">
        <v>419478.39453125</v>
      </c>
      <c r="K34" s="154">
        <v>776349.6962890625</v>
      </c>
      <c r="L34" s="154">
        <v>184895.140625</v>
      </c>
      <c r="M34" s="154">
        <v>961244.8369140625</v>
      </c>
      <c r="N34" s="154">
        <v>11281.253003261689</v>
      </c>
      <c r="O34" s="154">
        <v>949963.5839108009</v>
      </c>
      <c r="P34" s="162">
        <v>6162493.802735303</v>
      </c>
      <c r="Q34" s="154">
        <v>281542</v>
      </c>
      <c r="R34" s="171">
        <v>2033</v>
      </c>
      <c r="S34" s="154">
        <v>78.49029418945292</v>
      </c>
      <c r="T34" s="158">
        <v>2764</v>
      </c>
      <c r="U34" s="142"/>
      <c r="V34" s="155"/>
      <c r="W34" s="155"/>
      <c r="X34" s="142"/>
      <c r="Y34" s="159"/>
      <c r="Z34" s="142"/>
      <c r="AA34" s="155"/>
      <c r="AB34" s="155"/>
      <c r="AC34" s="142"/>
      <c r="AD34" s="142"/>
    </row>
    <row r="35" spans="2:30" ht="12.75">
      <c r="B35" s="154"/>
      <c r="C35" s="144">
        <v>2034</v>
      </c>
      <c r="D35" s="154">
        <v>399486.5625</v>
      </c>
      <c r="E35" s="154">
        <v>-70286.40502929688</v>
      </c>
      <c r="F35" s="154">
        <v>92151.1171875</v>
      </c>
      <c r="G35" s="154">
        <v>377621.8503417969</v>
      </c>
      <c r="H35" s="154">
        <v>281542</v>
      </c>
      <c r="I35" s="154">
        <v>139541.861328125</v>
      </c>
      <c r="J35" s="154">
        <v>421083.861328125</v>
      </c>
      <c r="K35" s="154">
        <v>798705.7116699219</v>
      </c>
      <c r="L35" s="154">
        <v>183545.328125</v>
      </c>
      <c r="M35" s="154">
        <v>982251.0397949219</v>
      </c>
      <c r="N35" s="154">
        <v>10852.979508253751</v>
      </c>
      <c r="O35" s="154">
        <v>971398.0602866681</v>
      </c>
      <c r="P35" s="162">
        <v>6306915.625637909</v>
      </c>
      <c r="Q35" s="154">
        <v>281542</v>
      </c>
      <c r="R35" s="171">
        <v>2034</v>
      </c>
      <c r="S35" s="154">
        <v>74.16885017394998</v>
      </c>
      <c r="T35" s="158">
        <v>2814</v>
      </c>
      <c r="U35" s="142"/>
      <c r="V35" s="155"/>
      <c r="W35" s="155"/>
      <c r="X35" s="142"/>
      <c r="Y35" s="159"/>
      <c r="Z35" s="142"/>
      <c r="AA35" s="155"/>
      <c r="AB35" s="155"/>
      <c r="AC35" s="142"/>
      <c r="AD35" s="142"/>
    </row>
    <row r="36" spans="2:30" ht="12.75">
      <c r="B36" s="154"/>
      <c r="C36" s="144">
        <v>2035</v>
      </c>
      <c r="D36" s="154">
        <v>420689.1875</v>
      </c>
      <c r="E36" s="154">
        <v>-72847.17211914062</v>
      </c>
      <c r="F36" s="154">
        <v>105182.662109375</v>
      </c>
      <c r="G36" s="154">
        <v>388353.6975097656</v>
      </c>
      <c r="H36" s="154">
        <v>281542</v>
      </c>
      <c r="I36" s="154">
        <v>149912.71484375</v>
      </c>
      <c r="J36" s="154">
        <v>431454.71484375</v>
      </c>
      <c r="K36" s="154">
        <v>819808.4123535156</v>
      </c>
      <c r="L36" s="154">
        <v>189838.1875</v>
      </c>
      <c r="M36" s="154">
        <v>1009646.5998535156</v>
      </c>
      <c r="N36" s="154">
        <v>9875.121292983604</v>
      </c>
      <c r="O36" s="154">
        <v>999771.478560532</v>
      </c>
      <c r="P36" s="162">
        <v>6443734.677527814</v>
      </c>
      <c r="Q36" s="154">
        <v>281542</v>
      </c>
      <c r="R36" s="171">
        <v>2035</v>
      </c>
      <c r="S36" s="154">
        <v>66.28487913131698</v>
      </c>
      <c r="T36" s="158">
        <v>2865</v>
      </c>
      <c r="U36" s="142"/>
      <c r="V36" s="155"/>
      <c r="W36" s="155"/>
      <c r="X36" s="142"/>
      <c r="Y36" s="159"/>
      <c r="Z36" s="142"/>
      <c r="AA36" s="155"/>
      <c r="AB36" s="155"/>
      <c r="AC36" s="142"/>
      <c r="AD36" s="142"/>
    </row>
    <row r="37" spans="2:30" ht="12.75">
      <c r="B37" s="154"/>
      <c r="C37" s="144">
        <v>2036</v>
      </c>
      <c r="D37" s="154">
        <v>426614.46875</v>
      </c>
      <c r="E37" s="154">
        <v>-74261.72021484375</v>
      </c>
      <c r="F37" s="154">
        <v>102153.453125</v>
      </c>
      <c r="G37" s="154">
        <v>398722.73583984375</v>
      </c>
      <c r="H37" s="154">
        <v>126944</v>
      </c>
      <c r="I37" s="154">
        <v>151083.802734375</v>
      </c>
      <c r="J37" s="154">
        <v>278027.802734375</v>
      </c>
      <c r="K37" s="154">
        <v>676750.5385742188</v>
      </c>
      <c r="L37" s="154">
        <v>191740.28125</v>
      </c>
      <c r="M37" s="154">
        <v>868490.8198242188</v>
      </c>
      <c r="N37" s="154">
        <v>8740.370394522371</v>
      </c>
      <c r="O37" s="154">
        <v>859750.4494296964</v>
      </c>
      <c r="P37" s="162">
        <v>6552034.685378758</v>
      </c>
      <c r="Q37" s="154">
        <v>126944</v>
      </c>
      <c r="R37" s="171">
        <v>2036</v>
      </c>
      <c r="S37" s="154">
        <v>57.64199110031109</v>
      </c>
      <c r="T37" s="158">
        <v>2916</v>
      </c>
      <c r="U37" s="142"/>
      <c r="V37" s="155"/>
      <c r="W37" s="155"/>
      <c r="X37" s="142"/>
      <c r="Y37" s="159"/>
      <c r="Z37" s="142"/>
      <c r="AA37" s="155"/>
      <c r="AB37" s="155"/>
      <c r="AC37" s="142"/>
      <c r="AD37" s="142"/>
    </row>
    <row r="38" spans="2:30" ht="12.75">
      <c r="B38" s="154"/>
      <c r="C38" s="144">
        <v>2037</v>
      </c>
      <c r="D38" s="154">
        <v>440734.96875</v>
      </c>
      <c r="E38" s="154">
        <v>-74606.19946289062</v>
      </c>
      <c r="F38" s="154">
        <v>113145.091796875</v>
      </c>
      <c r="G38" s="154">
        <v>402196.0764160156</v>
      </c>
      <c r="H38" s="154">
        <v>126944</v>
      </c>
      <c r="I38" s="154">
        <v>152655.833984375</v>
      </c>
      <c r="J38" s="154">
        <v>279599.833984375</v>
      </c>
      <c r="K38" s="154">
        <v>681795.9104003906</v>
      </c>
      <c r="L38" s="154">
        <v>199710.8125</v>
      </c>
      <c r="M38" s="154">
        <v>881506.7229003906</v>
      </c>
      <c r="N38" s="154">
        <v>6063.720552666603</v>
      </c>
      <c r="O38" s="154">
        <v>875443.002347724</v>
      </c>
      <c r="P38" s="162">
        <v>6653541.265306464</v>
      </c>
      <c r="Q38" s="154">
        <v>126944</v>
      </c>
      <c r="R38" s="171">
        <v>2037</v>
      </c>
      <c r="S38" s="154">
        <v>39.27585403442367</v>
      </c>
      <c r="T38" s="158">
        <v>2969</v>
      </c>
      <c r="U38" s="142"/>
      <c r="V38" s="155"/>
      <c r="W38" s="155"/>
      <c r="X38" s="142"/>
      <c r="Y38" s="159"/>
      <c r="Z38" s="142"/>
      <c r="AA38" s="155"/>
      <c r="AB38" s="155"/>
      <c r="AC38" s="142"/>
      <c r="AD38" s="142"/>
    </row>
    <row r="39" spans="2:30" ht="12.75">
      <c r="B39" s="154"/>
      <c r="C39" s="144">
        <v>2038</v>
      </c>
      <c r="D39" s="154">
        <v>451808.71875</v>
      </c>
      <c r="E39" s="154">
        <v>-77159.568359375</v>
      </c>
      <c r="F39" s="154">
        <v>109563.919921875</v>
      </c>
      <c r="G39" s="154">
        <v>419404.3671875</v>
      </c>
      <c r="H39" s="154">
        <v>126944</v>
      </c>
      <c r="I39" s="154">
        <v>157588.41796875</v>
      </c>
      <c r="J39" s="154">
        <v>284532.41796875</v>
      </c>
      <c r="K39" s="154">
        <v>703936.78515625</v>
      </c>
      <c r="L39" s="154">
        <v>202212.21875</v>
      </c>
      <c r="M39" s="154">
        <v>906149.00390625</v>
      </c>
      <c r="N39" s="154">
        <v>3964.925561675857</v>
      </c>
      <c r="O39" s="154">
        <v>902184.0783445742</v>
      </c>
      <c r="P39" s="162">
        <v>6749829.1666670935</v>
      </c>
      <c r="Q39" s="154">
        <v>126944</v>
      </c>
      <c r="R39" s="171">
        <v>2038</v>
      </c>
      <c r="S39" s="154">
        <v>25.231160984039207</v>
      </c>
      <c r="T39" s="158">
        <v>3022</v>
      </c>
      <c r="U39" s="142"/>
      <c r="V39" s="155"/>
      <c r="W39" s="155"/>
      <c r="X39" s="142"/>
      <c r="Y39" s="159"/>
      <c r="Z39" s="142"/>
      <c r="AA39" s="155"/>
      <c r="AB39" s="155"/>
      <c r="AC39" s="142"/>
      <c r="AD39" s="142"/>
    </row>
    <row r="40" spans="2:30" ht="12.75">
      <c r="B40" s="154"/>
      <c r="C40" s="144">
        <v>2039</v>
      </c>
      <c r="D40" s="154">
        <v>463801.5625</v>
      </c>
      <c r="E40" s="154">
        <v>-77736.33666992188</v>
      </c>
      <c r="F40" s="154">
        <v>116186.46484375</v>
      </c>
      <c r="G40" s="154">
        <v>425351.4343261719</v>
      </c>
      <c r="H40" s="154">
        <v>126944</v>
      </c>
      <c r="I40" s="154">
        <v>159889.34375</v>
      </c>
      <c r="J40" s="154">
        <v>286833.34375</v>
      </c>
      <c r="K40" s="154">
        <v>712184.7780761719</v>
      </c>
      <c r="L40" s="154">
        <v>207913.578125</v>
      </c>
      <c r="M40" s="154">
        <v>920098.3562011719</v>
      </c>
      <c r="N40" s="154">
        <v>1962.1038222158568</v>
      </c>
      <c r="O40" s="154">
        <v>918136.2523789561</v>
      </c>
      <c r="P40" s="162">
        <v>6840026.55059698</v>
      </c>
      <c r="Q40" s="154">
        <v>126944</v>
      </c>
      <c r="R40" s="171">
        <v>2039</v>
      </c>
      <c r="S40" s="154">
        <v>12.266828937530363</v>
      </c>
      <c r="T40" s="158">
        <v>3076</v>
      </c>
      <c r="U40" s="142"/>
      <c r="V40" s="155"/>
      <c r="W40" s="155"/>
      <c r="X40" s="142"/>
      <c r="Y40" s="159"/>
      <c r="Z40" s="142"/>
      <c r="AA40" s="155"/>
      <c r="AB40" s="155"/>
      <c r="AC40" s="142"/>
      <c r="AD40" s="142"/>
    </row>
    <row r="41" spans="2:30" ht="12.75">
      <c r="B41" s="154"/>
      <c r="C41" s="144">
        <v>2040</v>
      </c>
      <c r="D41" s="154">
        <v>469390.34375</v>
      </c>
      <c r="E41" s="154">
        <v>-79363.58935546875</v>
      </c>
      <c r="F41" s="154">
        <v>102643.068359375</v>
      </c>
      <c r="G41" s="154">
        <v>446110.86474609375</v>
      </c>
      <c r="H41" s="154">
        <v>126944</v>
      </c>
      <c r="I41" s="154">
        <v>340782.021484375</v>
      </c>
      <c r="J41" s="154">
        <v>467726.021484375</v>
      </c>
      <c r="K41" s="154">
        <v>913836.8862304688</v>
      </c>
      <c r="L41" s="154">
        <v>207367.875</v>
      </c>
      <c r="M41" s="154">
        <v>1121204.7612304688</v>
      </c>
      <c r="N41" s="154">
        <v>62.35376819456526</v>
      </c>
      <c r="O41" s="154">
        <v>1121142.4074622742</v>
      </c>
      <c r="P41" s="162">
        <v>6941407.844336484</v>
      </c>
      <c r="Q41" s="154">
        <v>126944</v>
      </c>
      <c r="R41" s="171">
        <v>2040</v>
      </c>
      <c r="S41" s="154">
        <v>0.38285789489737</v>
      </c>
      <c r="T41" s="158">
        <v>3132</v>
      </c>
      <c r="U41" s="142"/>
      <c r="V41" s="155"/>
      <c r="W41" s="155"/>
      <c r="X41" s="142"/>
      <c r="Y41" s="159"/>
      <c r="Z41" s="142"/>
      <c r="AA41" s="155"/>
      <c r="AB41" s="155"/>
      <c r="AC41" s="142"/>
      <c r="AD41" s="142"/>
    </row>
    <row r="42" spans="2:30" ht="12.75">
      <c r="B42" s="154"/>
      <c r="C42" s="14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62"/>
      <c r="P42" s="162"/>
      <c r="Q42" s="154"/>
      <c r="R42" s="154"/>
      <c r="S42" s="154"/>
      <c r="T42" s="171"/>
      <c r="U42" s="154"/>
      <c r="V42" s="158"/>
      <c r="W42" s="142"/>
      <c r="X42" s="155"/>
      <c r="Y42" s="155"/>
      <c r="Z42" s="142"/>
      <c r="AA42" s="159"/>
      <c r="AB42" s="142"/>
      <c r="AC42" s="155"/>
      <c r="AD42" s="155"/>
    </row>
    <row r="43" spans="2:30" ht="12.75">
      <c r="B43" s="168" t="s">
        <v>46</v>
      </c>
      <c r="C43" s="172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1"/>
      <c r="O43" s="172"/>
      <c r="P43" s="172"/>
      <c r="Q43" s="172"/>
      <c r="R43" s="172"/>
      <c r="S43" s="172"/>
      <c r="T43" s="17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</row>
    <row r="44" spans="2:30" ht="12.75">
      <c r="B44" s="172"/>
      <c r="C44" s="153" t="s">
        <v>47</v>
      </c>
      <c r="D44" s="154">
        <v>3240682.9294197317</v>
      </c>
      <c r="E44" s="154">
        <v>-572673.269960864</v>
      </c>
      <c r="F44" s="154">
        <v>658972.5371832751</v>
      </c>
      <c r="G44" s="154">
        <v>3154383.6621973207</v>
      </c>
      <c r="H44" s="154">
        <v>1582578.896028401</v>
      </c>
      <c r="I44" s="154">
        <v>884075.630767072</v>
      </c>
      <c r="J44" s="154">
        <v>2466654.526795473</v>
      </c>
      <c r="K44" s="154">
        <v>5621038.188992794</v>
      </c>
      <c r="L44" s="154">
        <v>1268471.2993926383</v>
      </c>
      <c r="M44" s="154">
        <v>6889509.4883854315</v>
      </c>
      <c r="N44" s="154">
        <v>-51898.355951056656</v>
      </c>
      <c r="O44" s="154">
        <v>6941407.844336488</v>
      </c>
      <c r="P44" s="172"/>
      <c r="Q44" s="172"/>
      <c r="R44" s="172"/>
      <c r="S44" s="172"/>
      <c r="T44" s="17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</row>
    <row r="45" spans="2:30" ht="12.75">
      <c r="B45" s="162" t="s">
        <v>48</v>
      </c>
      <c r="C45" s="153"/>
      <c r="D45" s="154"/>
      <c r="E45" s="153"/>
      <c r="F45" s="153"/>
      <c r="G45" s="154"/>
      <c r="H45" s="154"/>
      <c r="I45" s="154"/>
      <c r="J45" s="157">
        <v>649581.7294784443</v>
      </c>
      <c r="K45" s="157"/>
      <c r="L45" s="157"/>
      <c r="M45" s="157">
        <v>649581.7294784443</v>
      </c>
      <c r="N45" s="154">
        <v>0</v>
      </c>
      <c r="O45" s="157">
        <v>649581.7294784443</v>
      </c>
      <c r="P45" s="172"/>
      <c r="Q45" s="172"/>
      <c r="R45" s="172"/>
      <c r="S45" s="172"/>
      <c r="T45" s="17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</row>
    <row r="46" spans="2:30" ht="12.75">
      <c r="B46" s="172" t="s">
        <v>49</v>
      </c>
      <c r="C46" s="153"/>
      <c r="D46" s="153"/>
      <c r="E46" s="153"/>
      <c r="F46" s="153"/>
      <c r="G46" s="154"/>
      <c r="H46" s="154"/>
      <c r="I46" s="154"/>
      <c r="J46" s="154">
        <v>3116236.2562739174</v>
      </c>
      <c r="K46" s="154"/>
      <c r="L46" s="154"/>
      <c r="M46" s="154">
        <v>7539091.217863875</v>
      </c>
      <c r="N46" s="154">
        <v>-51898.355951056656</v>
      </c>
      <c r="O46" s="154">
        <v>7590989.573814932</v>
      </c>
      <c r="P46" s="172"/>
      <c r="Q46" s="172"/>
      <c r="R46" s="172"/>
      <c r="S46" s="172"/>
      <c r="T46" s="17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</row>
    <row r="47" spans="2:30" ht="12.75">
      <c r="B47" s="172"/>
      <c r="C47" s="152"/>
      <c r="D47" s="173"/>
      <c r="E47" s="173"/>
      <c r="F47" s="173"/>
      <c r="G47" s="173"/>
      <c r="H47" s="173"/>
      <c r="I47" s="173"/>
      <c r="J47" s="173"/>
      <c r="K47" s="173"/>
      <c r="L47" s="173"/>
      <c r="M47" s="201"/>
      <c r="N47" s="199"/>
      <c r="O47" s="172"/>
      <c r="P47" s="172"/>
      <c r="Q47" s="172"/>
      <c r="R47" s="172"/>
      <c r="S47" s="17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</row>
    <row r="48" spans="2:30" ht="12.75">
      <c r="B48" s="142"/>
      <c r="C48" s="277" t="s">
        <v>1</v>
      </c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197"/>
      <c r="V48" s="142"/>
      <c r="W48" s="142"/>
      <c r="X48" s="142"/>
      <c r="Y48" s="142"/>
      <c r="Z48" s="142"/>
      <c r="AA48" s="142"/>
      <c r="AB48" s="142"/>
      <c r="AC48" s="142"/>
      <c r="AD48" s="142"/>
    </row>
    <row r="49" spans="1:21" ht="12.75">
      <c r="A49" s="142"/>
      <c r="B49" s="142"/>
      <c r="C49" s="277" t="s">
        <v>2</v>
      </c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197"/>
    </row>
    <row r="50" spans="1:21" ht="12.75">
      <c r="A50" s="142"/>
      <c r="B50" s="142"/>
      <c r="C50" s="277" t="s">
        <v>103</v>
      </c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197"/>
    </row>
    <row r="51" spans="1:21" ht="12.75">
      <c r="A51" s="142"/>
      <c r="B51" s="274"/>
      <c r="C51" s="275"/>
      <c r="D51" s="275"/>
      <c r="E51" s="275"/>
      <c r="F51" s="261"/>
      <c r="G51" s="260"/>
      <c r="H51" s="243"/>
      <c r="I51" s="142"/>
      <c r="J51" s="142"/>
      <c r="K51" s="160"/>
      <c r="L51" s="160"/>
      <c r="M51" s="160"/>
      <c r="N51" s="142"/>
      <c r="O51" s="142"/>
      <c r="P51" s="142"/>
      <c r="Q51" s="142"/>
      <c r="R51" s="142"/>
      <c r="S51" s="142"/>
      <c r="T51" s="142"/>
      <c r="U51" s="142"/>
    </row>
    <row r="52" spans="1:21" ht="12.75">
      <c r="A52" s="142"/>
      <c r="B52" s="236" t="s">
        <v>50</v>
      </c>
      <c r="C52" s="273" t="s">
        <v>51</v>
      </c>
      <c r="D52" s="160"/>
      <c r="E52" s="160"/>
      <c r="F52" s="244" t="s">
        <v>52</v>
      </c>
      <c r="G52" s="236" t="s">
        <v>53</v>
      </c>
      <c r="H52" s="244" t="s">
        <v>54</v>
      </c>
      <c r="I52" s="142"/>
      <c r="J52" s="177"/>
      <c r="K52" s="178"/>
      <c r="L52" s="178"/>
      <c r="M52" s="178"/>
      <c r="N52" s="177"/>
      <c r="O52" s="142"/>
      <c r="P52" s="142"/>
      <c r="Q52" s="142"/>
      <c r="R52" s="142"/>
      <c r="S52" s="142"/>
      <c r="T52" s="142"/>
      <c r="U52" s="142"/>
    </row>
    <row r="53" spans="1:21" ht="12.75">
      <c r="A53" s="142"/>
      <c r="B53" s="192" t="s">
        <v>55</v>
      </c>
      <c r="C53" s="192" t="s">
        <v>56</v>
      </c>
      <c r="D53" s="149" t="s">
        <v>57</v>
      </c>
      <c r="E53" s="149" t="s">
        <v>57</v>
      </c>
      <c r="F53" s="262" t="s">
        <v>55</v>
      </c>
      <c r="G53" s="192"/>
      <c r="H53" s="244" t="s">
        <v>58</v>
      </c>
      <c r="I53" s="142"/>
      <c r="J53" s="177"/>
      <c r="K53" s="170"/>
      <c r="L53" s="170"/>
      <c r="M53" s="170"/>
      <c r="N53" s="177"/>
      <c r="O53" s="142"/>
      <c r="P53" s="142"/>
      <c r="Q53" s="142"/>
      <c r="R53" s="142"/>
      <c r="S53" s="142"/>
      <c r="T53" s="142"/>
      <c r="U53" s="142"/>
    </row>
    <row r="54" spans="1:21" ht="14.25">
      <c r="A54" s="142"/>
      <c r="B54" s="204" t="s">
        <v>59</v>
      </c>
      <c r="C54" s="204" t="s">
        <v>60</v>
      </c>
      <c r="D54" s="181" t="s">
        <v>61</v>
      </c>
      <c r="E54" s="218" t="s">
        <v>62</v>
      </c>
      <c r="F54" s="263" t="s">
        <v>59</v>
      </c>
      <c r="G54" s="180" t="s">
        <v>63</v>
      </c>
      <c r="H54" s="245" t="s">
        <v>64</v>
      </c>
      <c r="I54" s="142"/>
      <c r="J54" s="177"/>
      <c r="K54" s="177"/>
      <c r="L54" s="177"/>
      <c r="M54" s="177"/>
      <c r="N54" s="177"/>
      <c r="O54" s="142"/>
      <c r="P54" s="142"/>
      <c r="Q54" s="142"/>
      <c r="R54" s="142"/>
      <c r="S54" s="142"/>
      <c r="T54" s="142"/>
      <c r="U54" s="142"/>
    </row>
    <row r="55" spans="1:21" ht="12.75">
      <c r="A55" s="144">
        <v>2011</v>
      </c>
      <c r="B55" s="191">
        <v>10452.3623046875</v>
      </c>
      <c r="C55" s="191">
        <v>42221.33203125</v>
      </c>
      <c r="D55" s="183">
        <v>450000</v>
      </c>
      <c r="E55" s="221">
        <v>407778.66796875</v>
      </c>
      <c r="F55" s="264">
        <v>7417.17529296875</v>
      </c>
      <c r="G55" s="182">
        <v>6221.62939453125</v>
      </c>
      <c r="H55" s="189">
        <v>0.29225653409957886</v>
      </c>
      <c r="I55" s="142"/>
      <c r="J55" s="149"/>
      <c r="K55" s="246"/>
      <c r="L55" s="183"/>
      <c r="M55" s="149"/>
      <c r="N55" s="177"/>
      <c r="O55" s="142"/>
      <c r="P55" s="142"/>
      <c r="Q55" s="142"/>
      <c r="R55" s="142"/>
      <c r="S55" s="142"/>
      <c r="T55" s="142"/>
      <c r="U55" s="142"/>
    </row>
    <row r="56" spans="1:21" ht="12.75">
      <c r="A56" s="144">
        <v>2012</v>
      </c>
      <c r="B56" s="191">
        <v>10585.57421875</v>
      </c>
      <c r="C56" s="191">
        <v>49053.484375</v>
      </c>
      <c r="D56" s="183">
        <v>414000</v>
      </c>
      <c r="E56" s="221">
        <v>364946.515625</v>
      </c>
      <c r="F56" s="264">
        <v>8306.3271484375</v>
      </c>
      <c r="G56" s="182">
        <v>6821.484375</v>
      </c>
      <c r="H56" s="189">
        <v>0.33961063623428345</v>
      </c>
      <c r="I56" s="142"/>
      <c r="J56" s="149"/>
      <c r="K56" s="246"/>
      <c r="L56" s="183"/>
      <c r="M56" s="183"/>
      <c r="N56" s="177"/>
      <c r="O56" s="142"/>
      <c r="P56" s="142"/>
      <c r="Q56" s="142"/>
      <c r="R56" s="142"/>
      <c r="S56" s="142"/>
      <c r="T56" s="142"/>
      <c r="U56" s="142"/>
    </row>
    <row r="57" spans="1:21" ht="12.75">
      <c r="A57" s="144">
        <v>2013</v>
      </c>
      <c r="B57" s="191">
        <v>11885.3251953125</v>
      </c>
      <c r="C57" s="191">
        <v>41266.859375</v>
      </c>
      <c r="D57" s="183">
        <v>344000</v>
      </c>
      <c r="E57" s="221">
        <v>302733.140625</v>
      </c>
      <c r="F57" s="264">
        <v>7557.00927734375</v>
      </c>
      <c r="G57" s="182">
        <v>6465.20751953125</v>
      </c>
      <c r="H57" s="189">
        <v>0.28449326753616333</v>
      </c>
      <c r="I57" s="142"/>
      <c r="J57" s="149"/>
      <c r="K57" s="246"/>
      <c r="L57" s="183"/>
      <c r="M57" s="183"/>
      <c r="N57" s="177"/>
      <c r="O57" s="142"/>
      <c r="P57" s="142"/>
      <c r="Q57" s="142"/>
      <c r="R57" s="142"/>
      <c r="S57" s="142"/>
      <c r="T57" s="142"/>
      <c r="U57" s="142"/>
    </row>
    <row r="58" spans="1:21" ht="12.75">
      <c r="A58" s="144">
        <v>2014</v>
      </c>
      <c r="B58" s="191">
        <v>10320.767578125</v>
      </c>
      <c r="C58" s="191">
        <v>47515.61328125</v>
      </c>
      <c r="D58" s="183">
        <v>34300</v>
      </c>
      <c r="E58" s="221">
        <v>-13215.61328125</v>
      </c>
      <c r="F58" s="264">
        <v>8145.99462890625</v>
      </c>
      <c r="G58" s="182">
        <v>6217.44970703125</v>
      </c>
      <c r="H58" s="189">
        <v>0.32656753063201904</v>
      </c>
      <c r="I58" s="142"/>
      <c r="J58" s="149"/>
      <c r="K58" s="246"/>
      <c r="L58" s="183"/>
      <c r="M58" s="183"/>
      <c r="N58" s="177"/>
      <c r="O58" s="142"/>
      <c r="P58" s="142"/>
      <c r="Q58" s="142"/>
      <c r="R58" s="142"/>
      <c r="S58" s="142"/>
      <c r="T58" s="142"/>
      <c r="U58" s="142"/>
    </row>
    <row r="59" spans="1:21" ht="12.75">
      <c r="A59" s="144">
        <v>2015</v>
      </c>
      <c r="B59" s="191">
        <v>9351.083984375</v>
      </c>
      <c r="C59" s="191">
        <v>47943.62109375</v>
      </c>
      <c r="D59" s="183">
        <v>34300</v>
      </c>
      <c r="E59" s="221">
        <v>-13643.62109375</v>
      </c>
      <c r="F59" s="264">
        <v>8364.0234375</v>
      </c>
      <c r="G59" s="182">
        <v>6696.61474609375</v>
      </c>
      <c r="H59" s="189">
        <v>0.33017396926879883</v>
      </c>
      <c r="I59" s="142"/>
      <c r="J59" s="149"/>
      <c r="K59" s="246"/>
      <c r="L59" s="183"/>
      <c r="M59" s="183"/>
      <c r="N59" s="177"/>
      <c r="O59" s="142"/>
      <c r="P59" s="142"/>
      <c r="Q59" s="142"/>
      <c r="R59" s="142"/>
      <c r="S59" s="142"/>
      <c r="T59" s="142"/>
      <c r="U59" s="142"/>
    </row>
    <row r="60" spans="1:21" ht="12.75">
      <c r="A60" s="144">
        <v>2016</v>
      </c>
      <c r="B60" s="191">
        <v>4097.04345703125</v>
      </c>
      <c r="C60" s="191">
        <v>2000.826171875</v>
      </c>
      <c r="D60" s="183">
        <v>34300</v>
      </c>
      <c r="E60" s="221">
        <v>32299.173828125</v>
      </c>
      <c r="F60" s="264">
        <v>6993.94482421875</v>
      </c>
      <c r="G60" s="182">
        <v>2543.531005859375</v>
      </c>
      <c r="H60" s="189">
        <v>0.2573101818561554</v>
      </c>
      <c r="I60" s="142"/>
      <c r="J60" s="149"/>
      <c r="K60" s="246"/>
      <c r="L60" s="183"/>
      <c r="M60" s="183"/>
      <c r="N60" s="177"/>
      <c r="O60" s="142"/>
      <c r="P60" s="142"/>
      <c r="Q60" s="142"/>
      <c r="R60" s="142"/>
      <c r="S60" s="142"/>
      <c r="T60" s="142"/>
      <c r="U60" s="142"/>
    </row>
    <row r="61" spans="1:21" ht="12.75">
      <c r="A61" s="144">
        <v>2017</v>
      </c>
      <c r="B61" s="191">
        <v>4429.87841796875</v>
      </c>
      <c r="C61" s="191">
        <v>2015.86181640625</v>
      </c>
      <c r="D61" s="183">
        <v>34300</v>
      </c>
      <c r="E61" s="221">
        <v>32284.13818359375</v>
      </c>
      <c r="F61" s="264">
        <v>6897.931640625</v>
      </c>
      <c r="G61" s="182">
        <v>2730.668212890625</v>
      </c>
      <c r="H61" s="189">
        <v>0.2603888511657715</v>
      </c>
      <c r="I61" s="142"/>
      <c r="J61" s="149"/>
      <c r="K61" s="246"/>
      <c r="L61" s="183"/>
      <c r="M61" s="183"/>
      <c r="N61" s="177"/>
      <c r="O61" s="142"/>
      <c r="P61" s="142"/>
      <c r="Q61" s="142"/>
      <c r="R61" s="142"/>
      <c r="S61" s="142"/>
      <c r="T61" s="142"/>
      <c r="U61" s="142"/>
    </row>
    <row r="62" spans="1:21" ht="12.75">
      <c r="A62" s="144">
        <v>2018</v>
      </c>
      <c r="B62" s="191">
        <v>4357.98779296875</v>
      </c>
      <c r="C62" s="191">
        <v>2092.498291015625</v>
      </c>
      <c r="D62" s="183">
        <v>34300</v>
      </c>
      <c r="E62" s="221">
        <v>32207.501708984375</v>
      </c>
      <c r="F62" s="264">
        <v>7290.63671875</v>
      </c>
      <c r="G62" s="182">
        <v>2754.741943359375</v>
      </c>
      <c r="H62" s="189">
        <v>0.26973041892051697</v>
      </c>
      <c r="I62" s="142"/>
      <c r="J62" s="149"/>
      <c r="K62" s="246"/>
      <c r="L62" s="183"/>
      <c r="M62" s="183"/>
      <c r="N62" s="177"/>
      <c r="O62" s="142"/>
      <c r="P62" s="142"/>
      <c r="Q62" s="142"/>
      <c r="R62" s="142"/>
      <c r="S62" s="142"/>
      <c r="T62" s="142"/>
      <c r="U62" s="142"/>
    </row>
    <row r="63" spans="1:21" ht="12.75">
      <c r="A63" s="144">
        <v>2019</v>
      </c>
      <c r="B63" s="191">
        <v>3557.40966796875</v>
      </c>
      <c r="C63" s="191">
        <v>1957.4263916015625</v>
      </c>
      <c r="D63" s="183">
        <v>34300</v>
      </c>
      <c r="E63" s="221">
        <v>32342.573608398438</v>
      </c>
      <c r="F63" s="264">
        <v>6769.4560546875</v>
      </c>
      <c r="G63" s="182">
        <v>2393.239013671875</v>
      </c>
      <c r="H63" s="189">
        <v>0.2511122524738312</v>
      </c>
      <c r="I63" s="142"/>
      <c r="J63" s="149"/>
      <c r="K63" s="246"/>
      <c r="L63" s="183"/>
      <c r="M63" s="183"/>
      <c r="N63" s="177"/>
      <c r="O63" s="142"/>
      <c r="P63" s="142"/>
      <c r="Q63" s="142"/>
      <c r="R63" s="142"/>
      <c r="S63" s="142"/>
      <c r="T63" s="142"/>
      <c r="U63" s="142"/>
    </row>
    <row r="64" spans="1:21" ht="12.75">
      <c r="A64" s="144">
        <v>2020</v>
      </c>
      <c r="B64" s="191">
        <v>4573.1328125</v>
      </c>
      <c r="C64" s="191">
        <v>2047.0205078125</v>
      </c>
      <c r="D64" s="183">
        <v>34300</v>
      </c>
      <c r="E64" s="221">
        <v>32252.9794921875</v>
      </c>
      <c r="F64" s="264">
        <v>7279.3212890625</v>
      </c>
      <c r="G64" s="182">
        <v>1700.821533203125</v>
      </c>
      <c r="H64" s="189">
        <v>0.25726601481437683</v>
      </c>
      <c r="I64" s="142"/>
      <c r="J64" s="149"/>
      <c r="K64" s="246"/>
      <c r="L64" s="183"/>
      <c r="M64" s="183"/>
      <c r="N64" s="177"/>
      <c r="O64" s="142"/>
      <c r="P64" s="142"/>
      <c r="Q64" s="142"/>
      <c r="R64" s="142"/>
      <c r="S64" s="142"/>
      <c r="T64" s="142"/>
      <c r="U64" s="142"/>
    </row>
    <row r="65" spans="1:14" ht="12.75">
      <c r="A65" s="144">
        <v>2021</v>
      </c>
      <c r="B65" s="191">
        <v>4371.6552734375</v>
      </c>
      <c r="C65" s="191">
        <v>2042.464599609375</v>
      </c>
      <c r="D65" s="183">
        <v>34300</v>
      </c>
      <c r="E65" s="221">
        <v>32257.535400390625</v>
      </c>
      <c r="F65" s="264">
        <v>7260.95556640625</v>
      </c>
      <c r="G65" s="182">
        <v>1696.633056640625</v>
      </c>
      <c r="H65" s="189">
        <v>0.2566908597946167</v>
      </c>
      <c r="I65" s="142"/>
      <c r="J65" s="149"/>
      <c r="K65" s="246"/>
      <c r="L65" s="183"/>
      <c r="M65" s="183"/>
      <c r="N65" s="177"/>
    </row>
    <row r="66" spans="1:14" ht="12.75">
      <c r="A66" s="144">
        <v>2022</v>
      </c>
      <c r="B66" s="191">
        <v>4558.69873046875</v>
      </c>
      <c r="C66" s="191">
        <v>1959.5169677734375</v>
      </c>
      <c r="D66" s="183">
        <v>34300</v>
      </c>
      <c r="E66" s="221">
        <v>32340.483032226562</v>
      </c>
      <c r="F66" s="264">
        <v>7078.84716796875</v>
      </c>
      <c r="G66" s="182">
        <v>1651.7174072265625</v>
      </c>
      <c r="H66" s="189">
        <v>0.24640066921710968</v>
      </c>
      <c r="I66" s="142"/>
      <c r="J66" s="149"/>
      <c r="K66" s="246"/>
      <c r="L66" s="183"/>
      <c r="M66" s="183"/>
      <c r="N66" s="177"/>
    </row>
    <row r="67" spans="1:14" ht="12.75">
      <c r="A67" s="144">
        <v>2023</v>
      </c>
      <c r="B67" s="191">
        <v>4268.751953125</v>
      </c>
      <c r="C67" s="191">
        <v>1706.895751953125</v>
      </c>
      <c r="D67" s="183">
        <v>34300</v>
      </c>
      <c r="E67" s="221">
        <v>32593.104248046875</v>
      </c>
      <c r="F67" s="264">
        <v>6197.84130859375</v>
      </c>
      <c r="G67" s="182">
        <v>1445.723388671875</v>
      </c>
      <c r="H67" s="189">
        <v>0.21467238664627075</v>
      </c>
      <c r="I67" s="142"/>
      <c r="J67" s="149"/>
      <c r="K67" s="246"/>
      <c r="L67" s="183"/>
      <c r="M67" s="183"/>
      <c r="N67" s="177"/>
    </row>
    <row r="68" spans="1:14" ht="12.75">
      <c r="A68" s="144">
        <v>2024</v>
      </c>
      <c r="B68" s="191">
        <v>3654.5869140625</v>
      </c>
      <c r="C68" s="191">
        <v>1943.1446533203125</v>
      </c>
      <c r="D68" s="183">
        <v>34300</v>
      </c>
      <c r="E68" s="221">
        <v>32356.855346679688</v>
      </c>
      <c r="F68" s="264">
        <v>6780.8232421875</v>
      </c>
      <c r="G68" s="182">
        <v>1587.28515625</v>
      </c>
      <c r="H68" s="189">
        <v>0.24405710399150848</v>
      </c>
      <c r="I68" s="142"/>
      <c r="J68" s="149"/>
      <c r="K68" s="246"/>
      <c r="L68" s="183"/>
      <c r="M68" s="183"/>
      <c r="N68" s="177"/>
    </row>
    <row r="69" spans="1:14" ht="12.75">
      <c r="A69" s="144">
        <v>2025</v>
      </c>
      <c r="B69" s="191">
        <v>4514.38671875</v>
      </c>
      <c r="C69" s="191">
        <v>1455.9324951171875</v>
      </c>
      <c r="D69" s="183">
        <v>34300</v>
      </c>
      <c r="E69" s="221">
        <v>32844.06750488281</v>
      </c>
      <c r="F69" s="264">
        <v>6810.5986328125</v>
      </c>
      <c r="G69" s="182">
        <v>1453.17333984375</v>
      </c>
      <c r="H69" s="189">
        <v>0.18382318317890167</v>
      </c>
      <c r="I69" s="142"/>
      <c r="J69" s="149"/>
      <c r="K69" s="246"/>
      <c r="L69" s="183"/>
      <c r="M69" s="183"/>
      <c r="N69" s="177"/>
    </row>
    <row r="70" spans="1:14" ht="12.75">
      <c r="A70" s="144">
        <v>2026</v>
      </c>
      <c r="B70" s="191">
        <v>3873.81982421875</v>
      </c>
      <c r="C70" s="191">
        <v>1606.3267822265625</v>
      </c>
      <c r="D70" s="183">
        <v>34300</v>
      </c>
      <c r="E70" s="221">
        <v>32693.673217773438</v>
      </c>
      <c r="F70" s="264">
        <v>6977.540710449219</v>
      </c>
      <c r="G70" s="182">
        <v>1499.3555908203125</v>
      </c>
      <c r="H70" s="189">
        <v>0.20228326320648193</v>
      </c>
      <c r="I70" s="142"/>
      <c r="J70" s="149"/>
      <c r="K70" s="246"/>
      <c r="L70" s="183"/>
      <c r="M70" s="183"/>
      <c r="N70" s="177"/>
    </row>
    <row r="71" spans="1:14" ht="12.75">
      <c r="A71" s="144">
        <v>2027</v>
      </c>
      <c r="B71" s="191">
        <v>4526.041015625</v>
      </c>
      <c r="C71" s="191">
        <v>1348.5269775390625</v>
      </c>
      <c r="D71" s="183">
        <v>34300</v>
      </c>
      <c r="E71" s="221">
        <v>32951.47302246094</v>
      </c>
      <c r="F71" s="264">
        <v>6590.0289306640625</v>
      </c>
      <c r="G71" s="182">
        <v>1399.805419921875</v>
      </c>
      <c r="H71" s="189">
        <v>0.17052869498729706</v>
      </c>
      <c r="I71" s="142"/>
      <c r="J71" s="149"/>
      <c r="K71" s="246"/>
      <c r="L71" s="183"/>
      <c r="M71" s="183"/>
      <c r="N71" s="177"/>
    </row>
    <row r="72" spans="1:14" ht="12.75">
      <c r="A72" s="144">
        <v>2028</v>
      </c>
      <c r="B72" s="191">
        <v>3849.8232421875</v>
      </c>
      <c r="C72" s="191">
        <v>1641.2864990234375</v>
      </c>
      <c r="D72" s="183">
        <v>34300</v>
      </c>
      <c r="E72" s="221">
        <v>32658.713500976562</v>
      </c>
      <c r="F72" s="264">
        <v>7063.12109375</v>
      </c>
      <c r="G72" s="182">
        <v>1520.1865234375</v>
      </c>
      <c r="H72" s="189">
        <v>0.20663005113601685</v>
      </c>
      <c r="I72" s="142"/>
      <c r="J72" s="149"/>
      <c r="K72" s="246"/>
      <c r="L72" s="183"/>
      <c r="M72" s="183"/>
      <c r="N72" s="177"/>
    </row>
    <row r="73" spans="1:14" ht="12.75">
      <c r="A73" s="144">
        <v>2029</v>
      </c>
      <c r="B73" s="191">
        <v>4389.5126953125</v>
      </c>
      <c r="C73" s="191">
        <v>1685.081787109375</v>
      </c>
      <c r="D73" s="183">
        <v>34300</v>
      </c>
      <c r="E73" s="221">
        <v>32614.918212890625</v>
      </c>
      <c r="F73" s="264">
        <v>7073.364929199219</v>
      </c>
      <c r="G73" s="182">
        <v>1525.03125</v>
      </c>
      <c r="H73" s="189">
        <v>0.21195940673351288</v>
      </c>
      <c r="I73" s="142"/>
      <c r="J73" s="149"/>
      <c r="K73" s="246"/>
      <c r="L73" s="183"/>
      <c r="M73" s="183"/>
      <c r="N73" s="177"/>
    </row>
    <row r="74" spans="1:14" ht="12.75">
      <c r="A74" s="144">
        <v>2030</v>
      </c>
      <c r="B74" s="191">
        <v>4320.41748046875</v>
      </c>
      <c r="C74" s="191">
        <v>1438.1688232421875</v>
      </c>
      <c r="D74" s="183">
        <v>34300</v>
      </c>
      <c r="E74" s="221">
        <v>32861.83117675781</v>
      </c>
      <c r="F74" s="264">
        <v>6748.932861328125</v>
      </c>
      <c r="G74" s="182">
        <v>1439.15625</v>
      </c>
      <c r="H74" s="189">
        <v>0.1815968155860901</v>
      </c>
      <c r="I74" s="142"/>
      <c r="J74" s="149"/>
      <c r="K74" s="246"/>
      <c r="L74" s="183"/>
      <c r="M74" s="183"/>
      <c r="N74" s="177"/>
    </row>
    <row r="75" spans="1:14" ht="12.75">
      <c r="A75" s="149">
        <v>2031</v>
      </c>
      <c r="B75" s="191">
        <v>3513.247802734375</v>
      </c>
      <c r="C75" s="191">
        <v>1686.387939453125</v>
      </c>
      <c r="D75" s="183">
        <v>34300</v>
      </c>
      <c r="E75" s="221">
        <v>32613.612060546875</v>
      </c>
      <c r="F75" s="264">
        <v>7053.645568847656</v>
      </c>
      <c r="G75" s="182">
        <v>1521.4678955078125</v>
      </c>
      <c r="H75" s="189">
        <v>0.2120952010154724</v>
      </c>
      <c r="I75" s="142"/>
      <c r="J75" s="149"/>
      <c r="K75" s="246"/>
      <c r="L75" s="183"/>
      <c r="M75" s="183"/>
      <c r="N75" s="177"/>
    </row>
    <row r="76" spans="1:14" ht="12.75">
      <c r="A76" s="149">
        <v>2032</v>
      </c>
      <c r="B76" s="191">
        <v>4548.83740234375</v>
      </c>
      <c r="C76" s="191">
        <v>1617.0521240234375</v>
      </c>
      <c r="D76" s="183">
        <v>34300</v>
      </c>
      <c r="E76" s="221">
        <v>32682.947875976562</v>
      </c>
      <c r="F76" s="264">
        <v>7216.184265136719</v>
      </c>
      <c r="G76" s="182">
        <v>1551.212158203125</v>
      </c>
      <c r="H76" s="189">
        <v>0.20387090742588043</v>
      </c>
      <c r="I76" s="142"/>
      <c r="J76" s="149"/>
      <c r="K76" s="246"/>
      <c r="L76" s="183"/>
      <c r="M76" s="183"/>
      <c r="N76" s="177"/>
    </row>
    <row r="77" spans="1:14" ht="12.75">
      <c r="A77" s="149">
        <v>2033</v>
      </c>
      <c r="B77" s="191">
        <v>4350.810546875</v>
      </c>
      <c r="C77" s="191">
        <v>1571.0113525390625</v>
      </c>
      <c r="D77" s="183">
        <v>34300</v>
      </c>
      <c r="E77" s="221">
        <v>32728.988647460938</v>
      </c>
      <c r="F77" s="264">
        <v>7099.064880371094</v>
      </c>
      <c r="G77" s="182">
        <v>1524.12744140625</v>
      </c>
      <c r="H77" s="189">
        <v>0.1981503963470459</v>
      </c>
      <c r="I77" s="142"/>
      <c r="J77" s="149"/>
      <c r="K77" s="246"/>
      <c r="L77" s="183"/>
      <c r="M77" s="183"/>
      <c r="N77" s="177"/>
    </row>
    <row r="78" spans="1:14" ht="12.75">
      <c r="A78" s="149">
        <v>2034</v>
      </c>
      <c r="B78" s="191">
        <v>4546.1513671875</v>
      </c>
      <c r="C78" s="191">
        <v>1496.17138671875</v>
      </c>
      <c r="D78" s="183">
        <v>34300</v>
      </c>
      <c r="E78" s="221">
        <v>32803.82861328125</v>
      </c>
      <c r="F78" s="264">
        <v>6958.799621582031</v>
      </c>
      <c r="G78" s="182">
        <v>1488.3480224609375</v>
      </c>
      <c r="H78" s="189">
        <v>0.18889188766479492</v>
      </c>
      <c r="I78" s="142"/>
      <c r="J78" s="149"/>
      <c r="K78" s="246"/>
      <c r="L78" s="183"/>
      <c r="M78" s="183"/>
      <c r="N78" s="177"/>
    </row>
    <row r="79" spans="1:14" ht="12.75">
      <c r="A79" s="149">
        <v>2035</v>
      </c>
      <c r="B79" s="191">
        <v>4247.29345703125</v>
      </c>
      <c r="C79" s="191">
        <v>1717.958984375</v>
      </c>
      <c r="D79" s="183">
        <v>34300</v>
      </c>
      <c r="E79" s="221">
        <v>32582.041015625</v>
      </c>
      <c r="F79" s="264">
        <v>7107.3812255859375</v>
      </c>
      <c r="G79" s="182">
        <v>1534.999755859375</v>
      </c>
      <c r="H79" s="189">
        <v>0.21599356830120087</v>
      </c>
      <c r="I79" s="142"/>
      <c r="J79" s="149"/>
      <c r="K79" s="246"/>
      <c r="L79" s="183"/>
      <c r="M79" s="183"/>
      <c r="N79" s="177"/>
    </row>
    <row r="80" spans="1:14" ht="12.75">
      <c r="A80" s="149">
        <v>2036</v>
      </c>
      <c r="B80" s="191">
        <v>3638.835693359375</v>
      </c>
      <c r="C80" s="191">
        <v>1677.60595703125</v>
      </c>
      <c r="D80" s="183">
        <v>34300</v>
      </c>
      <c r="E80" s="221">
        <v>32622.39404296875</v>
      </c>
      <c r="F80" s="264">
        <v>7088.101989746094</v>
      </c>
      <c r="G80" s="182">
        <v>1528.3995361328125</v>
      </c>
      <c r="H80" s="189">
        <v>0.21107110381126404</v>
      </c>
      <c r="I80" s="142"/>
      <c r="J80" s="149"/>
      <c r="K80" s="246"/>
      <c r="L80" s="183"/>
      <c r="M80" s="183"/>
      <c r="N80" s="177"/>
    </row>
    <row r="81" spans="1:22" ht="12.75">
      <c r="A81" s="149">
        <v>2037</v>
      </c>
      <c r="B81" s="191">
        <v>4535.62451171875</v>
      </c>
      <c r="C81" s="191">
        <v>1656.4013671875</v>
      </c>
      <c r="D81" s="183">
        <v>34300</v>
      </c>
      <c r="E81" s="221">
        <v>32643.5986328125</v>
      </c>
      <c r="F81" s="264">
        <v>7289.778869628906</v>
      </c>
      <c r="G81" s="182">
        <v>1570.5853271484375</v>
      </c>
      <c r="H81" s="189">
        <v>0.20874366164207458</v>
      </c>
      <c r="I81" s="142"/>
      <c r="J81" s="149"/>
      <c r="K81" s="246"/>
      <c r="L81" s="183"/>
      <c r="M81" s="183"/>
      <c r="N81" s="177"/>
      <c r="O81" s="142"/>
      <c r="P81" s="142"/>
      <c r="Q81" s="142"/>
      <c r="R81" s="142"/>
      <c r="S81" s="142"/>
      <c r="T81" s="142"/>
      <c r="U81" s="142"/>
      <c r="V81" s="142"/>
    </row>
    <row r="82" spans="1:22" ht="12.75">
      <c r="A82" s="149">
        <v>2038</v>
      </c>
      <c r="B82" s="191">
        <v>3916.9033203125</v>
      </c>
      <c r="C82" s="191">
        <v>1709.9056396484375</v>
      </c>
      <c r="D82" s="183">
        <v>34300</v>
      </c>
      <c r="E82" s="221">
        <v>32590.094360351562</v>
      </c>
      <c r="F82" s="264">
        <v>7287.974060058594</v>
      </c>
      <c r="G82" s="182">
        <v>1573.7589111328125</v>
      </c>
      <c r="H82" s="189">
        <v>0.215233713388443</v>
      </c>
      <c r="I82" s="142"/>
      <c r="J82" s="149"/>
      <c r="K82" s="246"/>
      <c r="L82" s="183"/>
      <c r="M82" s="183"/>
      <c r="N82" s="177"/>
      <c r="O82" s="142"/>
      <c r="P82" s="142"/>
      <c r="Q82" s="142"/>
      <c r="R82" s="142"/>
      <c r="S82" s="142"/>
      <c r="T82" s="142"/>
      <c r="U82" s="142"/>
      <c r="V82" s="142"/>
    </row>
    <row r="83" spans="1:22" ht="12.75">
      <c r="A83" s="149">
        <v>2039</v>
      </c>
      <c r="B83" s="191">
        <v>4558.29248046875</v>
      </c>
      <c r="C83" s="191">
        <v>1684.78662109375</v>
      </c>
      <c r="D83" s="183">
        <v>34300</v>
      </c>
      <c r="E83" s="221">
        <v>32615.21337890625</v>
      </c>
      <c r="F83" s="264">
        <v>7399.3212890625</v>
      </c>
      <c r="G83" s="182">
        <v>1595.8336181640625</v>
      </c>
      <c r="H83" s="189">
        <v>0.21231813728809357</v>
      </c>
      <c r="I83" s="142"/>
      <c r="J83" s="149"/>
      <c r="K83" s="246"/>
      <c r="L83" s="183"/>
      <c r="M83" s="183"/>
      <c r="N83" s="177"/>
      <c r="O83" s="142"/>
      <c r="P83" s="142"/>
      <c r="Q83" s="142"/>
      <c r="R83" s="142"/>
      <c r="S83" s="142"/>
      <c r="T83" s="142"/>
      <c r="U83" s="142"/>
      <c r="V83" s="142"/>
    </row>
    <row r="84" spans="1:22" ht="12.75">
      <c r="A84" s="149">
        <v>2040</v>
      </c>
      <c r="B84" s="202">
        <v>3886.351318359375</v>
      </c>
      <c r="C84" s="202">
        <v>1712.9713134765625</v>
      </c>
      <c r="D84" s="186">
        <v>34300</v>
      </c>
      <c r="E84" s="229">
        <v>32587.028686523438</v>
      </c>
      <c r="F84" s="265">
        <v>7287.059509277344</v>
      </c>
      <c r="G84" s="203">
        <v>1573.7315673828125</v>
      </c>
      <c r="H84" s="190">
        <v>0.21560446918010712</v>
      </c>
      <c r="I84" s="142"/>
      <c r="J84" s="149"/>
      <c r="K84" s="246"/>
      <c r="L84" s="183"/>
      <c r="M84" s="183"/>
      <c r="N84" s="177"/>
      <c r="O84" s="142"/>
      <c r="P84" s="142"/>
      <c r="Q84" s="142"/>
      <c r="R84" s="142"/>
      <c r="S84" s="142"/>
      <c r="T84" s="142"/>
      <c r="U84" s="142"/>
      <c r="V84" s="142"/>
    </row>
    <row r="85" spans="1:22" ht="12.75">
      <c r="A85" s="149"/>
      <c r="B85" s="184"/>
      <c r="C85" s="185"/>
      <c r="D85" s="220"/>
      <c r="E85" s="184"/>
      <c r="F85" s="183"/>
      <c r="G85" s="221"/>
      <c r="H85" s="221"/>
      <c r="I85" s="183"/>
      <c r="J85" s="184"/>
      <c r="K85" s="149"/>
      <c r="L85" s="222"/>
      <c r="M85" s="185"/>
      <c r="N85" s="205"/>
      <c r="O85" s="184"/>
      <c r="P85" s="183"/>
      <c r="Q85" s="221"/>
      <c r="R85" s="223"/>
      <c r="S85" s="149"/>
      <c r="T85" s="246"/>
      <c r="U85" s="183"/>
      <c r="V85" s="183"/>
    </row>
    <row r="86" spans="1:22" ht="15.75">
      <c r="A86" s="149"/>
      <c r="B86" s="193"/>
      <c r="C86" s="178"/>
      <c r="D86" s="178"/>
      <c r="E86" s="143"/>
      <c r="F86" s="142"/>
      <c r="G86" s="143"/>
      <c r="H86" s="143"/>
      <c r="I86" s="143"/>
      <c r="J86" s="143"/>
      <c r="K86" s="242"/>
      <c r="L86" s="234"/>
      <c r="M86" s="176"/>
      <c r="N86" s="143"/>
      <c r="O86" s="143"/>
      <c r="P86" s="143"/>
      <c r="Q86" s="142"/>
      <c r="R86" s="142"/>
      <c r="S86" s="142"/>
      <c r="T86" s="142"/>
      <c r="U86" s="177"/>
      <c r="V86" s="177"/>
    </row>
    <row r="87" spans="1:22" ht="12.75">
      <c r="A87" s="142"/>
      <c r="B87" s="278" t="s">
        <v>65</v>
      </c>
      <c r="C87" s="279"/>
      <c r="D87" s="279"/>
      <c r="E87" s="279"/>
      <c r="F87" s="279"/>
      <c r="G87" s="279"/>
      <c r="H87" s="280"/>
      <c r="I87" s="208" t="s">
        <v>66</v>
      </c>
      <c r="J87" s="209" t="s">
        <v>67</v>
      </c>
      <c r="K87" s="209" t="s">
        <v>15</v>
      </c>
      <c r="L87" s="210" t="s">
        <v>68</v>
      </c>
      <c r="M87" s="211"/>
      <c r="N87" s="163"/>
      <c r="O87" s="255" t="s">
        <v>69</v>
      </c>
      <c r="P87" s="210"/>
      <c r="Q87" s="210"/>
      <c r="R87" s="210"/>
      <c r="S87" s="256"/>
      <c r="T87" s="257"/>
      <c r="U87" s="164"/>
      <c r="V87" s="177"/>
    </row>
    <row r="88" spans="1:22" ht="12.75">
      <c r="A88" s="142"/>
      <c r="B88" s="237"/>
      <c r="C88" s="252"/>
      <c r="D88" s="253"/>
      <c r="E88" s="254" t="s">
        <v>70</v>
      </c>
      <c r="F88" s="253"/>
      <c r="G88" s="253" t="s">
        <v>71</v>
      </c>
      <c r="H88" s="254" t="s">
        <v>70</v>
      </c>
      <c r="I88" s="212" t="s">
        <v>72</v>
      </c>
      <c r="J88" s="213" t="s">
        <v>73</v>
      </c>
      <c r="K88" s="213" t="s">
        <v>13</v>
      </c>
      <c r="L88" s="165" t="s">
        <v>74</v>
      </c>
      <c r="M88" s="214"/>
      <c r="N88" s="163"/>
      <c r="O88" s="258"/>
      <c r="P88" s="249"/>
      <c r="Q88" s="165"/>
      <c r="R88" s="164" t="s">
        <v>75</v>
      </c>
      <c r="S88" s="249"/>
      <c r="T88" s="259"/>
      <c r="U88" s="249"/>
      <c r="V88" s="177"/>
    </row>
    <row r="89" spans="1:22" ht="12.75">
      <c r="A89" s="142"/>
      <c r="B89" s="192" t="s">
        <v>66</v>
      </c>
      <c r="C89" s="149" t="s">
        <v>9</v>
      </c>
      <c r="D89" s="149" t="s">
        <v>9</v>
      </c>
      <c r="E89" s="149" t="s">
        <v>9</v>
      </c>
      <c r="F89" s="149" t="s">
        <v>5</v>
      </c>
      <c r="G89" s="149" t="s">
        <v>5</v>
      </c>
      <c r="H89" s="149" t="s">
        <v>5</v>
      </c>
      <c r="I89" s="192">
        <v>0.923</v>
      </c>
      <c r="J89" s="213"/>
      <c r="K89" s="213"/>
      <c r="L89" s="215" t="s">
        <v>76</v>
      </c>
      <c r="M89" s="216"/>
      <c r="N89" s="163"/>
      <c r="O89" s="212"/>
      <c r="P89" s="213" t="s">
        <v>77</v>
      </c>
      <c r="Q89" s="213" t="s">
        <v>78</v>
      </c>
      <c r="R89" s="213" t="s">
        <v>79</v>
      </c>
      <c r="S89" s="213" t="s">
        <v>13</v>
      </c>
      <c r="T89" s="270" t="s">
        <v>80</v>
      </c>
      <c r="U89" s="177"/>
      <c r="V89" s="177"/>
    </row>
    <row r="90" spans="1:22" ht="12.75">
      <c r="A90" s="142"/>
      <c r="B90" s="238" t="s">
        <v>81</v>
      </c>
      <c r="C90" s="198" t="s">
        <v>82</v>
      </c>
      <c r="D90" s="198" t="s">
        <v>83</v>
      </c>
      <c r="E90" s="198" t="s">
        <v>21</v>
      </c>
      <c r="F90" s="198" t="s">
        <v>82</v>
      </c>
      <c r="G90" s="198" t="s">
        <v>83</v>
      </c>
      <c r="H90" s="198" t="s">
        <v>21</v>
      </c>
      <c r="I90" s="217" t="s">
        <v>84</v>
      </c>
      <c r="J90" s="218" t="s">
        <v>85</v>
      </c>
      <c r="K90" s="219" t="s">
        <v>86</v>
      </c>
      <c r="L90" s="218" t="s">
        <v>87</v>
      </c>
      <c r="M90" s="207" t="s">
        <v>88</v>
      </c>
      <c r="N90" s="163"/>
      <c r="O90" s="217" t="s">
        <v>89</v>
      </c>
      <c r="P90" s="218" t="s">
        <v>79</v>
      </c>
      <c r="Q90" s="218" t="s">
        <v>90</v>
      </c>
      <c r="R90" s="218" t="s">
        <v>91</v>
      </c>
      <c r="S90" s="218" t="s">
        <v>79</v>
      </c>
      <c r="T90" s="207" t="s">
        <v>92</v>
      </c>
      <c r="U90" s="177"/>
      <c r="V90" s="177"/>
    </row>
    <row r="91" spans="1:22" ht="12.75">
      <c r="A91" s="142"/>
      <c r="B91" s="239"/>
      <c r="C91" s="148"/>
      <c r="D91" s="148"/>
      <c r="E91" s="148"/>
      <c r="F91" s="148"/>
      <c r="G91" s="148"/>
      <c r="H91" s="148"/>
      <c r="I91" s="187"/>
      <c r="J91" s="175"/>
      <c r="K91" s="177"/>
      <c r="L91" s="177"/>
      <c r="M91" s="188"/>
      <c r="N91" s="142"/>
      <c r="O91" s="187"/>
      <c r="P91" s="177"/>
      <c r="Q91" s="177"/>
      <c r="R91" s="177"/>
      <c r="S91" s="177"/>
      <c r="T91" s="188"/>
      <c r="U91" s="177"/>
      <c r="V91" s="177"/>
    </row>
    <row r="92" spans="1:22" ht="12.75">
      <c r="A92" s="144">
        <v>2011</v>
      </c>
      <c r="B92" s="240">
        <v>7633.216796875</v>
      </c>
      <c r="C92" s="227">
        <v>57.64887619018555</v>
      </c>
      <c r="D92" s="227">
        <v>114.59170532226562</v>
      </c>
      <c r="E92" s="221">
        <v>56.94282913208008</v>
      </c>
      <c r="F92" s="221">
        <v>461.8066101074219</v>
      </c>
      <c r="G92" s="227">
        <v>1181.11279296875</v>
      </c>
      <c r="H92" s="221">
        <v>719.3061828613281</v>
      </c>
      <c r="I92" s="224">
        <v>7045.459103515625</v>
      </c>
      <c r="J92" s="174">
        <v>290922.8695255746</v>
      </c>
      <c r="K92" s="183">
        <v>500221.22352948086</v>
      </c>
      <c r="L92" s="225">
        <v>7.0999095471276625</v>
      </c>
      <c r="M92" s="188"/>
      <c r="N92" s="144">
        <v>2011</v>
      </c>
      <c r="O92" s="267">
        <v>1222</v>
      </c>
      <c r="P92" s="266">
        <v>1115.2464599609375</v>
      </c>
      <c r="Q92" s="282" t="s">
        <v>93</v>
      </c>
      <c r="R92" s="266">
        <v>0</v>
      </c>
      <c r="S92" s="266">
        <v>1115.2464599609375</v>
      </c>
      <c r="T92" s="271">
        <v>-0.08735968906633595</v>
      </c>
      <c r="U92" s="177"/>
      <c r="V92" s="177"/>
    </row>
    <row r="93" spans="1:22" ht="12.75">
      <c r="A93" s="144">
        <v>2012</v>
      </c>
      <c r="B93" s="240">
        <v>7641.724609375</v>
      </c>
      <c r="C93" s="227">
        <v>138.4857635498047</v>
      </c>
      <c r="D93" s="227">
        <v>116.77310943603516</v>
      </c>
      <c r="E93" s="221">
        <v>-21.71265411376953</v>
      </c>
      <c r="F93" s="221">
        <v>142.7874298095703</v>
      </c>
      <c r="G93" s="227">
        <v>1952.905517578125</v>
      </c>
      <c r="H93" s="221">
        <v>1810.1180877685547</v>
      </c>
      <c r="I93" s="224">
        <v>7053.311814453125</v>
      </c>
      <c r="J93" s="174">
        <v>289284.65776340675</v>
      </c>
      <c r="K93" s="183">
        <v>492510.4795407505</v>
      </c>
      <c r="L93" s="225">
        <v>6.982684056750964</v>
      </c>
      <c r="M93" s="226">
        <v>-0.01651084279293724</v>
      </c>
      <c r="N93" s="144">
        <v>2012</v>
      </c>
      <c r="O93" s="267">
        <v>1264</v>
      </c>
      <c r="P93" s="266">
        <v>1315.577392578125</v>
      </c>
      <c r="Q93" s="282" t="s">
        <v>93</v>
      </c>
      <c r="R93" s="266">
        <v>0</v>
      </c>
      <c r="S93" s="266">
        <v>1315.577392578125</v>
      </c>
      <c r="T93" s="271">
        <v>0.04080489919155461</v>
      </c>
      <c r="U93" s="177"/>
      <c r="V93" s="177"/>
    </row>
    <row r="94" spans="1:22" ht="12.75">
      <c r="A94" s="144">
        <v>2013</v>
      </c>
      <c r="B94" s="240">
        <v>7648.26171875</v>
      </c>
      <c r="C94" s="227">
        <v>138.34532165527344</v>
      </c>
      <c r="D94" s="227">
        <v>36.142662048339844</v>
      </c>
      <c r="E94" s="221">
        <v>-102.2026596069336</v>
      </c>
      <c r="F94" s="221">
        <v>461.6378479003906</v>
      </c>
      <c r="G94" s="227">
        <v>1425.302978515625</v>
      </c>
      <c r="H94" s="221">
        <v>963.6651306152344</v>
      </c>
      <c r="I94" s="224">
        <v>7059.34556640625</v>
      </c>
      <c r="J94" s="174">
        <v>294366.5699618962</v>
      </c>
      <c r="K94" s="183">
        <v>576677.2669833805</v>
      </c>
      <c r="L94" s="225">
        <v>8.168990475939452</v>
      </c>
      <c r="M94" s="226">
        <v>0.07264938215107852</v>
      </c>
      <c r="N94" s="144">
        <v>2013</v>
      </c>
      <c r="O94" s="267">
        <v>1273</v>
      </c>
      <c r="P94" s="266">
        <v>1317.287353515625</v>
      </c>
      <c r="Q94" s="282" t="s">
        <v>93</v>
      </c>
      <c r="R94" s="266">
        <v>0</v>
      </c>
      <c r="S94" s="266">
        <v>1317.287353515625</v>
      </c>
      <c r="T94" s="271">
        <v>0.034789751386979484</v>
      </c>
      <c r="U94" s="177"/>
      <c r="V94" s="177"/>
    </row>
    <row r="95" spans="1:22" ht="12.75">
      <c r="A95" s="144">
        <v>2014</v>
      </c>
      <c r="B95" s="240">
        <v>7637.78759765625</v>
      </c>
      <c r="C95" s="227">
        <v>138.68670654296875</v>
      </c>
      <c r="D95" s="227">
        <v>16.607419967651367</v>
      </c>
      <c r="E95" s="221">
        <v>-122.07928657531738</v>
      </c>
      <c r="F95" s="221">
        <v>206.322265625</v>
      </c>
      <c r="G95" s="227">
        <v>1903.610107421875</v>
      </c>
      <c r="H95" s="221">
        <v>1697.287841796875</v>
      </c>
      <c r="I95" s="224">
        <v>7049.677952636719</v>
      </c>
      <c r="J95" s="174">
        <v>301822.96367407794</v>
      </c>
      <c r="K95" s="183">
        <v>619465.7627871416</v>
      </c>
      <c r="L95" s="225">
        <v>8.787149809523557</v>
      </c>
      <c r="M95" s="226">
        <v>0.07365579269590894</v>
      </c>
      <c r="N95" s="144">
        <v>2014</v>
      </c>
      <c r="O95" s="267">
        <v>1251</v>
      </c>
      <c r="P95" s="266">
        <v>1387.44287109375</v>
      </c>
      <c r="Q95" s="282" t="s">
        <v>93</v>
      </c>
      <c r="R95" s="266">
        <v>0</v>
      </c>
      <c r="S95" s="266">
        <v>1387.44287109375</v>
      </c>
      <c r="T95" s="271">
        <v>0.10906704324040772</v>
      </c>
      <c r="U95" s="177"/>
      <c r="V95" s="177"/>
    </row>
    <row r="96" spans="1:22" ht="12.75">
      <c r="A96" s="144">
        <v>2015</v>
      </c>
      <c r="B96" s="240">
        <v>7622.9638671875</v>
      </c>
      <c r="C96" s="227">
        <v>138.914306640625</v>
      </c>
      <c r="D96" s="227">
        <v>22.56797981262207</v>
      </c>
      <c r="E96" s="221">
        <v>-116.34632682800293</v>
      </c>
      <c r="F96" s="221">
        <v>192.49002075195312</v>
      </c>
      <c r="G96" s="227">
        <v>2126.277099609375</v>
      </c>
      <c r="H96" s="221">
        <v>1933.7870788574219</v>
      </c>
      <c r="I96" s="224">
        <v>7035.995649414062</v>
      </c>
      <c r="J96" s="174">
        <v>310633.1711964157</v>
      </c>
      <c r="K96" s="183">
        <v>661145.9760463699</v>
      </c>
      <c r="L96" s="225">
        <v>9.39662286603927</v>
      </c>
      <c r="M96" s="226">
        <v>0.07258012511025536</v>
      </c>
      <c r="N96" s="144">
        <v>2015</v>
      </c>
      <c r="O96" s="267">
        <v>1240</v>
      </c>
      <c r="P96" s="266">
        <v>1364.44287109375</v>
      </c>
      <c r="Q96" s="282" t="s">
        <v>93</v>
      </c>
      <c r="R96" s="266">
        <v>0</v>
      </c>
      <c r="S96" s="266">
        <v>1364.44287109375</v>
      </c>
      <c r="T96" s="271">
        <v>0.10035715410786294</v>
      </c>
      <c r="U96" s="177"/>
      <c r="V96" s="177"/>
    </row>
    <row r="97" spans="1:22" ht="25.5">
      <c r="A97" s="144">
        <v>2016</v>
      </c>
      <c r="B97" s="240">
        <v>7648.00390625</v>
      </c>
      <c r="C97" s="227">
        <v>139.39614868164062</v>
      </c>
      <c r="D97" s="227">
        <v>19.49726104736328</v>
      </c>
      <c r="E97" s="221">
        <v>-119.89888763427734</v>
      </c>
      <c r="F97" s="221">
        <v>554.919189453125</v>
      </c>
      <c r="G97" s="227">
        <v>893.528076171875</v>
      </c>
      <c r="H97" s="221">
        <v>338.60888671875</v>
      </c>
      <c r="I97" s="224">
        <v>7059.10760546875</v>
      </c>
      <c r="J97" s="174">
        <v>313409.1301199202</v>
      </c>
      <c r="K97" s="183">
        <v>889633.9081342197</v>
      </c>
      <c r="L97" s="225">
        <v>12.602639849901323</v>
      </c>
      <c r="M97" s="226">
        <v>0.12160966224291148</v>
      </c>
      <c r="N97" s="144">
        <v>2016</v>
      </c>
      <c r="O97" s="267">
        <v>1223</v>
      </c>
      <c r="P97" s="266">
        <v>1109.5975341796875</v>
      </c>
      <c r="Q97" s="282" t="s">
        <v>94</v>
      </c>
      <c r="R97" s="266">
        <v>0</v>
      </c>
      <c r="S97" s="266">
        <v>1109.5975341796875</v>
      </c>
      <c r="T97" s="271">
        <v>-0.09272482896182543</v>
      </c>
      <c r="U97" s="177"/>
      <c r="V97" s="177"/>
    </row>
    <row r="98" spans="1:22" ht="12.75">
      <c r="A98" s="144">
        <v>2017</v>
      </c>
      <c r="B98" s="240">
        <v>7674.52392578125</v>
      </c>
      <c r="C98" s="227">
        <v>138.914306640625</v>
      </c>
      <c r="D98" s="227">
        <v>28.110326766967773</v>
      </c>
      <c r="E98" s="221">
        <v>-110.80397987365723</v>
      </c>
      <c r="F98" s="221">
        <v>550.817138671875</v>
      </c>
      <c r="G98" s="227">
        <v>770.9931030273438</v>
      </c>
      <c r="H98" s="221">
        <v>220.17596435546875</v>
      </c>
      <c r="I98" s="224">
        <v>7083.585583496094</v>
      </c>
      <c r="J98" s="174">
        <v>321131.5473697893</v>
      </c>
      <c r="K98" s="183">
        <v>1032333.7665919678</v>
      </c>
      <c r="L98" s="225">
        <v>14.573604771532398</v>
      </c>
      <c r="M98" s="226">
        <v>0.12733336812455542</v>
      </c>
      <c r="N98" s="144">
        <v>2017</v>
      </c>
      <c r="O98" s="267">
        <v>1211</v>
      </c>
      <c r="P98" s="266">
        <v>1116.4388427734375</v>
      </c>
      <c r="Q98" s="282" t="s">
        <v>93</v>
      </c>
      <c r="R98" s="266">
        <v>0</v>
      </c>
      <c r="S98" s="266">
        <v>1116.4388427734375</v>
      </c>
      <c r="T98" s="271">
        <v>-0.07808518350665772</v>
      </c>
      <c r="U98" s="177"/>
      <c r="V98" s="177"/>
    </row>
    <row r="99" spans="1:22" ht="12.75">
      <c r="A99" s="144">
        <v>2018</v>
      </c>
      <c r="B99" s="240">
        <v>7708.509765625</v>
      </c>
      <c r="C99" s="227">
        <v>138.914306640625</v>
      </c>
      <c r="D99" s="227">
        <v>36.915977478027344</v>
      </c>
      <c r="E99" s="221">
        <v>-101.99832916259766</v>
      </c>
      <c r="F99" s="221">
        <v>361.5356750488281</v>
      </c>
      <c r="G99" s="227">
        <v>983.1504516601562</v>
      </c>
      <c r="H99" s="221">
        <v>621.6147766113281</v>
      </c>
      <c r="I99" s="224">
        <v>7114.954513671875</v>
      </c>
      <c r="J99" s="174">
        <v>332127.6400763842</v>
      </c>
      <c r="K99" s="183">
        <v>1058744.8360832103</v>
      </c>
      <c r="L99" s="225">
        <v>14.88055663671158</v>
      </c>
      <c r="M99" s="226">
        <v>0.11150003366363292</v>
      </c>
      <c r="N99" s="144">
        <v>2018</v>
      </c>
      <c r="O99" s="267">
        <v>1216</v>
      </c>
      <c r="P99" s="266">
        <v>1115.0604248046875</v>
      </c>
      <c r="Q99" s="282" t="s">
        <v>93</v>
      </c>
      <c r="R99" s="266">
        <v>0</v>
      </c>
      <c r="S99" s="266">
        <v>1115.0604248046875</v>
      </c>
      <c r="T99" s="271">
        <v>-0.08300951907509246</v>
      </c>
      <c r="U99" s="177"/>
      <c r="V99" s="177"/>
    </row>
    <row r="100" spans="1:22" ht="12.75">
      <c r="A100" s="144">
        <v>2019</v>
      </c>
      <c r="B100" s="240">
        <v>7754.2041015625</v>
      </c>
      <c r="C100" s="227">
        <v>138.914306640625</v>
      </c>
      <c r="D100" s="227">
        <v>36.0742301940918</v>
      </c>
      <c r="E100" s="221">
        <v>-102.8400764465332</v>
      </c>
      <c r="F100" s="221">
        <v>640.1724853515625</v>
      </c>
      <c r="G100" s="227">
        <v>628.1394653320312</v>
      </c>
      <c r="H100" s="221">
        <v>-12.03302001953125</v>
      </c>
      <c r="I100" s="224">
        <v>7157.130385742188</v>
      </c>
      <c r="J100" s="174">
        <v>337451.1664203105</v>
      </c>
      <c r="K100" s="183">
        <v>1076873.8003671225</v>
      </c>
      <c r="L100" s="225">
        <v>15.046167141405954</v>
      </c>
      <c r="M100" s="226">
        <v>0.0984280968645932</v>
      </c>
      <c r="N100" s="144">
        <v>2019</v>
      </c>
      <c r="O100" s="267">
        <v>1222</v>
      </c>
      <c r="P100" s="266">
        <v>1118.5640869140625</v>
      </c>
      <c r="Q100" s="282" t="s">
        <v>93</v>
      </c>
      <c r="R100" s="266">
        <v>0</v>
      </c>
      <c r="S100" s="266">
        <v>1118.5640869140625</v>
      </c>
      <c r="T100" s="271">
        <v>-0.08464477339274756</v>
      </c>
      <c r="U100" s="177"/>
      <c r="V100" s="177"/>
    </row>
    <row r="101" spans="1:22" ht="12.75">
      <c r="A101" s="144">
        <v>2020</v>
      </c>
      <c r="B101" s="240">
        <v>7798.03466796875</v>
      </c>
      <c r="C101" s="227">
        <v>139.39614868164062</v>
      </c>
      <c r="D101" s="227">
        <v>33.800296783447266</v>
      </c>
      <c r="E101" s="221">
        <v>-105.59585189819336</v>
      </c>
      <c r="F101" s="221">
        <v>412.2695007324219</v>
      </c>
      <c r="G101" s="227">
        <v>925.0193481445312</v>
      </c>
      <c r="H101" s="221">
        <v>512.7498474121094</v>
      </c>
      <c r="I101" s="224">
        <v>7197.585998535156</v>
      </c>
      <c r="J101" s="174">
        <v>340281.7811255499</v>
      </c>
      <c r="K101" s="183">
        <v>1094967.475231795</v>
      </c>
      <c r="L101" s="225">
        <v>15.212982178394832</v>
      </c>
      <c r="M101" s="226">
        <v>0.08836233699784524</v>
      </c>
      <c r="N101" s="144">
        <v>2020</v>
      </c>
      <c r="O101" s="267">
        <v>1225</v>
      </c>
      <c r="P101" s="266">
        <v>1116.7509765625</v>
      </c>
      <c r="Q101" s="282" t="s">
        <v>93</v>
      </c>
      <c r="R101" s="266">
        <v>0</v>
      </c>
      <c r="S101" s="266">
        <v>1116.7509765625</v>
      </c>
      <c r="T101" s="271">
        <v>-0.088366549744898</v>
      </c>
      <c r="U101" s="177"/>
      <c r="V101" s="177"/>
    </row>
    <row r="102" spans="1:22" ht="12.75">
      <c r="A102" s="144">
        <v>2021</v>
      </c>
      <c r="B102" s="240">
        <v>7848.4970703125</v>
      </c>
      <c r="C102" s="227">
        <v>287.8343200683594</v>
      </c>
      <c r="D102" s="227">
        <v>33.736427307128906</v>
      </c>
      <c r="E102" s="221">
        <v>-254.09789276123047</v>
      </c>
      <c r="F102" s="221">
        <v>394.2684631347656</v>
      </c>
      <c r="G102" s="227">
        <v>977.5244750976562</v>
      </c>
      <c r="H102" s="221">
        <v>583.2560119628906</v>
      </c>
      <c r="I102" s="224">
        <v>7244.162795898438</v>
      </c>
      <c r="J102" s="174">
        <v>347477.2419975551</v>
      </c>
      <c r="K102" s="183">
        <v>1121075.3504922257</v>
      </c>
      <c r="L102" s="225">
        <v>15.475568151601529</v>
      </c>
      <c r="M102" s="226">
        <v>0.08103406299362126</v>
      </c>
      <c r="N102" s="144">
        <v>2021</v>
      </c>
      <c r="O102" s="267">
        <v>1236</v>
      </c>
      <c r="P102" s="266">
        <v>1131.4554443359375</v>
      </c>
      <c r="Q102" s="282" t="s">
        <v>93</v>
      </c>
      <c r="R102" s="266">
        <v>0</v>
      </c>
      <c r="S102" s="266">
        <v>1131.4554443359375</v>
      </c>
      <c r="T102" s="271">
        <v>-0.08458297383823832</v>
      </c>
      <c r="U102" s="177"/>
      <c r="V102" s="177"/>
    </row>
    <row r="103" spans="1:22" ht="12.75">
      <c r="A103" s="144">
        <v>2022</v>
      </c>
      <c r="B103" s="240">
        <v>7902.70947265625</v>
      </c>
      <c r="C103" s="227">
        <v>287.8343200683594</v>
      </c>
      <c r="D103" s="227">
        <v>33.736427307128906</v>
      </c>
      <c r="E103" s="221">
        <v>-254.09789276123047</v>
      </c>
      <c r="F103" s="221">
        <v>545.41552734375</v>
      </c>
      <c r="G103" s="227">
        <v>874.2005004882812</v>
      </c>
      <c r="H103" s="221">
        <v>328.78497314453125</v>
      </c>
      <c r="I103" s="224">
        <v>7294.2008432617195</v>
      </c>
      <c r="J103" s="174">
        <v>349844.7739906002</v>
      </c>
      <c r="K103" s="183">
        <v>1135498.5475281295</v>
      </c>
      <c r="L103" s="225">
        <v>15.567141239017118</v>
      </c>
      <c r="M103" s="226">
        <v>0.07397953179663808</v>
      </c>
      <c r="N103" s="144">
        <v>2022</v>
      </c>
      <c r="O103" s="267">
        <v>1244</v>
      </c>
      <c r="P103" s="266">
        <v>1131.4554443359375</v>
      </c>
      <c r="Q103" s="282" t="s">
        <v>93</v>
      </c>
      <c r="R103" s="266">
        <v>0</v>
      </c>
      <c r="S103" s="266">
        <v>1131.4554443359375</v>
      </c>
      <c r="T103" s="271">
        <v>-0.09046990005149713</v>
      </c>
      <c r="U103" s="177"/>
      <c r="V103" s="177"/>
    </row>
    <row r="104" spans="1:22" ht="12.75">
      <c r="A104" s="144">
        <v>2023</v>
      </c>
      <c r="B104" s="240">
        <v>7956.8876953125</v>
      </c>
      <c r="C104" s="227">
        <v>287.8343200683594</v>
      </c>
      <c r="D104" s="227">
        <v>33.736427307128906</v>
      </c>
      <c r="E104" s="221">
        <v>-254.09789276123047</v>
      </c>
      <c r="F104" s="221">
        <v>1108.4110107421875</v>
      </c>
      <c r="G104" s="227">
        <v>370.4608459472656</v>
      </c>
      <c r="H104" s="221">
        <v>-737.9501647949219</v>
      </c>
      <c r="I104" s="224">
        <v>7344.207342773438</v>
      </c>
      <c r="J104" s="174">
        <v>360646.8803800978</v>
      </c>
      <c r="K104" s="183">
        <v>1165899.1465254526</v>
      </c>
      <c r="L104" s="225">
        <v>15.875084840471933</v>
      </c>
      <c r="M104" s="226">
        <v>0.06935507923973505</v>
      </c>
      <c r="N104" s="144">
        <v>2023</v>
      </c>
      <c r="O104" s="267">
        <v>1246</v>
      </c>
      <c r="P104" s="266">
        <v>1131.4554443359375</v>
      </c>
      <c r="Q104" s="282" t="s">
        <v>93</v>
      </c>
      <c r="R104" s="266">
        <v>0</v>
      </c>
      <c r="S104" s="266">
        <v>1131.4554443359375</v>
      </c>
      <c r="T104" s="271">
        <v>-0.0919298199551063</v>
      </c>
      <c r="U104" s="177"/>
      <c r="V104" s="177"/>
    </row>
    <row r="105" spans="1:22" ht="12.75">
      <c r="A105" s="144">
        <v>2024</v>
      </c>
      <c r="B105" s="240">
        <v>8011.806640625</v>
      </c>
      <c r="C105" s="227">
        <v>288.8314514160156</v>
      </c>
      <c r="D105" s="227">
        <v>33.800296783447266</v>
      </c>
      <c r="E105" s="221">
        <v>-255.03115463256836</v>
      </c>
      <c r="F105" s="221">
        <v>669.8341674804688</v>
      </c>
      <c r="G105" s="227">
        <v>553.3824462890625</v>
      </c>
      <c r="H105" s="221">
        <v>-116.45172119140625</v>
      </c>
      <c r="I105" s="224">
        <v>7394.897529296875</v>
      </c>
      <c r="J105" s="174">
        <v>365998.48436827585</v>
      </c>
      <c r="K105" s="183">
        <v>1187971.6114971125</v>
      </c>
      <c r="L105" s="225">
        <v>16.064747439577676</v>
      </c>
      <c r="M105" s="226">
        <v>0.06482575060534557</v>
      </c>
      <c r="N105" s="144">
        <v>2024</v>
      </c>
      <c r="O105" s="267">
        <v>1253</v>
      </c>
      <c r="P105" s="266">
        <v>1131.4554443359375</v>
      </c>
      <c r="Q105" s="282" t="s">
        <v>93</v>
      </c>
      <c r="R105" s="266">
        <v>0</v>
      </c>
      <c r="S105" s="266">
        <v>1131.4554443359375</v>
      </c>
      <c r="T105" s="271">
        <v>-0.09700283772072027</v>
      </c>
      <c r="U105" s="177"/>
      <c r="V105" s="177"/>
    </row>
    <row r="106" spans="1:22" ht="25.5">
      <c r="A106" s="144">
        <v>2025</v>
      </c>
      <c r="B106" s="240">
        <v>8068.54833984375</v>
      </c>
      <c r="C106" s="227">
        <v>287.8343200683594</v>
      </c>
      <c r="D106" s="227">
        <v>33.736427307128906</v>
      </c>
      <c r="E106" s="221">
        <v>-254.09789276123047</v>
      </c>
      <c r="F106" s="221">
        <v>426.68243408203125</v>
      </c>
      <c r="G106" s="227">
        <v>1751.40771484375</v>
      </c>
      <c r="H106" s="221">
        <v>1324.7252807617188</v>
      </c>
      <c r="I106" s="224">
        <v>7447.270117675782</v>
      </c>
      <c r="J106" s="174">
        <v>368701.46336966986</v>
      </c>
      <c r="K106" s="183">
        <v>1197444.974649318</v>
      </c>
      <c r="L106" s="225">
        <v>16.078978682500487</v>
      </c>
      <c r="M106" s="226">
        <v>0.06012614668048588</v>
      </c>
      <c r="N106" s="144">
        <v>2025</v>
      </c>
      <c r="O106" s="267">
        <v>1266</v>
      </c>
      <c r="P106" s="266">
        <v>1131.4954833984375</v>
      </c>
      <c r="Q106" s="282" t="s">
        <v>95</v>
      </c>
      <c r="R106" s="266">
        <v>407</v>
      </c>
      <c r="S106" s="266">
        <v>1538.4954833984375</v>
      </c>
      <c r="T106" s="271">
        <v>0.21524129810303116</v>
      </c>
      <c r="U106" s="177"/>
      <c r="V106" s="177"/>
    </row>
    <row r="107" spans="1:22" ht="12.75">
      <c r="A107" s="144">
        <v>2026</v>
      </c>
      <c r="B107" s="240">
        <v>8125.14013671875</v>
      </c>
      <c r="C107" s="227">
        <v>287.8343200683594</v>
      </c>
      <c r="D107" s="227">
        <v>33.736427307128906</v>
      </c>
      <c r="E107" s="221">
        <v>-254.09789276123047</v>
      </c>
      <c r="F107" s="221">
        <v>340.20660400390625</v>
      </c>
      <c r="G107" s="227">
        <v>1808.9476318359375</v>
      </c>
      <c r="H107" s="221">
        <v>1468.7410278320312</v>
      </c>
      <c r="I107" s="224">
        <v>7499.5043461914065</v>
      </c>
      <c r="J107" s="174">
        <v>377101.50501880003</v>
      </c>
      <c r="K107" s="183">
        <v>1225549.4870985975</v>
      </c>
      <c r="L107" s="225">
        <v>16.341739807391246</v>
      </c>
      <c r="M107" s="226">
        <v>0.05714939366602967</v>
      </c>
      <c r="N107" s="144">
        <v>2026</v>
      </c>
      <c r="O107" s="267">
        <v>1276</v>
      </c>
      <c r="P107" s="266">
        <v>1131.4954833984375</v>
      </c>
      <c r="Q107" s="282" t="s">
        <v>93</v>
      </c>
      <c r="R107" s="266">
        <v>407</v>
      </c>
      <c r="S107" s="266">
        <v>1538.4954833984375</v>
      </c>
      <c r="T107" s="271">
        <v>0.20571746347839936</v>
      </c>
      <c r="U107" s="177"/>
      <c r="V107" s="177"/>
    </row>
    <row r="108" spans="1:22" ht="12.75">
      <c r="A108" s="144">
        <v>2027</v>
      </c>
      <c r="B108" s="240">
        <v>8186.39306640625</v>
      </c>
      <c r="C108" s="227">
        <v>287.8343200683594</v>
      </c>
      <c r="D108" s="227">
        <v>33.736427307128906</v>
      </c>
      <c r="E108" s="221">
        <v>-254.09789276123047</v>
      </c>
      <c r="F108" s="221">
        <v>581.0455322265625</v>
      </c>
      <c r="G108" s="227">
        <v>1517.8670654296875</v>
      </c>
      <c r="H108" s="221">
        <v>936.821533203125</v>
      </c>
      <c r="I108" s="224">
        <v>7556.040800292969</v>
      </c>
      <c r="J108" s="174">
        <v>387214.65329176583</v>
      </c>
      <c r="K108" s="183">
        <v>1247949.8009890562</v>
      </c>
      <c r="L108" s="225">
        <v>16.51592194870983</v>
      </c>
      <c r="M108" s="226">
        <v>0.0541820702573097</v>
      </c>
      <c r="N108" s="144">
        <v>2027</v>
      </c>
      <c r="O108" s="267">
        <v>1287</v>
      </c>
      <c r="P108" s="266">
        <v>1131.4954833984375</v>
      </c>
      <c r="Q108" s="282" t="s">
        <v>93</v>
      </c>
      <c r="R108" s="266">
        <v>407</v>
      </c>
      <c r="S108" s="266">
        <v>1538.4954833984375</v>
      </c>
      <c r="T108" s="271">
        <v>0.195412186012772</v>
      </c>
      <c r="U108" s="177"/>
      <c r="V108" s="177"/>
    </row>
    <row r="109" spans="1:22" ht="12.75">
      <c r="A109" s="144">
        <v>2028</v>
      </c>
      <c r="B109" s="240">
        <v>8248.3486328125</v>
      </c>
      <c r="C109" s="227">
        <v>288.8314514160156</v>
      </c>
      <c r="D109" s="227">
        <v>33.800296783447266</v>
      </c>
      <c r="E109" s="221">
        <v>-255.03115463256836</v>
      </c>
      <c r="F109" s="221">
        <v>324.7271423339844</v>
      </c>
      <c r="G109" s="227">
        <v>1766.705810546875</v>
      </c>
      <c r="H109" s="221">
        <v>1441.9786682128906</v>
      </c>
      <c r="I109" s="224">
        <v>7613.225788085938</v>
      </c>
      <c r="J109" s="174">
        <v>389381.6807277971</v>
      </c>
      <c r="K109" s="183">
        <v>1272849.011330617</v>
      </c>
      <c r="L109" s="225">
        <v>16.718918455334915</v>
      </c>
      <c r="M109" s="226">
        <v>0.05167058575481098</v>
      </c>
      <c r="N109" s="144">
        <v>2028</v>
      </c>
      <c r="O109" s="267">
        <v>1295</v>
      </c>
      <c r="P109" s="266">
        <v>1131.4954833984375</v>
      </c>
      <c r="Q109" s="282" t="s">
        <v>93</v>
      </c>
      <c r="R109" s="266">
        <v>407</v>
      </c>
      <c r="S109" s="266">
        <v>1538.4954833984375</v>
      </c>
      <c r="T109" s="271">
        <v>0.18802740030767384</v>
      </c>
      <c r="U109" s="177"/>
      <c r="V109" s="177"/>
    </row>
    <row r="110" spans="1:22" ht="12.75">
      <c r="A110" s="144">
        <v>2029</v>
      </c>
      <c r="B110" s="240">
        <v>8300.2451171875</v>
      </c>
      <c r="C110" s="227">
        <v>287.8343200683594</v>
      </c>
      <c r="D110" s="227">
        <v>33.736427307128906</v>
      </c>
      <c r="E110" s="221">
        <v>-254.09789276123047</v>
      </c>
      <c r="F110" s="221">
        <v>247.26296997070312</v>
      </c>
      <c r="G110" s="227">
        <v>1666.126953125</v>
      </c>
      <c r="H110" s="221">
        <v>1418.8639831542969</v>
      </c>
      <c r="I110" s="224">
        <v>7661.1262431640625</v>
      </c>
      <c r="J110" s="174">
        <v>399077.2358164801</v>
      </c>
      <c r="K110" s="183">
        <v>1305873.7106467965</v>
      </c>
      <c r="L110" s="225">
        <v>17.04545349075814</v>
      </c>
      <c r="M110" s="226">
        <v>0.04985875600856238</v>
      </c>
      <c r="N110" s="144">
        <v>2029</v>
      </c>
      <c r="O110" s="267">
        <v>1301</v>
      </c>
      <c r="P110" s="266">
        <v>1131.4954833984375</v>
      </c>
      <c r="Q110" s="282" t="s">
        <v>93</v>
      </c>
      <c r="R110" s="266">
        <v>407</v>
      </c>
      <c r="S110" s="266">
        <v>1538.4954833984375</v>
      </c>
      <c r="T110" s="271">
        <v>0.18254841152839152</v>
      </c>
      <c r="U110" s="177"/>
      <c r="V110" s="177"/>
    </row>
    <row r="111" spans="1:22" ht="12.75">
      <c r="A111" s="144">
        <v>2030</v>
      </c>
      <c r="B111" s="240">
        <v>8360.705078125</v>
      </c>
      <c r="C111" s="227">
        <v>287.8343200683594</v>
      </c>
      <c r="D111" s="227">
        <v>33.736427307128906</v>
      </c>
      <c r="E111" s="221">
        <v>-254.09789276123047</v>
      </c>
      <c r="F111" s="221">
        <v>670.7225952148438</v>
      </c>
      <c r="G111" s="227">
        <v>1628.194580078125</v>
      </c>
      <c r="H111" s="221">
        <v>957.4719848632812</v>
      </c>
      <c r="I111" s="224">
        <v>7716.930787109375</v>
      </c>
      <c r="J111" s="174">
        <v>406644.5217804117</v>
      </c>
      <c r="K111" s="183">
        <v>1322908.8530511986</v>
      </c>
      <c r="L111" s="225">
        <v>17.142940497289814</v>
      </c>
      <c r="M111" s="226">
        <v>0.047488054624158726</v>
      </c>
      <c r="N111" s="144">
        <v>2030</v>
      </c>
      <c r="O111" s="267">
        <v>1311</v>
      </c>
      <c r="P111" s="266">
        <v>1131.4954833984375</v>
      </c>
      <c r="Q111" s="282" t="s">
        <v>93</v>
      </c>
      <c r="R111" s="266">
        <v>407</v>
      </c>
      <c r="S111" s="266">
        <v>1538.4954833984375</v>
      </c>
      <c r="T111" s="271">
        <v>0.173528210067458</v>
      </c>
      <c r="U111" s="177"/>
      <c r="V111" s="177"/>
    </row>
    <row r="112" spans="1:22" ht="12.75">
      <c r="A112" s="144">
        <v>2031</v>
      </c>
      <c r="B112" s="240">
        <v>8420.3857421875</v>
      </c>
      <c r="C112" s="227">
        <v>287.8343200683594</v>
      </c>
      <c r="D112" s="227">
        <v>33.736427307128906</v>
      </c>
      <c r="E112" s="221">
        <v>-254.09789276123047</v>
      </c>
      <c r="F112" s="221">
        <v>330.6875</v>
      </c>
      <c r="G112" s="227">
        <v>1607.3582763671875</v>
      </c>
      <c r="H112" s="221">
        <v>1276.6707763671875</v>
      </c>
      <c r="I112" s="224">
        <v>7772.016040039063</v>
      </c>
      <c r="J112" s="174">
        <v>414202.51086274534</v>
      </c>
      <c r="K112" s="183">
        <v>1343096.9261290815</v>
      </c>
      <c r="L112" s="225">
        <v>17.281190867464176</v>
      </c>
      <c r="M112" s="226">
        <v>0.04548075435628984</v>
      </c>
      <c r="N112" s="144">
        <v>2031</v>
      </c>
      <c r="O112" s="267">
        <v>1322</v>
      </c>
      <c r="P112" s="266">
        <v>1131.4954833984375</v>
      </c>
      <c r="Q112" s="282" t="s">
        <v>93</v>
      </c>
      <c r="R112" s="266">
        <v>407</v>
      </c>
      <c r="S112" s="266">
        <v>1538.4954833984375</v>
      </c>
      <c r="T112" s="271">
        <v>0.16376360317582273</v>
      </c>
      <c r="U112" s="177"/>
      <c r="V112" s="177"/>
    </row>
    <row r="113" spans="1:22" ht="12.75">
      <c r="A113" s="144">
        <v>2032</v>
      </c>
      <c r="B113" s="240">
        <v>8483.1796875</v>
      </c>
      <c r="C113" s="227">
        <v>288.8314514160156</v>
      </c>
      <c r="D113" s="227">
        <v>33.800296783447266</v>
      </c>
      <c r="E113" s="221">
        <v>-255.03115463256836</v>
      </c>
      <c r="F113" s="221">
        <v>353.8768310546875</v>
      </c>
      <c r="G113" s="227">
        <v>1723.4447021484375</v>
      </c>
      <c r="H113" s="221">
        <v>1369.56787109375</v>
      </c>
      <c r="I113" s="224">
        <v>7829.974851562501</v>
      </c>
      <c r="J113" s="174">
        <v>421900.9744772787</v>
      </c>
      <c r="K113" s="183">
        <v>1355204.959407153</v>
      </c>
      <c r="L113" s="225">
        <v>17.307909477342918</v>
      </c>
      <c r="M113" s="226">
        <v>0.04334558087443141</v>
      </c>
      <c r="N113" s="144">
        <v>2032</v>
      </c>
      <c r="O113" s="267">
        <v>1330</v>
      </c>
      <c r="P113" s="266">
        <v>1131.4954833984375</v>
      </c>
      <c r="Q113" s="282" t="s">
        <v>93</v>
      </c>
      <c r="R113" s="266">
        <v>407</v>
      </c>
      <c r="S113" s="266">
        <v>1538.4954833984375</v>
      </c>
      <c r="T113" s="271">
        <v>0.15676352135220872</v>
      </c>
      <c r="U113" s="177"/>
      <c r="V113" s="177"/>
    </row>
    <row r="114" spans="1:22" ht="12.75">
      <c r="A114" s="144">
        <v>2033</v>
      </c>
      <c r="B114" s="240">
        <v>8540.091796875</v>
      </c>
      <c r="C114" s="227">
        <v>287.8343200683594</v>
      </c>
      <c r="D114" s="227">
        <v>33.736427307128906</v>
      </c>
      <c r="E114" s="221">
        <v>-254.09789276123047</v>
      </c>
      <c r="F114" s="221">
        <v>385.924072265625</v>
      </c>
      <c r="G114" s="227">
        <v>1547.1080322265625</v>
      </c>
      <c r="H114" s="221">
        <v>1161.1839599609375</v>
      </c>
      <c r="I114" s="224">
        <v>7882.504728515625</v>
      </c>
      <c r="J114" s="174">
        <v>429742.52351613954</v>
      </c>
      <c r="K114" s="183">
        <v>1379706.1074269405</v>
      </c>
      <c r="L114" s="225">
        <v>17.503397142734812</v>
      </c>
      <c r="M114" s="226">
        <v>0.041866925542798805</v>
      </c>
      <c r="N114" s="144">
        <v>2033</v>
      </c>
      <c r="O114" s="267">
        <v>1344</v>
      </c>
      <c r="P114" s="266">
        <v>1123.4954833984375</v>
      </c>
      <c r="Q114" s="282" t="s">
        <v>93</v>
      </c>
      <c r="R114" s="266">
        <v>407</v>
      </c>
      <c r="S114" s="266">
        <v>1530.4954833984375</v>
      </c>
      <c r="T114" s="271">
        <v>0.1387615203857422</v>
      </c>
      <c r="U114" s="177"/>
      <c r="V114" s="177"/>
    </row>
    <row r="115" spans="1:22" ht="12.75">
      <c r="A115" s="144">
        <v>2034</v>
      </c>
      <c r="B115" s="240">
        <v>8600.5390625</v>
      </c>
      <c r="C115" s="227">
        <v>287.8343200683594</v>
      </c>
      <c r="D115" s="227">
        <v>33.736427307128906</v>
      </c>
      <c r="E115" s="221">
        <v>-254.09789276123047</v>
      </c>
      <c r="F115" s="221">
        <v>570.5125732421875</v>
      </c>
      <c r="G115" s="227">
        <v>1527.1646728515625</v>
      </c>
      <c r="H115" s="221">
        <v>956.652099609375</v>
      </c>
      <c r="I115" s="224">
        <v>7938.2975546875</v>
      </c>
      <c r="J115" s="174">
        <v>437729.81739810016</v>
      </c>
      <c r="K115" s="183">
        <v>1409127.8776847683</v>
      </c>
      <c r="L115" s="225">
        <v>17.75100855034956</v>
      </c>
      <c r="M115" s="226">
        <v>0.04064608072544296</v>
      </c>
      <c r="N115" s="144">
        <v>2034</v>
      </c>
      <c r="O115" s="267">
        <v>1348</v>
      </c>
      <c r="P115" s="266">
        <v>1123.4954833984375</v>
      </c>
      <c r="Q115" s="282" t="s">
        <v>93</v>
      </c>
      <c r="R115" s="266">
        <v>407</v>
      </c>
      <c r="S115" s="266">
        <v>1530.4954833984375</v>
      </c>
      <c r="T115" s="271">
        <v>0.13538240608192686</v>
      </c>
      <c r="U115" s="177"/>
      <c r="V115" s="177"/>
    </row>
    <row r="116" spans="1:22" ht="12.75">
      <c r="A116" s="144">
        <v>2035</v>
      </c>
      <c r="B116" s="240">
        <v>8665.474609375</v>
      </c>
      <c r="C116" s="227">
        <v>287.8343200683594</v>
      </c>
      <c r="D116" s="227">
        <v>33.736427307128906</v>
      </c>
      <c r="E116" s="221">
        <v>-254.09789276123047</v>
      </c>
      <c r="F116" s="221">
        <v>353.32232666015625</v>
      </c>
      <c r="G116" s="227">
        <v>1450.6510009765625</v>
      </c>
      <c r="H116" s="221">
        <v>1097.3286743164062</v>
      </c>
      <c r="I116" s="224">
        <v>7998.233064453126</v>
      </c>
      <c r="J116" s="174">
        <v>445865.5649705051</v>
      </c>
      <c r="K116" s="183">
        <v>1445637.043531037</v>
      </c>
      <c r="L116" s="225">
        <v>18.07445509378741</v>
      </c>
      <c r="M116" s="226">
        <v>0.039701929358676225</v>
      </c>
      <c r="N116" s="144">
        <v>2035</v>
      </c>
      <c r="O116" s="267">
        <v>1359</v>
      </c>
      <c r="P116" s="266">
        <v>1127.4954833984375</v>
      </c>
      <c r="Q116" s="282" t="s">
        <v>93</v>
      </c>
      <c r="R116" s="266">
        <v>407</v>
      </c>
      <c r="S116" s="266">
        <v>1534.4954833984375</v>
      </c>
      <c r="T116" s="271">
        <v>0.12913574937339045</v>
      </c>
      <c r="U116" s="177"/>
      <c r="V116" s="177"/>
    </row>
    <row r="117" spans="1:22" ht="12.75">
      <c r="A117" s="144">
        <v>2036</v>
      </c>
      <c r="B117" s="240">
        <v>8729.265625</v>
      </c>
      <c r="C117" s="227">
        <v>288.8314514160156</v>
      </c>
      <c r="D117" s="227">
        <v>33.800296783447266</v>
      </c>
      <c r="E117" s="221">
        <v>-255.03115463256836</v>
      </c>
      <c r="F117" s="221">
        <v>372.83111572265625</v>
      </c>
      <c r="G117" s="227">
        <v>1383.329345703125</v>
      </c>
      <c r="H117" s="221">
        <v>1010.4982299804688</v>
      </c>
      <c r="I117" s="224">
        <v>8057.112171875</v>
      </c>
      <c r="J117" s="174">
        <v>454152.5254279616</v>
      </c>
      <c r="K117" s="183">
        <v>1313902.9748576581</v>
      </c>
      <c r="L117" s="225">
        <v>16.30736853142129</v>
      </c>
      <c r="M117" s="226">
        <v>0.03382074543917413</v>
      </c>
      <c r="N117" s="144">
        <v>2036</v>
      </c>
      <c r="O117" s="267">
        <v>1367</v>
      </c>
      <c r="P117" s="266">
        <v>1127.4954833984375</v>
      </c>
      <c r="Q117" s="282" t="s">
        <v>93</v>
      </c>
      <c r="R117" s="266">
        <v>407</v>
      </c>
      <c r="S117" s="266">
        <v>1534.4954833984375</v>
      </c>
      <c r="T117" s="271">
        <v>0.12252778595350211</v>
      </c>
      <c r="U117" s="177"/>
      <c r="V117" s="177"/>
    </row>
    <row r="118" spans="1:22" ht="12.75">
      <c r="A118" s="144">
        <v>2037</v>
      </c>
      <c r="B118" s="240">
        <v>8791.5166015625</v>
      </c>
      <c r="C118" s="227">
        <v>287.8343200683594</v>
      </c>
      <c r="D118" s="227">
        <v>33.736427307128906</v>
      </c>
      <c r="E118" s="221">
        <v>-254.09789276123047</v>
      </c>
      <c r="F118" s="221">
        <v>364.31195068359375</v>
      </c>
      <c r="G118" s="227">
        <v>1502.8697509765625</v>
      </c>
      <c r="H118" s="221">
        <v>1138.5578002929688</v>
      </c>
      <c r="I118" s="224">
        <v>8114.569823242188</v>
      </c>
      <c r="J118" s="174">
        <v>462593.5092481059</v>
      </c>
      <c r="K118" s="183">
        <v>1338036.5115958299</v>
      </c>
      <c r="L118" s="225">
        <v>16.489309239330883</v>
      </c>
      <c r="M118" s="226">
        <v>0.03293974044414161</v>
      </c>
      <c r="N118" s="144">
        <v>2037</v>
      </c>
      <c r="O118" s="267">
        <v>1384</v>
      </c>
      <c r="P118" s="266">
        <v>1127.4954833984375</v>
      </c>
      <c r="Q118" s="282" t="s">
        <v>93</v>
      </c>
      <c r="R118" s="266">
        <v>407</v>
      </c>
      <c r="S118" s="266">
        <v>1534.4954833984375</v>
      </c>
      <c r="T118" s="271">
        <v>0.10873951112603875</v>
      </c>
      <c r="U118" s="177"/>
      <c r="V118" s="177"/>
    </row>
    <row r="119" spans="1:22" ht="12.75">
      <c r="A119" s="144">
        <v>2038</v>
      </c>
      <c r="B119" s="240">
        <v>8859.8154296875</v>
      </c>
      <c r="C119" s="227">
        <v>287.8343200683594</v>
      </c>
      <c r="D119" s="227">
        <v>33.736427307128906</v>
      </c>
      <c r="E119" s="221">
        <v>-254.09789276123047</v>
      </c>
      <c r="F119" s="221">
        <v>312.4200744628906</v>
      </c>
      <c r="G119" s="227">
        <v>1409.3380126953125</v>
      </c>
      <c r="H119" s="221">
        <v>1096.9179382324219</v>
      </c>
      <c r="I119" s="224">
        <v>8177.6096416015625</v>
      </c>
      <c r="J119" s="174">
        <v>471191.37914476125</v>
      </c>
      <c r="K119" s="183">
        <v>1373375.4574893354</v>
      </c>
      <c r="L119" s="225">
        <v>16.794338659828274</v>
      </c>
      <c r="M119" s="226">
        <v>0.03240125041593478</v>
      </c>
      <c r="N119" s="144">
        <v>2038</v>
      </c>
      <c r="O119" s="267">
        <v>1397</v>
      </c>
      <c r="P119" s="266">
        <v>1127.4954833984375</v>
      </c>
      <c r="Q119" s="282" t="s">
        <v>93</v>
      </c>
      <c r="R119" s="266">
        <v>407</v>
      </c>
      <c r="S119" s="266">
        <v>1534.4954833984375</v>
      </c>
      <c r="T119" s="271">
        <v>0.09842196377840917</v>
      </c>
      <c r="U119" s="177"/>
      <c r="V119" s="177"/>
    </row>
    <row r="120" spans="1:22" ht="12.75">
      <c r="A120" s="144">
        <v>2039</v>
      </c>
      <c r="B120" s="240">
        <v>8929.3203125</v>
      </c>
      <c r="C120" s="227">
        <v>287.8343200683594</v>
      </c>
      <c r="D120" s="227">
        <v>33.736427307128906</v>
      </c>
      <c r="E120" s="221">
        <v>-254.09789276123047</v>
      </c>
      <c r="F120" s="221">
        <v>346.67236328125</v>
      </c>
      <c r="G120" s="227">
        <v>1482.021484375</v>
      </c>
      <c r="H120" s="221">
        <v>1135.34912109375</v>
      </c>
      <c r="I120" s="224">
        <v>8241.7626484375</v>
      </c>
      <c r="J120" s="174">
        <v>479949.05103881157</v>
      </c>
      <c r="K120" s="183">
        <v>1398085.3034177676</v>
      </c>
      <c r="L120" s="225">
        <v>16.96342594484714</v>
      </c>
      <c r="M120" s="226">
        <v>0.03159519963015045</v>
      </c>
      <c r="N120" s="144">
        <v>2039</v>
      </c>
      <c r="O120" s="267">
        <v>1409</v>
      </c>
      <c r="P120" s="266">
        <v>1127.4954833984375</v>
      </c>
      <c r="Q120" s="282" t="s">
        <v>93</v>
      </c>
      <c r="R120" s="266">
        <v>407</v>
      </c>
      <c r="S120" s="266">
        <v>1534.4954833984375</v>
      </c>
      <c r="T120" s="271">
        <v>0.08906705706063689</v>
      </c>
      <c r="U120" s="177"/>
      <c r="V120" s="177"/>
    </row>
    <row r="121" spans="1:22" ht="12.75">
      <c r="A121" s="144">
        <v>2040</v>
      </c>
      <c r="B121" s="241">
        <v>8999.373046875</v>
      </c>
      <c r="C121" s="228">
        <v>288.8314514160156</v>
      </c>
      <c r="D121" s="228">
        <v>33.800296783447266</v>
      </c>
      <c r="E121" s="229">
        <v>-255.03115463256836</v>
      </c>
      <c r="F121" s="229">
        <v>362.5643310546875</v>
      </c>
      <c r="G121" s="228">
        <v>1317.0914306640625</v>
      </c>
      <c r="H121" s="206">
        <v>954.527099609375</v>
      </c>
      <c r="I121" s="230">
        <v>8306.421322265625</v>
      </c>
      <c r="J121" s="231">
        <v>488869.49504712055</v>
      </c>
      <c r="K121" s="186">
        <v>1610011.9025093948</v>
      </c>
      <c r="L121" s="232">
        <v>19.382738246056782</v>
      </c>
      <c r="M121" s="233">
        <v>0.035237701476560135</v>
      </c>
      <c r="N121" s="144">
        <v>2040</v>
      </c>
      <c r="O121" s="268">
        <v>1420</v>
      </c>
      <c r="P121" s="269">
        <v>1127.4954833984375</v>
      </c>
      <c r="Q121" s="281" t="s">
        <v>93</v>
      </c>
      <c r="R121" s="269">
        <v>407</v>
      </c>
      <c r="S121" s="269">
        <v>1534.4954833984375</v>
      </c>
      <c r="T121" s="272">
        <v>0.08063062211157579</v>
      </c>
      <c r="U121" s="177"/>
      <c r="V121" s="177"/>
    </row>
    <row r="122" spans="1:22" ht="12.75">
      <c r="A122" s="144"/>
      <c r="B122" s="156"/>
      <c r="C122" s="156"/>
      <c r="D122" s="156"/>
      <c r="E122" s="154"/>
      <c r="F122" s="154"/>
      <c r="G122" s="156"/>
      <c r="H122" s="154"/>
      <c r="I122" s="247"/>
      <c r="J122" s="174"/>
      <c r="K122" s="183"/>
      <c r="L122" s="225"/>
      <c r="M122" s="248"/>
      <c r="N122" s="149"/>
      <c r="O122" s="144"/>
      <c r="P122" s="174"/>
      <c r="Q122" s="251"/>
      <c r="R122" s="174"/>
      <c r="S122" s="174"/>
      <c r="T122" s="177"/>
      <c r="U122" s="250"/>
      <c r="V122" s="177"/>
    </row>
    <row r="123" spans="1:22" ht="14.25">
      <c r="A123" s="142"/>
      <c r="B123" s="194" t="s">
        <v>96</v>
      </c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77"/>
      <c r="Q123" s="177"/>
      <c r="R123" s="177"/>
      <c r="S123" s="177"/>
      <c r="T123" s="177"/>
      <c r="U123" s="177"/>
      <c r="V123" s="142"/>
    </row>
    <row r="124" spans="1:22" ht="14.25">
      <c r="A124" s="142"/>
      <c r="B124" s="194" t="s">
        <v>97</v>
      </c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235" t="s">
        <v>98</v>
      </c>
      <c r="V124" s="14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2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4" max="4" width="10.140625" style="0" bestFit="1" customWidth="1"/>
    <col min="5" max="5" width="14.28125" style="0" bestFit="1" customWidth="1"/>
    <col min="6" max="6" width="13.7109375" style="0" bestFit="1" customWidth="1"/>
    <col min="7" max="7" width="13.140625" style="0" bestFit="1" customWidth="1"/>
    <col min="8" max="8" width="11.57421875" style="0" bestFit="1" customWidth="1"/>
    <col min="9" max="9" width="11.421875" style="0" bestFit="1" customWidth="1"/>
    <col min="10" max="10" width="14.00390625" style="0" bestFit="1" customWidth="1"/>
    <col min="11" max="11" width="12.7109375" style="0" bestFit="1" customWidth="1"/>
    <col min="12" max="12" width="12.28125" style="0" bestFit="1" customWidth="1"/>
    <col min="13" max="13" width="11.421875" style="0" bestFit="1" customWidth="1"/>
    <col min="14" max="14" width="7.7109375" style="0" bestFit="1" customWidth="1"/>
    <col min="15" max="16" width="9.7109375" style="0" bestFit="1" customWidth="1"/>
    <col min="17" max="17" width="11.8515625" style="0" bestFit="1" customWidth="1"/>
    <col min="18" max="19" width="8.28125" style="0" bestFit="1" customWidth="1"/>
    <col min="20" max="20" width="10.00390625" style="0" bestFit="1" customWidth="1"/>
  </cols>
  <sheetData>
    <row r="1" spans="2:28" ht="15.75">
      <c r="B1" s="172"/>
      <c r="C1" s="143" t="s">
        <v>0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2"/>
      <c r="V1" s="142"/>
      <c r="W1" s="142"/>
      <c r="X1" s="142"/>
      <c r="Y1" s="142"/>
      <c r="Z1" s="142"/>
      <c r="AA1" s="142"/>
      <c r="AB1" s="142"/>
    </row>
    <row r="2" spans="2:28" ht="15.75">
      <c r="B2" s="196"/>
      <c r="C2" s="276" t="s">
        <v>1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196"/>
      <c r="V2" s="142"/>
      <c r="W2" s="142"/>
      <c r="X2" s="142"/>
      <c r="Y2" s="142"/>
      <c r="Z2" s="142"/>
      <c r="AA2" s="142"/>
      <c r="AB2" s="142"/>
    </row>
    <row r="3" spans="2:28" ht="15.75">
      <c r="B3" s="195"/>
      <c r="C3" s="143" t="s">
        <v>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95"/>
      <c r="V3" s="142"/>
      <c r="W3" s="142"/>
      <c r="X3" s="142"/>
      <c r="Y3" s="142"/>
      <c r="Z3" s="142"/>
      <c r="AA3" s="142"/>
      <c r="AB3" s="142"/>
    </row>
    <row r="4" spans="2:28" ht="15.75">
      <c r="B4" s="172"/>
      <c r="C4" s="143" t="s">
        <v>104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95"/>
      <c r="V4" s="142"/>
      <c r="W4" s="142"/>
      <c r="X4" s="142"/>
      <c r="Y4" s="142"/>
      <c r="Z4" s="142"/>
      <c r="AA4" s="142"/>
      <c r="AB4" s="142"/>
    </row>
    <row r="5" spans="2:28" ht="12.75"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42"/>
      <c r="V5" s="142"/>
      <c r="W5" s="142"/>
      <c r="X5" s="142"/>
      <c r="Y5" s="142"/>
      <c r="Z5" s="142"/>
      <c r="AA5" s="142"/>
      <c r="AB5" s="142"/>
    </row>
    <row r="6" spans="2:28" ht="12.75">
      <c r="B6" s="172"/>
      <c r="C6" s="172"/>
      <c r="D6" s="145" t="s">
        <v>4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4"/>
      <c r="P6" s="142"/>
      <c r="Q6" s="142"/>
      <c r="R6" s="147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2:28" ht="12.75">
      <c r="B7" s="172"/>
      <c r="C7" s="144"/>
      <c r="D7" s="144"/>
      <c r="E7" s="144"/>
      <c r="F7" s="144"/>
      <c r="G7" s="172"/>
      <c r="H7" s="160"/>
      <c r="I7" s="160"/>
      <c r="J7" s="160"/>
      <c r="K7" s="160"/>
      <c r="L7" s="144" t="s">
        <v>5</v>
      </c>
      <c r="M7" s="172"/>
      <c r="N7" s="144"/>
      <c r="O7" s="142"/>
      <c r="P7" s="142"/>
      <c r="Q7" s="17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</row>
    <row r="8" spans="2:28" ht="12.75">
      <c r="B8" s="172"/>
      <c r="C8" s="144"/>
      <c r="D8" s="144"/>
      <c r="E8" s="144"/>
      <c r="F8" s="144"/>
      <c r="G8" s="147"/>
      <c r="H8" s="146" t="s">
        <v>6</v>
      </c>
      <c r="I8" s="146"/>
      <c r="J8" s="146"/>
      <c r="K8" s="148"/>
      <c r="L8" s="149" t="s">
        <v>7</v>
      </c>
      <c r="M8" s="172"/>
      <c r="N8" s="179"/>
      <c r="O8" s="142"/>
      <c r="P8" s="142"/>
      <c r="Q8" s="17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</row>
    <row r="9" spans="2:28" ht="12.75">
      <c r="B9" s="172"/>
      <c r="C9" s="144"/>
      <c r="D9" s="144" t="s">
        <v>8</v>
      </c>
      <c r="E9" s="144" t="s">
        <v>9</v>
      </c>
      <c r="F9" s="144" t="s">
        <v>5</v>
      </c>
      <c r="G9" s="144" t="s">
        <v>10</v>
      </c>
      <c r="H9" s="144" t="s">
        <v>11</v>
      </c>
      <c r="I9" s="144" t="s">
        <v>12</v>
      </c>
      <c r="J9" s="144"/>
      <c r="K9" s="144" t="s">
        <v>13</v>
      </c>
      <c r="L9" s="144" t="s">
        <v>14</v>
      </c>
      <c r="M9" s="169" t="s">
        <v>15</v>
      </c>
      <c r="N9" s="144" t="s">
        <v>7</v>
      </c>
      <c r="O9" s="144" t="s">
        <v>15</v>
      </c>
      <c r="P9" s="142"/>
      <c r="Q9" s="144" t="s">
        <v>16</v>
      </c>
      <c r="R9" s="142"/>
      <c r="S9" s="142"/>
      <c r="T9" s="142" t="s">
        <v>17</v>
      </c>
      <c r="U9" s="142"/>
      <c r="V9" s="142"/>
      <c r="W9" s="142"/>
      <c r="X9" s="142"/>
      <c r="Y9" s="142"/>
      <c r="Z9" s="142"/>
      <c r="AA9" s="142"/>
      <c r="AB9" s="142"/>
    </row>
    <row r="10" spans="2:28" ht="12.75">
      <c r="B10" s="172"/>
      <c r="C10" s="144"/>
      <c r="D10" s="151" t="s">
        <v>18</v>
      </c>
      <c r="E10" s="151" t="s">
        <v>19</v>
      </c>
      <c r="F10" s="151" t="s">
        <v>20</v>
      </c>
      <c r="G10" s="150" t="s">
        <v>21</v>
      </c>
      <c r="H10" s="151" t="s">
        <v>22</v>
      </c>
      <c r="I10" s="151" t="s">
        <v>23</v>
      </c>
      <c r="J10" s="151" t="s">
        <v>13</v>
      </c>
      <c r="K10" s="151" t="s">
        <v>18</v>
      </c>
      <c r="L10" s="151" t="s">
        <v>24</v>
      </c>
      <c r="M10" s="166" t="s">
        <v>13</v>
      </c>
      <c r="N10" s="151" t="s">
        <v>17</v>
      </c>
      <c r="O10" s="151" t="s">
        <v>13</v>
      </c>
      <c r="P10" s="151" t="s">
        <v>25</v>
      </c>
      <c r="Q10" s="151" t="s">
        <v>26</v>
      </c>
      <c r="R10" s="142"/>
      <c r="S10" s="144" t="s">
        <v>27</v>
      </c>
      <c r="T10" s="144" t="s">
        <v>28</v>
      </c>
      <c r="U10" s="142"/>
      <c r="V10" s="142"/>
      <c r="W10" s="142"/>
      <c r="X10" s="142"/>
      <c r="Y10" s="142"/>
      <c r="Z10" s="142"/>
      <c r="AA10" s="142"/>
      <c r="AB10" s="142"/>
    </row>
    <row r="11" spans="2:28" ht="12.75">
      <c r="B11" s="152"/>
      <c r="C11" s="152" t="s">
        <v>29</v>
      </c>
      <c r="D11" s="161" t="s">
        <v>30</v>
      </c>
      <c r="E11" s="161" t="s">
        <v>31</v>
      </c>
      <c r="F11" s="167" t="s">
        <v>32</v>
      </c>
      <c r="G11" s="144" t="s">
        <v>33</v>
      </c>
      <c r="H11" s="144" t="s">
        <v>34</v>
      </c>
      <c r="I11" s="167" t="s">
        <v>35</v>
      </c>
      <c r="J11" s="144" t="s">
        <v>36</v>
      </c>
      <c r="K11" s="144" t="s">
        <v>37</v>
      </c>
      <c r="L11" s="144" t="s">
        <v>38</v>
      </c>
      <c r="M11" s="144" t="s">
        <v>39</v>
      </c>
      <c r="N11" s="144" t="s">
        <v>40</v>
      </c>
      <c r="O11" s="144" t="s">
        <v>41</v>
      </c>
      <c r="P11" s="144" t="s">
        <v>42</v>
      </c>
      <c r="Q11" s="144" t="s">
        <v>43</v>
      </c>
      <c r="R11" s="142"/>
      <c r="S11" s="144" t="s">
        <v>44</v>
      </c>
      <c r="T11" s="144" t="s">
        <v>45</v>
      </c>
      <c r="U11" s="142"/>
      <c r="V11" s="142"/>
      <c r="W11" s="142"/>
      <c r="X11" s="142"/>
      <c r="Y11" s="142"/>
      <c r="Z11" s="142"/>
      <c r="AA11" s="142"/>
      <c r="AB11" s="142"/>
    </row>
    <row r="12" spans="2:28" ht="12.75">
      <c r="B12" s="154"/>
      <c r="C12" s="144">
        <v>2011</v>
      </c>
      <c r="D12" s="154">
        <v>224954.9375</v>
      </c>
      <c r="E12" s="154">
        <v>-12910.77197265625</v>
      </c>
      <c r="F12" s="154">
        <v>36033.357421875</v>
      </c>
      <c r="G12" s="154">
        <v>201832.35205078125</v>
      </c>
      <c r="H12" s="154">
        <v>0</v>
      </c>
      <c r="I12" s="154">
        <v>0</v>
      </c>
      <c r="J12" s="154">
        <v>0</v>
      </c>
      <c r="K12" s="154">
        <v>201832.35205078125</v>
      </c>
      <c r="L12" s="154">
        <v>7466.001953125</v>
      </c>
      <c r="M12" s="154">
        <v>209298.35400390625</v>
      </c>
      <c r="N12" s="154">
        <v>0</v>
      </c>
      <c r="O12" s="154">
        <v>209298.35400390625</v>
      </c>
      <c r="P12" s="162">
        <v>209298.35400390625</v>
      </c>
      <c r="Q12" s="154">
        <v>0</v>
      </c>
      <c r="R12" s="171">
        <v>2011</v>
      </c>
      <c r="S12" s="154">
        <v>0</v>
      </c>
      <c r="T12" s="158">
        <v>884</v>
      </c>
      <c r="U12" s="142"/>
      <c r="V12" s="200"/>
      <c r="W12" s="155"/>
      <c r="X12" s="142"/>
      <c r="Y12" s="142"/>
      <c r="Z12" s="142"/>
      <c r="AA12" s="155"/>
      <c r="AB12" s="155"/>
    </row>
    <row r="13" spans="2:28" ht="12.75">
      <c r="B13" s="154"/>
      <c r="C13" s="144">
        <v>2012</v>
      </c>
      <c r="D13" s="154">
        <v>251705.640625</v>
      </c>
      <c r="E13" s="154">
        <v>-20795.522216796875</v>
      </c>
      <c r="F13" s="154">
        <v>75201.55493164062</v>
      </c>
      <c r="G13" s="154">
        <v>197299.60791015625</v>
      </c>
      <c r="H13" s="154">
        <v>0</v>
      </c>
      <c r="I13" s="154">
        <v>0</v>
      </c>
      <c r="J13" s="154">
        <v>0</v>
      </c>
      <c r="K13" s="154">
        <v>197299.60791015625</v>
      </c>
      <c r="L13" s="154">
        <v>5926.2138671875</v>
      </c>
      <c r="M13" s="154">
        <v>203225.82177734375</v>
      </c>
      <c r="N13" s="154">
        <v>0</v>
      </c>
      <c r="O13" s="154">
        <v>203225.82177734375</v>
      </c>
      <c r="P13" s="162">
        <v>396361.8865677352</v>
      </c>
      <c r="Q13" s="154">
        <v>0</v>
      </c>
      <c r="R13" s="171">
        <v>2012</v>
      </c>
      <c r="S13" s="154">
        <v>0</v>
      </c>
      <c r="T13" s="158">
        <v>2401</v>
      </c>
      <c r="U13" s="142"/>
      <c r="V13" s="155"/>
      <c r="W13" s="155"/>
      <c r="X13" s="142"/>
      <c r="Y13" s="159"/>
      <c r="Z13" s="142"/>
      <c r="AA13" s="155"/>
      <c r="AB13" s="155"/>
    </row>
    <row r="14" spans="2:28" ht="12.75">
      <c r="B14" s="154"/>
      <c r="C14" s="144">
        <v>2013</v>
      </c>
      <c r="D14" s="154">
        <v>250887.96875</v>
      </c>
      <c r="E14" s="154">
        <v>-31247.298583984375</v>
      </c>
      <c r="F14" s="154">
        <v>49468.703125</v>
      </c>
      <c r="G14" s="154">
        <v>232666.56420898438</v>
      </c>
      <c r="H14" s="154">
        <v>0</v>
      </c>
      <c r="I14" s="154">
        <v>0</v>
      </c>
      <c r="J14" s="154">
        <v>0</v>
      </c>
      <c r="K14" s="154">
        <v>232666.56420898438</v>
      </c>
      <c r="L14" s="154">
        <v>49644.1328125</v>
      </c>
      <c r="M14" s="154">
        <v>282310.6970214844</v>
      </c>
      <c r="N14" s="154">
        <v>0</v>
      </c>
      <c r="O14" s="154">
        <v>282310.6970214844</v>
      </c>
      <c r="P14" s="162">
        <v>635554.5310917955</v>
      </c>
      <c r="Q14" s="154">
        <v>0</v>
      </c>
      <c r="R14" s="171">
        <v>2013</v>
      </c>
      <c r="S14" s="154">
        <v>0</v>
      </c>
      <c r="T14" s="158">
        <v>2401</v>
      </c>
      <c r="U14" s="142"/>
      <c r="V14" s="155"/>
      <c r="W14" s="155"/>
      <c r="X14" s="142"/>
      <c r="Y14" s="159"/>
      <c r="Z14" s="142"/>
      <c r="AA14" s="155"/>
      <c r="AB14" s="155"/>
    </row>
    <row r="15" spans="2:28" ht="12.75">
      <c r="B15" s="154"/>
      <c r="C15" s="144">
        <v>2014</v>
      </c>
      <c r="D15" s="154">
        <v>252075.796875</v>
      </c>
      <c r="E15" s="154">
        <v>-44377.345458984375</v>
      </c>
      <c r="F15" s="154">
        <v>31510.341796875</v>
      </c>
      <c r="G15" s="154">
        <v>264942.8005371094</v>
      </c>
      <c r="H15" s="154">
        <v>607</v>
      </c>
      <c r="I15" s="154">
        <v>-11502.00390625</v>
      </c>
      <c r="J15" s="154">
        <v>-10895.00390625</v>
      </c>
      <c r="K15" s="154">
        <v>254047.79663085938</v>
      </c>
      <c r="L15" s="154">
        <v>69764.9453125</v>
      </c>
      <c r="M15" s="154">
        <v>323812.7419433594</v>
      </c>
      <c r="N15" s="154">
        <v>-15308.403036891868</v>
      </c>
      <c r="O15" s="154">
        <v>339121.14498025127</v>
      </c>
      <c r="P15" s="162">
        <v>900030.1237879868</v>
      </c>
      <c r="Q15" s="154">
        <v>607</v>
      </c>
      <c r="R15" s="171">
        <v>2014</v>
      </c>
      <c r="S15" s="154">
        <v>-220.84948694229138</v>
      </c>
      <c r="T15" s="158">
        <v>1333</v>
      </c>
      <c r="U15" s="142"/>
      <c r="V15" s="155"/>
      <c r="W15" s="155"/>
      <c r="X15" s="142"/>
      <c r="Y15" s="159"/>
      <c r="Z15" s="142"/>
      <c r="AA15" s="155"/>
      <c r="AB15" s="155"/>
    </row>
    <row r="16" spans="2:28" ht="12.75">
      <c r="B16" s="154"/>
      <c r="C16" s="144">
        <v>2015</v>
      </c>
      <c r="D16" s="154">
        <v>260236.6875</v>
      </c>
      <c r="E16" s="154">
        <v>-49482.25549316406</v>
      </c>
      <c r="F16" s="154">
        <v>37781.4033203125</v>
      </c>
      <c r="G16" s="154">
        <v>271937.53967285156</v>
      </c>
      <c r="H16" s="154">
        <v>607</v>
      </c>
      <c r="I16" s="154">
        <v>-46049.30859375</v>
      </c>
      <c r="J16" s="154">
        <v>-45442.30859375</v>
      </c>
      <c r="K16" s="154">
        <v>226495.23107910156</v>
      </c>
      <c r="L16" s="154">
        <v>90684.3671875</v>
      </c>
      <c r="M16" s="154">
        <v>317179.59826660156</v>
      </c>
      <c r="N16" s="154">
        <v>-18587.86072007143</v>
      </c>
      <c r="O16" s="154">
        <v>335767.458986673</v>
      </c>
      <c r="P16" s="162">
        <v>1141064.8276913015</v>
      </c>
      <c r="Q16" s="154">
        <v>607</v>
      </c>
      <c r="R16" s="171">
        <v>2015</v>
      </c>
      <c r="S16" s="154">
        <v>-231.96551589965839</v>
      </c>
      <c r="T16" s="158">
        <v>1541</v>
      </c>
      <c r="U16" s="142"/>
      <c r="V16" s="155"/>
      <c r="W16" s="155"/>
      <c r="X16" s="142"/>
      <c r="Y16" s="159"/>
      <c r="Z16" s="142"/>
      <c r="AA16" s="155"/>
      <c r="AB16" s="155"/>
    </row>
    <row r="17" spans="2:28" ht="12.75">
      <c r="B17" s="154"/>
      <c r="C17" s="144">
        <v>2016</v>
      </c>
      <c r="D17" s="154">
        <v>247141.078125</v>
      </c>
      <c r="E17" s="154">
        <v>-45327.7724609375</v>
      </c>
      <c r="F17" s="154">
        <v>-10639.859375</v>
      </c>
      <c r="G17" s="154">
        <v>303108.7099609375</v>
      </c>
      <c r="H17" s="154">
        <v>215593</v>
      </c>
      <c r="I17" s="154">
        <v>30291.09375</v>
      </c>
      <c r="J17" s="154">
        <v>245884.09375</v>
      </c>
      <c r="K17" s="154">
        <v>548992.8037109375</v>
      </c>
      <c r="L17" s="154">
        <v>5707.181640625</v>
      </c>
      <c r="M17" s="154">
        <v>554699.9853515625</v>
      </c>
      <c r="N17" s="154">
        <v>-20925.679735490816</v>
      </c>
      <c r="O17" s="154">
        <v>575625.6650870533</v>
      </c>
      <c r="P17" s="162">
        <v>1521421.785068208</v>
      </c>
      <c r="Q17" s="154">
        <v>215593</v>
      </c>
      <c r="R17" s="171">
        <v>2016</v>
      </c>
      <c r="S17" s="154">
        <v>-233.28516984939597</v>
      </c>
      <c r="T17" s="158">
        <v>1725</v>
      </c>
      <c r="U17" s="142"/>
      <c r="V17" s="155"/>
      <c r="W17" s="155"/>
      <c r="X17" s="142"/>
      <c r="Y17" s="159"/>
      <c r="Z17" s="142"/>
      <c r="AA17" s="155"/>
      <c r="AB17" s="155"/>
    </row>
    <row r="18" spans="2:28" ht="12.75">
      <c r="B18" s="154"/>
      <c r="C18" s="144">
        <v>2017</v>
      </c>
      <c r="D18" s="154">
        <v>248333.53125</v>
      </c>
      <c r="E18" s="154">
        <v>-46382.09924316406</v>
      </c>
      <c r="F18" s="154">
        <v>-32250.240234375</v>
      </c>
      <c r="G18" s="154">
        <v>326965.87072753906</v>
      </c>
      <c r="H18" s="154">
        <v>215593</v>
      </c>
      <c r="I18" s="154">
        <v>37331.5869140625</v>
      </c>
      <c r="J18" s="154">
        <v>252924.5869140625</v>
      </c>
      <c r="K18" s="154">
        <v>579890.4576416016</v>
      </c>
      <c r="L18" s="154">
        <v>72377.703125</v>
      </c>
      <c r="M18" s="154">
        <v>652268.1607666016</v>
      </c>
      <c r="N18" s="154">
        <v>-21674.62818751062</v>
      </c>
      <c r="O18" s="154">
        <v>673942.7889541122</v>
      </c>
      <c r="P18" s="162">
        <v>1931327.986905442</v>
      </c>
      <c r="Q18" s="154">
        <v>215593</v>
      </c>
      <c r="R18" s="171">
        <v>2017</v>
      </c>
      <c r="S18" s="154">
        <v>-221.35941202163713</v>
      </c>
      <c r="T18" s="158">
        <v>1883</v>
      </c>
      <c r="U18" s="142"/>
      <c r="V18" s="155"/>
      <c r="W18" s="155"/>
      <c r="X18" s="142"/>
      <c r="Y18" s="159"/>
      <c r="Z18" s="142"/>
      <c r="AA18" s="155"/>
      <c r="AB18" s="155"/>
    </row>
    <row r="19" spans="2:28" ht="12.75">
      <c r="B19" s="154"/>
      <c r="C19" s="144">
        <v>2018</v>
      </c>
      <c r="D19" s="154">
        <v>248935.21875</v>
      </c>
      <c r="E19" s="154">
        <v>-46456.402099609375</v>
      </c>
      <c r="F19" s="154">
        <v>-26231.373046875</v>
      </c>
      <c r="G19" s="154">
        <v>321622.9938964844</v>
      </c>
      <c r="H19" s="154">
        <v>215593</v>
      </c>
      <c r="I19" s="154">
        <v>37441.654296875</v>
      </c>
      <c r="J19" s="154">
        <v>253034.654296875</v>
      </c>
      <c r="K19" s="154">
        <v>574657.6481933594</v>
      </c>
      <c r="L19" s="154">
        <v>75709.2265625</v>
      </c>
      <c r="M19" s="154">
        <v>650366.8747558594</v>
      </c>
      <c r="N19" s="154">
        <v>-23479.98551170899</v>
      </c>
      <c r="O19" s="154">
        <v>673846.8602675684</v>
      </c>
      <c r="P19" s="162">
        <v>2308581.1680442486</v>
      </c>
      <c r="Q19" s="154">
        <v>215593</v>
      </c>
      <c r="R19" s="171">
        <v>2018</v>
      </c>
      <c r="S19" s="154">
        <v>-224.1996936035157</v>
      </c>
      <c r="T19" s="158">
        <v>2014</v>
      </c>
      <c r="U19" s="142"/>
      <c r="V19" s="155"/>
      <c r="W19" s="155"/>
      <c r="X19" s="142"/>
      <c r="Y19" s="159"/>
      <c r="Z19" s="142"/>
      <c r="AA19" s="155"/>
      <c r="AB19" s="155"/>
    </row>
    <row r="20" spans="2:28" ht="12.75">
      <c r="B20" s="154"/>
      <c r="C20" s="144">
        <v>2019</v>
      </c>
      <c r="D20" s="154">
        <v>244256.09375</v>
      </c>
      <c r="E20" s="154">
        <v>-45633.416015625</v>
      </c>
      <c r="F20" s="154">
        <v>-48059.998046875</v>
      </c>
      <c r="G20" s="154">
        <v>337949.5078125</v>
      </c>
      <c r="H20" s="154">
        <v>215593</v>
      </c>
      <c r="I20" s="154">
        <v>38324.0869140625</v>
      </c>
      <c r="J20" s="154">
        <v>253917.0869140625</v>
      </c>
      <c r="K20" s="154">
        <v>591866.5947265625</v>
      </c>
      <c r="L20" s="154">
        <v>74920.7421875</v>
      </c>
      <c r="M20" s="154">
        <v>666787.3369140625</v>
      </c>
      <c r="N20" s="154">
        <v>-24563.35179642152</v>
      </c>
      <c r="O20" s="154">
        <v>691350.6887104841</v>
      </c>
      <c r="P20" s="162">
        <v>2664852.0626678187</v>
      </c>
      <c r="Q20" s="154">
        <v>215593</v>
      </c>
      <c r="R20" s="171">
        <v>2019</v>
      </c>
      <c r="S20" s="154">
        <v>-223.23825611114512</v>
      </c>
      <c r="T20" s="158">
        <v>2116</v>
      </c>
      <c r="U20" s="142"/>
      <c r="V20" s="155"/>
      <c r="W20" s="155"/>
      <c r="X20" s="142"/>
      <c r="Y20" s="159"/>
      <c r="Z20" s="142"/>
      <c r="AA20" s="155"/>
      <c r="AB20" s="155"/>
    </row>
    <row r="21" spans="2:28" ht="12.75">
      <c r="B21" s="154"/>
      <c r="C21" s="144">
        <v>2020</v>
      </c>
      <c r="D21" s="154">
        <v>259665.546875</v>
      </c>
      <c r="E21" s="154">
        <v>-46751.437255859375</v>
      </c>
      <c r="F21" s="154">
        <v>-28258.865234375</v>
      </c>
      <c r="G21" s="154">
        <v>334675.8493652344</v>
      </c>
      <c r="H21" s="154">
        <v>222924</v>
      </c>
      <c r="I21" s="154">
        <v>39012.3876953125</v>
      </c>
      <c r="J21" s="154">
        <v>261936.3876953125</v>
      </c>
      <c r="K21" s="154">
        <v>596612.2370605469</v>
      </c>
      <c r="L21" s="154">
        <v>87885.828125</v>
      </c>
      <c r="M21" s="154">
        <v>684498.0651855469</v>
      </c>
      <c r="N21" s="154">
        <v>-25537.58339335444</v>
      </c>
      <c r="O21" s="154">
        <v>710035.6485789013</v>
      </c>
      <c r="P21" s="162">
        <v>3001652.2631555395</v>
      </c>
      <c r="Q21" s="154">
        <v>222924</v>
      </c>
      <c r="R21" s="171">
        <v>2020</v>
      </c>
      <c r="S21" s="154">
        <v>-224.35238599777244</v>
      </c>
      <c r="T21" s="158">
        <v>2189</v>
      </c>
      <c r="U21" s="142"/>
      <c r="V21" s="155"/>
      <c r="W21" s="155"/>
      <c r="X21" s="142"/>
      <c r="Y21" s="159"/>
      <c r="Z21" s="142"/>
      <c r="AA21" s="155"/>
      <c r="AB21" s="155"/>
    </row>
    <row r="22" spans="2:28" ht="12.75">
      <c r="B22" s="154"/>
      <c r="C22" s="144">
        <v>2021</v>
      </c>
      <c r="D22" s="154">
        <v>266101.03125</v>
      </c>
      <c r="E22" s="154">
        <v>-61241.7275390625</v>
      </c>
      <c r="F22" s="154">
        <v>-26306.966796875</v>
      </c>
      <c r="G22" s="154">
        <v>353649.7255859375</v>
      </c>
      <c r="H22" s="154">
        <v>222924</v>
      </c>
      <c r="I22" s="154">
        <v>40136.1015625</v>
      </c>
      <c r="J22" s="154">
        <v>263060.1015625</v>
      </c>
      <c r="K22" s="154">
        <v>616709.8271484375</v>
      </c>
      <c r="L22" s="154">
        <v>88613.234375</v>
      </c>
      <c r="M22" s="154">
        <v>705323.0615234375</v>
      </c>
      <c r="N22" s="154">
        <v>-25700.357537639484</v>
      </c>
      <c r="O22" s="154">
        <v>731023.419061077</v>
      </c>
      <c r="P22" s="162">
        <v>3320830.830379484</v>
      </c>
      <c r="Q22" s="154">
        <v>222924</v>
      </c>
      <c r="R22" s="171">
        <v>2021</v>
      </c>
      <c r="S22" s="154">
        <v>-221.53188926696794</v>
      </c>
      <c r="T22" s="158">
        <v>2231</v>
      </c>
      <c r="U22" s="142"/>
      <c r="V22" s="155"/>
      <c r="W22" s="155"/>
      <c r="X22" s="142"/>
      <c r="Y22" s="159"/>
      <c r="Z22" s="142"/>
      <c r="AA22" s="155"/>
      <c r="AB22" s="155"/>
    </row>
    <row r="23" spans="2:28" ht="12.75">
      <c r="B23" s="154"/>
      <c r="C23" s="144">
        <v>2022</v>
      </c>
      <c r="D23" s="154">
        <v>273002.8125</v>
      </c>
      <c r="E23" s="154">
        <v>-61615.982421875</v>
      </c>
      <c r="F23" s="154">
        <v>-27681.498046875</v>
      </c>
      <c r="G23" s="154">
        <v>362300.29296875</v>
      </c>
      <c r="H23" s="154">
        <v>222924</v>
      </c>
      <c r="I23" s="154">
        <v>41737.908203125</v>
      </c>
      <c r="J23" s="154">
        <v>264661.908203125</v>
      </c>
      <c r="K23" s="154">
        <v>626962.201171875</v>
      </c>
      <c r="L23" s="154">
        <v>90418.6015625</v>
      </c>
      <c r="M23" s="154">
        <v>717380.802734375</v>
      </c>
      <c r="N23" s="154">
        <v>-27193.768889091818</v>
      </c>
      <c r="O23" s="154">
        <v>744574.5716234668</v>
      </c>
      <c r="P23" s="162">
        <v>3620071.6764582056</v>
      </c>
      <c r="Q23" s="154">
        <v>222924</v>
      </c>
      <c r="R23" s="171">
        <v>2022</v>
      </c>
      <c r="S23" s="154">
        <v>-230.17477729797383</v>
      </c>
      <c r="T23" s="158">
        <v>2272</v>
      </c>
      <c r="U23" s="142"/>
      <c r="V23" s="155"/>
      <c r="W23" s="155"/>
      <c r="X23" s="142"/>
      <c r="Y23" s="159"/>
      <c r="Z23" s="142"/>
      <c r="AA23" s="155"/>
      <c r="AB23" s="155"/>
    </row>
    <row r="24" spans="2:28" ht="12.75">
      <c r="B24" s="154"/>
      <c r="C24" s="144">
        <v>2023</v>
      </c>
      <c r="D24" s="154">
        <v>272011.71875</v>
      </c>
      <c r="E24" s="154">
        <v>-62116.295166015625</v>
      </c>
      <c r="F24" s="154">
        <v>-46070.17578125</v>
      </c>
      <c r="G24" s="154">
        <v>380198.1896972656</v>
      </c>
      <c r="H24" s="154">
        <v>222924</v>
      </c>
      <c r="I24" s="154">
        <v>44931.2783203125</v>
      </c>
      <c r="J24" s="154">
        <v>267855.2783203125</v>
      </c>
      <c r="K24" s="154">
        <v>648053.4680175781</v>
      </c>
      <c r="L24" s="154">
        <v>88082.515625</v>
      </c>
      <c r="M24" s="154">
        <v>736135.9836425781</v>
      </c>
      <c r="N24" s="154">
        <v>-27944.384514495418</v>
      </c>
      <c r="O24" s="154">
        <v>764080.3681570735</v>
      </c>
      <c r="P24" s="162">
        <v>3902730.1166737825</v>
      </c>
      <c r="Q24" s="154">
        <v>222924</v>
      </c>
      <c r="R24" s="171">
        <v>2023</v>
      </c>
      <c r="S24" s="154">
        <v>-232.3354993057253</v>
      </c>
      <c r="T24" s="158">
        <v>2313</v>
      </c>
      <c r="U24" s="142"/>
      <c r="V24" s="155"/>
      <c r="W24" s="155"/>
      <c r="X24" s="142"/>
      <c r="Y24" s="159"/>
      <c r="Z24" s="142"/>
      <c r="AA24" s="155"/>
      <c r="AB24" s="155"/>
    </row>
    <row r="25" spans="2:28" ht="12.75">
      <c r="B25" s="154"/>
      <c r="C25" s="144">
        <v>2024</v>
      </c>
      <c r="D25" s="154">
        <v>278051.5625</v>
      </c>
      <c r="E25" s="154">
        <v>-62313.658935546875</v>
      </c>
      <c r="F25" s="154">
        <v>-51967.4453125</v>
      </c>
      <c r="G25" s="154">
        <v>392332.6667480469</v>
      </c>
      <c r="H25" s="154">
        <v>222924</v>
      </c>
      <c r="I25" s="154">
        <v>44907.55859375</v>
      </c>
      <c r="J25" s="154">
        <v>267831.55859375</v>
      </c>
      <c r="K25" s="154">
        <v>660164.2253417969</v>
      </c>
      <c r="L25" s="154">
        <v>87843.859375</v>
      </c>
      <c r="M25" s="154">
        <v>748008.0847167969</v>
      </c>
      <c r="N25" s="154">
        <v>-29365.437607352156</v>
      </c>
      <c r="O25" s="154">
        <v>777373.522324149</v>
      </c>
      <c r="P25" s="162">
        <v>4167435.5795150585</v>
      </c>
      <c r="Q25" s="154">
        <v>222924</v>
      </c>
      <c r="R25" s="171">
        <v>2024</v>
      </c>
      <c r="S25" s="154">
        <v>-239.89802633285535</v>
      </c>
      <c r="T25" s="158">
        <v>2354</v>
      </c>
      <c r="U25" s="142"/>
      <c r="V25" s="155"/>
      <c r="W25" s="155"/>
      <c r="X25" s="142"/>
      <c r="Y25" s="159"/>
      <c r="Z25" s="142"/>
      <c r="AA25" s="155"/>
      <c r="AB25" s="155"/>
    </row>
    <row r="26" spans="2:28" ht="12.75">
      <c r="B26" s="154"/>
      <c r="C26" s="144">
        <v>2025</v>
      </c>
      <c r="D26" s="154">
        <v>387537.78125</v>
      </c>
      <c r="E26" s="154">
        <v>-58618.16650390625</v>
      </c>
      <c r="F26" s="154">
        <v>111969.484375</v>
      </c>
      <c r="G26" s="154">
        <v>334186.46337890625</v>
      </c>
      <c r="H26" s="154">
        <v>305954</v>
      </c>
      <c r="I26" s="154">
        <v>64499.69921875</v>
      </c>
      <c r="J26" s="154">
        <v>370453.69921875</v>
      </c>
      <c r="K26" s="154">
        <v>704640.1625976562</v>
      </c>
      <c r="L26" s="154">
        <v>108775.7421875</v>
      </c>
      <c r="M26" s="154">
        <v>813415.9047851562</v>
      </c>
      <c r="N26" s="154">
        <v>19082.662314101708</v>
      </c>
      <c r="O26" s="154">
        <v>794333.2424710545</v>
      </c>
      <c r="P26" s="162">
        <v>4416405.075911982</v>
      </c>
      <c r="Q26" s="154">
        <v>305954</v>
      </c>
      <c r="R26" s="171">
        <v>2025</v>
      </c>
      <c r="S26" s="154">
        <v>153.09731967926018</v>
      </c>
      <c r="T26" s="158">
        <v>2397</v>
      </c>
      <c r="U26" s="142"/>
      <c r="V26" s="155"/>
      <c r="W26" s="155"/>
      <c r="X26" s="142"/>
      <c r="Y26" s="159"/>
      <c r="Z26" s="142"/>
      <c r="AA26" s="155"/>
      <c r="AB26" s="155"/>
    </row>
    <row r="27" spans="2:28" ht="12.75">
      <c r="B27" s="154"/>
      <c r="C27" s="144">
        <v>2026</v>
      </c>
      <c r="D27" s="154">
        <v>386723.28125</v>
      </c>
      <c r="E27" s="154">
        <v>-59698.798583984375</v>
      </c>
      <c r="F27" s="154">
        <v>95041.25</v>
      </c>
      <c r="G27" s="154">
        <v>351380.8298339844</v>
      </c>
      <c r="H27" s="154">
        <v>305954</v>
      </c>
      <c r="I27" s="154">
        <v>65697.734375</v>
      </c>
      <c r="J27" s="154">
        <v>371651.734375</v>
      </c>
      <c r="K27" s="154">
        <v>723032.5642089844</v>
      </c>
      <c r="L27" s="154">
        <v>104759.984375</v>
      </c>
      <c r="M27" s="154">
        <v>827792.5485839844</v>
      </c>
      <c r="N27" s="154">
        <v>18054.225879186994</v>
      </c>
      <c r="O27" s="154">
        <v>809738.3227047974</v>
      </c>
      <c r="P27" s="162">
        <v>4650018.793025041</v>
      </c>
      <c r="Q27" s="154">
        <v>305954</v>
      </c>
      <c r="R27" s="171">
        <v>2026</v>
      </c>
      <c r="S27" s="154">
        <v>142.2937096405028</v>
      </c>
      <c r="T27" s="158">
        <v>2440</v>
      </c>
      <c r="U27" s="142"/>
      <c r="V27" s="155"/>
      <c r="W27" s="155"/>
      <c r="X27" s="142"/>
      <c r="Y27" s="159"/>
      <c r="Z27" s="142"/>
      <c r="AA27" s="155"/>
      <c r="AB27" s="155"/>
    </row>
    <row r="28" spans="2:28" ht="12.75">
      <c r="B28" s="154"/>
      <c r="C28" s="144">
        <v>2027</v>
      </c>
      <c r="D28" s="154">
        <v>402662.25</v>
      </c>
      <c r="E28" s="154">
        <v>-60473.1494140625</v>
      </c>
      <c r="F28" s="154">
        <v>107236.1875</v>
      </c>
      <c r="G28" s="154">
        <v>355899.2119140625</v>
      </c>
      <c r="H28" s="154">
        <v>305954</v>
      </c>
      <c r="I28" s="154">
        <v>68253.609375</v>
      </c>
      <c r="J28" s="154">
        <v>374207.609375</v>
      </c>
      <c r="K28" s="154">
        <v>730106.8212890625</v>
      </c>
      <c r="L28" s="154">
        <v>111533.625</v>
      </c>
      <c r="M28" s="154">
        <v>841640.4462890625</v>
      </c>
      <c r="N28" s="154">
        <v>16844.76511520965</v>
      </c>
      <c r="O28" s="154">
        <v>824795.6811738529</v>
      </c>
      <c r="P28" s="162">
        <v>4869052.15397551</v>
      </c>
      <c r="Q28" s="154">
        <v>305954</v>
      </c>
      <c r="R28" s="171">
        <v>2027</v>
      </c>
      <c r="S28" s="154">
        <v>130.40973859786982</v>
      </c>
      <c r="T28" s="158">
        <v>2484</v>
      </c>
      <c r="U28" s="142"/>
      <c r="V28" s="155"/>
      <c r="W28" s="155"/>
      <c r="X28" s="142"/>
      <c r="Y28" s="159"/>
      <c r="Z28" s="142"/>
      <c r="AA28" s="155"/>
      <c r="AB28" s="155"/>
    </row>
    <row r="29" spans="2:28" ht="12.75">
      <c r="B29" s="154"/>
      <c r="C29" s="144">
        <v>2028</v>
      </c>
      <c r="D29" s="154">
        <v>405071.625</v>
      </c>
      <c r="E29" s="154">
        <v>-61580.6220703125</v>
      </c>
      <c r="F29" s="154">
        <v>93939.5078125</v>
      </c>
      <c r="G29" s="154">
        <v>372712.7392578125</v>
      </c>
      <c r="H29" s="154">
        <v>305954</v>
      </c>
      <c r="I29" s="154">
        <v>69834.921875</v>
      </c>
      <c r="J29" s="154">
        <v>375788.921875</v>
      </c>
      <c r="K29" s="154">
        <v>748501.6611328125</v>
      </c>
      <c r="L29" s="154">
        <v>107931.6328125</v>
      </c>
      <c r="M29" s="154">
        <v>856433.2939453125</v>
      </c>
      <c r="N29" s="154">
        <v>16006.983108117662</v>
      </c>
      <c r="O29" s="154">
        <v>840426.3108371948</v>
      </c>
      <c r="P29" s="162">
        <v>5074486.839828547</v>
      </c>
      <c r="Q29" s="154">
        <v>305954</v>
      </c>
      <c r="R29" s="171">
        <v>2028</v>
      </c>
      <c r="S29" s="154">
        <v>121.76685056686392</v>
      </c>
      <c r="T29" s="158">
        <v>2528</v>
      </c>
      <c r="U29" s="142"/>
      <c r="V29" s="155"/>
      <c r="W29" s="155"/>
      <c r="X29" s="142"/>
      <c r="Y29" s="159"/>
      <c r="Z29" s="142"/>
      <c r="AA29" s="155"/>
      <c r="AB29" s="155"/>
    </row>
    <row r="30" spans="2:28" ht="12.75">
      <c r="B30" s="154"/>
      <c r="C30" s="144">
        <v>2029</v>
      </c>
      <c r="D30" s="154">
        <v>415757.25</v>
      </c>
      <c r="E30" s="154">
        <v>-63037.390869140625</v>
      </c>
      <c r="F30" s="154">
        <v>93243.619140625</v>
      </c>
      <c r="G30" s="154">
        <v>385551.0217285156</v>
      </c>
      <c r="H30" s="154">
        <v>305954</v>
      </c>
      <c r="I30" s="154">
        <v>75614.7216796875</v>
      </c>
      <c r="J30" s="154">
        <v>381568.7216796875</v>
      </c>
      <c r="K30" s="154">
        <v>767119.7434082031</v>
      </c>
      <c r="L30" s="154">
        <v>113921.28125</v>
      </c>
      <c r="M30" s="154">
        <v>881041.0246582031</v>
      </c>
      <c r="N30" s="154">
        <v>15430.624456793046</v>
      </c>
      <c r="O30" s="154">
        <v>865610.40020141</v>
      </c>
      <c r="P30" s="162">
        <v>5269250.012674817</v>
      </c>
      <c r="Q30" s="154">
        <v>305954</v>
      </c>
      <c r="R30" s="171">
        <v>2029</v>
      </c>
      <c r="S30" s="154">
        <v>115.2846845436095</v>
      </c>
      <c r="T30" s="158">
        <v>2574</v>
      </c>
      <c r="U30" s="142"/>
      <c r="V30" s="155"/>
      <c r="W30" s="155"/>
      <c r="X30" s="142"/>
      <c r="Y30" s="159"/>
      <c r="Z30" s="142"/>
      <c r="AA30" s="155"/>
      <c r="AB30" s="155"/>
    </row>
    <row r="31" spans="2:28" ht="12.75">
      <c r="B31" s="154"/>
      <c r="C31" s="144">
        <v>2030</v>
      </c>
      <c r="D31" s="154">
        <v>422207.09375</v>
      </c>
      <c r="E31" s="154">
        <v>-63206.314697265625</v>
      </c>
      <c r="F31" s="154">
        <v>96267.0859375</v>
      </c>
      <c r="G31" s="154">
        <v>389146.3225097656</v>
      </c>
      <c r="H31" s="154">
        <v>305954</v>
      </c>
      <c r="I31" s="154">
        <v>74864.619140625</v>
      </c>
      <c r="J31" s="154">
        <v>380818.619140625</v>
      </c>
      <c r="K31" s="154">
        <v>769964.9416503906</v>
      </c>
      <c r="L31" s="154">
        <v>115059</v>
      </c>
      <c r="M31" s="154">
        <v>885023.9416503906</v>
      </c>
      <c r="N31" s="154">
        <v>14234.501590541053</v>
      </c>
      <c r="O31" s="154">
        <v>870789.4400598495</v>
      </c>
      <c r="P31" s="162">
        <v>5449596.534947604</v>
      </c>
      <c r="Q31" s="154">
        <v>305954</v>
      </c>
      <c r="R31" s="171">
        <v>2030</v>
      </c>
      <c r="S31" s="154">
        <v>104.48107450485213</v>
      </c>
      <c r="T31" s="158">
        <v>2620</v>
      </c>
      <c r="U31" s="142"/>
      <c r="V31" s="155"/>
      <c r="W31" s="155"/>
      <c r="X31" s="142"/>
      <c r="Y31" s="159"/>
      <c r="Z31" s="142"/>
      <c r="AA31" s="155"/>
      <c r="AB31" s="155"/>
    </row>
    <row r="32" spans="2:28" ht="12.75">
      <c r="B32" s="154"/>
      <c r="C32" s="144">
        <v>2031</v>
      </c>
      <c r="D32" s="154">
        <v>422754.625</v>
      </c>
      <c r="E32" s="154">
        <v>-64735.996826171875</v>
      </c>
      <c r="F32" s="154">
        <v>81432.392578125</v>
      </c>
      <c r="G32" s="154">
        <v>406058.2292480469</v>
      </c>
      <c r="H32" s="154">
        <v>305954</v>
      </c>
      <c r="I32" s="154">
        <v>76905.22265625</v>
      </c>
      <c r="J32" s="154">
        <v>382859.22265625</v>
      </c>
      <c r="K32" s="154">
        <v>788917.4519042969</v>
      </c>
      <c r="L32" s="154">
        <v>110567.5078125</v>
      </c>
      <c r="M32" s="154">
        <v>899484.9597167969</v>
      </c>
      <c r="N32" s="154">
        <v>12841.736696554399</v>
      </c>
      <c r="O32" s="154">
        <v>886643.2230202425</v>
      </c>
      <c r="P32" s="162">
        <v>5618622.630762664</v>
      </c>
      <c r="Q32" s="154">
        <v>305954</v>
      </c>
      <c r="R32" s="171">
        <v>2031</v>
      </c>
      <c r="S32" s="154">
        <v>92.59710346221914</v>
      </c>
      <c r="T32" s="158">
        <v>2667</v>
      </c>
      <c r="U32" s="142"/>
      <c r="V32" s="155"/>
      <c r="W32" s="155"/>
      <c r="X32" s="142"/>
      <c r="Y32" s="159"/>
      <c r="Z32" s="142"/>
      <c r="AA32" s="155"/>
      <c r="AB32" s="155"/>
    </row>
    <row r="33" spans="2:30" ht="12.75">
      <c r="B33" s="154"/>
      <c r="C33" s="144">
        <v>2032</v>
      </c>
      <c r="D33" s="154">
        <v>426361.25</v>
      </c>
      <c r="E33" s="154">
        <v>-65254.361572265625</v>
      </c>
      <c r="F33" s="154">
        <v>91518.146484375</v>
      </c>
      <c r="G33" s="154">
        <v>400097.4650878906</v>
      </c>
      <c r="H33" s="154">
        <v>305954</v>
      </c>
      <c r="I33" s="154">
        <v>78028.28515625</v>
      </c>
      <c r="J33" s="154">
        <v>383982.28515625</v>
      </c>
      <c r="K33" s="154">
        <v>784079.7502441406</v>
      </c>
      <c r="L33" s="154">
        <v>118678.234375</v>
      </c>
      <c r="M33" s="154">
        <v>902757.9846191406</v>
      </c>
      <c r="N33" s="154">
        <v>11852.656134578685</v>
      </c>
      <c r="O33" s="154">
        <v>890905.328484562</v>
      </c>
      <c r="P33" s="162">
        <v>5774954.190453652</v>
      </c>
      <c r="Q33" s="154">
        <v>305954</v>
      </c>
      <c r="R33" s="171">
        <v>2032</v>
      </c>
      <c r="S33" s="154">
        <v>83.95421543121324</v>
      </c>
      <c r="T33" s="158">
        <v>2715</v>
      </c>
      <c r="U33" s="142"/>
      <c r="V33" s="155"/>
      <c r="W33" s="155"/>
      <c r="X33" s="142"/>
      <c r="Y33" s="159"/>
      <c r="Z33" s="142"/>
      <c r="AA33" s="155"/>
      <c r="AB33" s="155"/>
      <c r="AC33" s="142"/>
      <c r="AD33" s="142"/>
    </row>
    <row r="34" spans="2:30" ht="12.75">
      <c r="B34" s="154"/>
      <c r="C34" s="144">
        <v>2033</v>
      </c>
      <c r="D34" s="154">
        <v>430479.34375</v>
      </c>
      <c r="E34" s="154">
        <v>-66322.2900390625</v>
      </c>
      <c r="F34" s="154">
        <v>86929.087890625</v>
      </c>
      <c r="G34" s="154">
        <v>409872.5458984375</v>
      </c>
      <c r="H34" s="154">
        <v>305954</v>
      </c>
      <c r="I34" s="154">
        <v>79765.12890625</v>
      </c>
      <c r="J34" s="154">
        <v>385719.12890625</v>
      </c>
      <c r="K34" s="154">
        <v>795591.6748046875</v>
      </c>
      <c r="L34" s="154">
        <v>118870.34375</v>
      </c>
      <c r="M34" s="154">
        <v>914462.0185546875</v>
      </c>
      <c r="N34" s="154">
        <v>8742.85370638669</v>
      </c>
      <c r="O34" s="154">
        <v>905719.1648483009</v>
      </c>
      <c r="P34" s="162">
        <v>5921245.627077873</v>
      </c>
      <c r="Q34" s="154">
        <v>305954</v>
      </c>
      <c r="R34" s="171">
        <v>2033</v>
      </c>
      <c r="S34" s="154">
        <v>60.829161376952925</v>
      </c>
      <c r="T34" s="158">
        <v>2764</v>
      </c>
      <c r="U34" s="142"/>
      <c r="V34" s="155"/>
      <c r="W34" s="155"/>
      <c r="X34" s="142"/>
      <c r="Y34" s="159"/>
      <c r="Z34" s="142"/>
      <c r="AA34" s="155"/>
      <c r="AB34" s="155"/>
      <c r="AC34" s="142"/>
      <c r="AD34" s="142"/>
    </row>
    <row r="35" spans="2:30" ht="12.75">
      <c r="B35" s="154"/>
      <c r="C35" s="144">
        <v>2034</v>
      </c>
      <c r="D35" s="154">
        <v>436685.15625</v>
      </c>
      <c r="E35" s="154">
        <v>-67560.48266601562</v>
      </c>
      <c r="F35" s="154">
        <v>81488.234375</v>
      </c>
      <c r="G35" s="154">
        <v>422757.4045410156</v>
      </c>
      <c r="H35" s="154">
        <v>305954</v>
      </c>
      <c r="I35" s="154">
        <v>80166.986328125</v>
      </c>
      <c r="J35" s="154">
        <v>386120.986328125</v>
      </c>
      <c r="K35" s="154">
        <v>808878.3908691406</v>
      </c>
      <c r="L35" s="154">
        <v>116784.4765625</v>
      </c>
      <c r="M35" s="154">
        <v>925662.8674316406</v>
      </c>
      <c r="N35" s="154">
        <v>8268.661266066252</v>
      </c>
      <c r="O35" s="154">
        <v>917394.2061655744</v>
      </c>
      <c r="P35" s="162">
        <v>6057638.470538588</v>
      </c>
      <c r="Q35" s="154">
        <v>305954</v>
      </c>
      <c r="R35" s="171">
        <v>2034</v>
      </c>
      <c r="S35" s="154">
        <v>56.50771736144998</v>
      </c>
      <c r="T35" s="158">
        <v>2814</v>
      </c>
      <c r="U35" s="142"/>
      <c r="V35" s="155"/>
      <c r="W35" s="155"/>
      <c r="X35" s="142"/>
      <c r="Y35" s="159"/>
      <c r="Z35" s="142"/>
      <c r="AA35" s="155"/>
      <c r="AB35" s="155"/>
      <c r="AC35" s="142"/>
      <c r="AD35" s="142"/>
    </row>
    <row r="36" spans="2:30" ht="12.75">
      <c r="B36" s="154"/>
      <c r="C36" s="144">
        <v>2035</v>
      </c>
      <c r="D36" s="154">
        <v>433304.625</v>
      </c>
      <c r="E36" s="154">
        <v>-69284.44848632812</v>
      </c>
      <c r="F36" s="154">
        <v>63077.34375</v>
      </c>
      <c r="G36" s="154">
        <v>439511.7297363281</v>
      </c>
      <c r="H36" s="154">
        <v>305954</v>
      </c>
      <c r="I36" s="154">
        <v>85208.0078125</v>
      </c>
      <c r="J36" s="154">
        <v>391162.0078125</v>
      </c>
      <c r="K36" s="154">
        <v>830673.7375488281</v>
      </c>
      <c r="L36" s="154">
        <v>114822.2734375</v>
      </c>
      <c r="M36" s="154">
        <v>945496.0109863281</v>
      </c>
      <c r="N36" s="154">
        <v>7243.965726577354</v>
      </c>
      <c r="O36" s="154">
        <v>938252.0452597508</v>
      </c>
      <c r="P36" s="162">
        <v>6186038.567979886</v>
      </c>
      <c r="Q36" s="154">
        <v>305954</v>
      </c>
      <c r="R36" s="171">
        <v>2035</v>
      </c>
      <c r="S36" s="154">
        <v>48.623746318816984</v>
      </c>
      <c r="T36" s="158">
        <v>2865</v>
      </c>
      <c r="U36" s="142"/>
      <c r="V36" s="155"/>
      <c r="W36" s="155"/>
      <c r="X36" s="142"/>
      <c r="Y36" s="159"/>
      <c r="Z36" s="142"/>
      <c r="AA36" s="155"/>
      <c r="AB36" s="155"/>
      <c r="AC36" s="142"/>
      <c r="AD36" s="142"/>
    </row>
    <row r="37" spans="2:30" ht="12.75">
      <c r="B37" s="154"/>
      <c r="C37" s="144">
        <v>2036</v>
      </c>
      <c r="D37" s="154">
        <v>442308.71875</v>
      </c>
      <c r="E37" s="154">
        <v>-70411.97314453125</v>
      </c>
      <c r="F37" s="154">
        <v>62901.38671875</v>
      </c>
      <c r="G37" s="154">
        <v>449819.30517578125</v>
      </c>
      <c r="H37" s="154">
        <v>126944</v>
      </c>
      <c r="I37" s="154">
        <v>85158.857421875</v>
      </c>
      <c r="J37" s="154">
        <v>212102.857421875</v>
      </c>
      <c r="K37" s="154">
        <v>661922.1625976562</v>
      </c>
      <c r="L37" s="154">
        <v>113107.90625</v>
      </c>
      <c r="M37" s="154">
        <v>775030.0688476562</v>
      </c>
      <c r="N37" s="154">
        <v>6062.377503897371</v>
      </c>
      <c r="O37" s="154">
        <v>768967.6913437588</v>
      </c>
      <c r="P37" s="162">
        <v>6282902.962834107</v>
      </c>
      <c r="Q37" s="154">
        <v>126944</v>
      </c>
      <c r="R37" s="171">
        <v>2036</v>
      </c>
      <c r="S37" s="154">
        <v>39.98085828781109</v>
      </c>
      <c r="T37" s="158">
        <v>2916</v>
      </c>
      <c r="U37" s="142"/>
      <c r="V37" s="155"/>
      <c r="W37" s="155"/>
      <c r="X37" s="142"/>
      <c r="Y37" s="159"/>
      <c r="Z37" s="142"/>
      <c r="AA37" s="155"/>
      <c r="AB37" s="155"/>
      <c r="AC37" s="142"/>
      <c r="AD37" s="142"/>
    </row>
    <row r="38" spans="2:30" ht="12.75">
      <c r="B38" s="154"/>
      <c r="C38" s="144">
        <v>2037</v>
      </c>
      <c r="D38" s="154">
        <v>452715.0625</v>
      </c>
      <c r="E38" s="154">
        <v>-71002.39868164062</v>
      </c>
      <c r="F38" s="154">
        <v>76966.287109375</v>
      </c>
      <c r="G38" s="154">
        <v>446751.1740722656</v>
      </c>
      <c r="H38" s="154">
        <v>126944</v>
      </c>
      <c r="I38" s="154">
        <v>87588.419921875</v>
      </c>
      <c r="J38" s="154">
        <v>214532.419921875</v>
      </c>
      <c r="K38" s="154">
        <v>661283.5939941406</v>
      </c>
      <c r="L38" s="154">
        <v>122288.546875</v>
      </c>
      <c r="M38" s="154">
        <v>783572.1408691406</v>
      </c>
      <c r="N38" s="154">
        <v>3337.0535800103517</v>
      </c>
      <c r="O38" s="154">
        <v>780235.0872891303</v>
      </c>
      <c r="P38" s="162">
        <v>6373370.297701051</v>
      </c>
      <c r="Q38" s="154">
        <v>126944</v>
      </c>
      <c r="R38" s="171">
        <v>2037</v>
      </c>
      <c r="S38" s="154">
        <v>21.614721221923674</v>
      </c>
      <c r="T38" s="158">
        <v>2969</v>
      </c>
      <c r="U38" s="142"/>
      <c r="V38" s="155"/>
      <c r="W38" s="155"/>
      <c r="X38" s="142"/>
      <c r="Y38" s="159"/>
      <c r="Z38" s="142"/>
      <c r="AA38" s="155"/>
      <c r="AB38" s="155"/>
      <c r="AC38" s="142"/>
      <c r="AD38" s="142"/>
    </row>
    <row r="39" spans="2:30" ht="12.75">
      <c r="B39" s="154"/>
      <c r="C39" s="144">
        <v>2038</v>
      </c>
      <c r="D39" s="154">
        <v>455157.78125</v>
      </c>
      <c r="E39" s="154">
        <v>-72809.849609375</v>
      </c>
      <c r="F39" s="154">
        <v>64301.3828125</v>
      </c>
      <c r="G39" s="154">
        <v>463666.248046875</v>
      </c>
      <c r="H39" s="154">
        <v>126944</v>
      </c>
      <c r="I39" s="154">
        <v>89951.859375</v>
      </c>
      <c r="J39" s="154">
        <v>216895.859375</v>
      </c>
      <c r="K39" s="154">
        <v>680562.107421875</v>
      </c>
      <c r="L39" s="154">
        <v>119039.9453125</v>
      </c>
      <c r="M39" s="154">
        <v>799602.052734375</v>
      </c>
      <c r="N39" s="154">
        <v>1189.5845069883571</v>
      </c>
      <c r="O39" s="154">
        <v>798412.4682273866</v>
      </c>
      <c r="P39" s="162">
        <v>6458582.9087757645</v>
      </c>
      <c r="Q39" s="154">
        <v>126944</v>
      </c>
      <c r="R39" s="171">
        <v>2038</v>
      </c>
      <c r="S39" s="154">
        <v>7.570028171539207</v>
      </c>
      <c r="T39" s="158">
        <v>3022</v>
      </c>
      <c r="U39" s="142"/>
      <c r="V39" s="155"/>
      <c r="W39" s="155"/>
      <c r="X39" s="142"/>
      <c r="Y39" s="159"/>
      <c r="Z39" s="142"/>
      <c r="AA39" s="155"/>
      <c r="AB39" s="155"/>
      <c r="AC39" s="142"/>
      <c r="AD39" s="142"/>
    </row>
    <row r="40" spans="2:30" ht="12.75">
      <c r="B40" s="154"/>
      <c r="C40" s="144">
        <v>2039</v>
      </c>
      <c r="D40" s="154">
        <v>567115.4375</v>
      </c>
      <c r="E40" s="154">
        <v>-64388.64270019531</v>
      </c>
      <c r="F40" s="154">
        <v>248754.08203125</v>
      </c>
      <c r="G40" s="154">
        <v>382749.9981689453</v>
      </c>
      <c r="H40" s="154">
        <v>227121</v>
      </c>
      <c r="I40" s="154">
        <v>118506.06640625</v>
      </c>
      <c r="J40" s="154">
        <v>345627.06640625</v>
      </c>
      <c r="K40" s="154">
        <v>728377.0645751953</v>
      </c>
      <c r="L40" s="154">
        <v>143624.46875</v>
      </c>
      <c r="M40" s="154">
        <v>872001.5333251953</v>
      </c>
      <c r="N40" s="154">
        <v>64244.03863471586</v>
      </c>
      <c r="O40" s="154">
        <v>807757.4946904795</v>
      </c>
      <c r="P40" s="162">
        <v>6537936.722201671</v>
      </c>
      <c r="Q40" s="154">
        <v>227121</v>
      </c>
      <c r="R40" s="171">
        <v>2039</v>
      </c>
      <c r="S40" s="154">
        <v>401.64573518753036</v>
      </c>
      <c r="T40" s="158">
        <v>3076</v>
      </c>
      <c r="U40" s="142"/>
      <c r="V40" s="155"/>
      <c r="W40" s="155"/>
      <c r="X40" s="142"/>
      <c r="Y40" s="159"/>
      <c r="Z40" s="142"/>
      <c r="AA40" s="155"/>
      <c r="AB40" s="155"/>
      <c r="AC40" s="142"/>
      <c r="AD40" s="142"/>
    </row>
    <row r="41" spans="2:30" ht="12.75">
      <c r="B41" s="154"/>
      <c r="C41" s="144">
        <v>2040</v>
      </c>
      <c r="D41" s="154">
        <v>574451</v>
      </c>
      <c r="E41" s="154">
        <v>-65450.61279296875</v>
      </c>
      <c r="F41" s="154">
        <v>240082.412109375</v>
      </c>
      <c r="G41" s="154">
        <v>399819.20068359375</v>
      </c>
      <c r="H41" s="154">
        <v>227121</v>
      </c>
      <c r="I41" s="154">
        <v>151051.162109375</v>
      </c>
      <c r="J41" s="154">
        <v>378172.162109375</v>
      </c>
      <c r="K41" s="154">
        <v>777991.3627929688</v>
      </c>
      <c r="L41" s="154">
        <v>138604.21875</v>
      </c>
      <c r="M41" s="154">
        <v>916595.5815429688</v>
      </c>
      <c r="N41" s="154">
        <v>63478.159955694566</v>
      </c>
      <c r="O41" s="154">
        <v>853117.4215872742</v>
      </c>
      <c r="P41" s="162">
        <v>6615081.380486428</v>
      </c>
      <c r="Q41" s="154">
        <v>227121</v>
      </c>
      <c r="R41" s="171">
        <v>2040</v>
      </c>
      <c r="S41" s="154">
        <v>389.76176414489737</v>
      </c>
      <c r="T41" s="158">
        <v>3132</v>
      </c>
      <c r="U41" s="142"/>
      <c r="V41" s="155"/>
      <c r="W41" s="155"/>
      <c r="X41" s="142"/>
      <c r="Y41" s="159"/>
      <c r="Z41" s="142"/>
      <c r="AA41" s="155"/>
      <c r="AB41" s="155"/>
      <c r="AC41" s="142"/>
      <c r="AD41" s="142"/>
    </row>
    <row r="42" spans="2:30" ht="12.75">
      <c r="B42" s="154"/>
      <c r="C42" s="14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62"/>
      <c r="P42" s="162"/>
      <c r="Q42" s="154"/>
      <c r="R42" s="154"/>
      <c r="S42" s="154"/>
      <c r="T42" s="171"/>
      <c r="U42" s="154"/>
      <c r="V42" s="158"/>
      <c r="W42" s="142"/>
      <c r="X42" s="155"/>
      <c r="Y42" s="155"/>
      <c r="Z42" s="142"/>
      <c r="AA42" s="159"/>
      <c r="AB42" s="142"/>
      <c r="AC42" s="155"/>
      <c r="AD42" s="155"/>
    </row>
    <row r="43" spans="2:30" ht="12.75">
      <c r="B43" s="168" t="s">
        <v>46</v>
      </c>
      <c r="C43" s="172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1"/>
      <c r="O43" s="172"/>
      <c r="P43" s="172"/>
      <c r="Q43" s="172"/>
      <c r="R43" s="172"/>
      <c r="S43" s="172"/>
      <c r="T43" s="17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</row>
    <row r="44" spans="2:30" ht="12.75">
      <c r="B44" s="172"/>
      <c r="C44" s="153" t="s">
        <v>47</v>
      </c>
      <c r="D44" s="154">
        <v>3410158.2684779027</v>
      </c>
      <c r="E44" s="154">
        <v>-539349.8921270309</v>
      </c>
      <c r="F44" s="154">
        <v>353113.2972098415</v>
      </c>
      <c r="G44" s="154">
        <v>3596394.863395092</v>
      </c>
      <c r="H44" s="154">
        <v>1765641.633030437</v>
      </c>
      <c r="I44" s="154">
        <v>353607.17515959096</v>
      </c>
      <c r="J44" s="154">
        <v>2119248.8081900277</v>
      </c>
      <c r="K44" s="154">
        <v>5715643.67158512</v>
      </c>
      <c r="L44" s="154">
        <v>814226.8627631069</v>
      </c>
      <c r="M44" s="154">
        <v>6529870.534348227</v>
      </c>
      <c r="N44" s="154">
        <v>-85210.84613820504</v>
      </c>
      <c r="O44" s="154">
        <v>6615081.380486432</v>
      </c>
      <c r="P44" s="172"/>
      <c r="Q44" s="172"/>
      <c r="R44" s="172"/>
      <c r="S44" s="172"/>
      <c r="T44" s="17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</row>
    <row r="45" spans="2:30" ht="12.75">
      <c r="B45" s="162" t="s">
        <v>48</v>
      </c>
      <c r="C45" s="153"/>
      <c r="D45" s="154"/>
      <c r="E45" s="153"/>
      <c r="F45" s="153"/>
      <c r="G45" s="154"/>
      <c r="H45" s="154"/>
      <c r="I45" s="154"/>
      <c r="J45" s="157">
        <v>649581.7294784443</v>
      </c>
      <c r="K45" s="157"/>
      <c r="L45" s="157"/>
      <c r="M45" s="157">
        <v>649581.7294784443</v>
      </c>
      <c r="N45" s="154">
        <v>0</v>
      </c>
      <c r="O45" s="157">
        <v>649581.7294784443</v>
      </c>
      <c r="P45" s="172"/>
      <c r="Q45" s="172"/>
      <c r="R45" s="172"/>
      <c r="S45" s="172"/>
      <c r="T45" s="17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</row>
    <row r="46" spans="2:30" ht="12.75">
      <c r="B46" s="172" t="s">
        <v>49</v>
      </c>
      <c r="C46" s="153"/>
      <c r="D46" s="153"/>
      <c r="E46" s="153"/>
      <c r="F46" s="153"/>
      <c r="G46" s="154"/>
      <c r="H46" s="154"/>
      <c r="I46" s="154"/>
      <c r="J46" s="154">
        <v>2768830.537668472</v>
      </c>
      <c r="K46" s="154"/>
      <c r="L46" s="154"/>
      <c r="M46" s="154">
        <v>7179452.263826671</v>
      </c>
      <c r="N46" s="154">
        <v>-85210.84613820504</v>
      </c>
      <c r="O46" s="154">
        <v>7264663.109964876</v>
      </c>
      <c r="P46" s="172"/>
      <c r="Q46" s="172"/>
      <c r="R46" s="172"/>
      <c r="S46" s="172"/>
      <c r="T46" s="17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</row>
    <row r="47" spans="2:30" ht="12.75">
      <c r="B47" s="172"/>
      <c r="C47" s="152"/>
      <c r="D47" s="173"/>
      <c r="E47" s="173"/>
      <c r="F47" s="173"/>
      <c r="G47" s="173"/>
      <c r="H47" s="173"/>
      <c r="I47" s="173"/>
      <c r="J47" s="173"/>
      <c r="K47" s="173"/>
      <c r="L47" s="173"/>
      <c r="M47" s="201"/>
      <c r="N47" s="199"/>
      <c r="O47" s="172"/>
      <c r="P47" s="172"/>
      <c r="Q47" s="172"/>
      <c r="R47" s="172"/>
      <c r="S47" s="17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</row>
    <row r="48" spans="2:30" ht="12.75">
      <c r="B48" s="142"/>
      <c r="C48" s="277" t="s">
        <v>1</v>
      </c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197"/>
      <c r="V48" s="142"/>
      <c r="W48" s="142"/>
      <c r="X48" s="142"/>
      <c r="Y48" s="142"/>
      <c r="Z48" s="142"/>
      <c r="AA48" s="142"/>
      <c r="AB48" s="142"/>
      <c r="AC48" s="142"/>
      <c r="AD48" s="142"/>
    </row>
    <row r="49" spans="1:21" ht="12.75">
      <c r="A49" s="142"/>
      <c r="B49" s="142"/>
      <c r="C49" s="277" t="s">
        <v>2</v>
      </c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197"/>
    </row>
    <row r="50" spans="1:21" ht="12.75">
      <c r="A50" s="142"/>
      <c r="B50" s="142"/>
      <c r="C50" s="277" t="s">
        <v>104</v>
      </c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197"/>
    </row>
    <row r="51" spans="1:21" ht="12.75">
      <c r="A51" s="142"/>
      <c r="B51" s="274"/>
      <c r="C51" s="275"/>
      <c r="D51" s="275"/>
      <c r="E51" s="275"/>
      <c r="F51" s="261"/>
      <c r="G51" s="260"/>
      <c r="H51" s="243"/>
      <c r="I51" s="142"/>
      <c r="J51" s="142"/>
      <c r="K51" s="160"/>
      <c r="L51" s="160"/>
      <c r="M51" s="160"/>
      <c r="N51" s="142"/>
      <c r="O51" s="142"/>
      <c r="P51" s="142"/>
      <c r="Q51" s="142"/>
      <c r="R51" s="142"/>
      <c r="S51" s="142"/>
      <c r="T51" s="142"/>
      <c r="U51" s="142"/>
    </row>
    <row r="52" spans="1:21" ht="12.75">
      <c r="A52" s="142"/>
      <c r="B52" s="236" t="s">
        <v>50</v>
      </c>
      <c r="C52" s="273" t="s">
        <v>51</v>
      </c>
      <c r="D52" s="160"/>
      <c r="E52" s="160"/>
      <c r="F52" s="244" t="s">
        <v>52</v>
      </c>
      <c r="G52" s="236" t="s">
        <v>53</v>
      </c>
      <c r="H52" s="244" t="s">
        <v>54</v>
      </c>
      <c r="I52" s="142"/>
      <c r="J52" s="177"/>
      <c r="K52" s="178"/>
      <c r="L52" s="178"/>
      <c r="M52" s="178"/>
      <c r="N52" s="177"/>
      <c r="O52" s="142"/>
      <c r="P52" s="142"/>
      <c r="Q52" s="142"/>
      <c r="R52" s="142"/>
      <c r="S52" s="142"/>
      <c r="T52" s="142"/>
      <c r="U52" s="142"/>
    </row>
    <row r="53" spans="1:21" ht="12.75">
      <c r="A53" s="142"/>
      <c r="B53" s="192" t="s">
        <v>55</v>
      </c>
      <c r="C53" s="192" t="s">
        <v>56</v>
      </c>
      <c r="D53" s="149" t="s">
        <v>57</v>
      </c>
      <c r="E53" s="149" t="s">
        <v>57</v>
      </c>
      <c r="F53" s="262" t="s">
        <v>55</v>
      </c>
      <c r="G53" s="192"/>
      <c r="H53" s="244" t="s">
        <v>58</v>
      </c>
      <c r="I53" s="142"/>
      <c r="J53" s="177"/>
      <c r="K53" s="170"/>
      <c r="L53" s="170"/>
      <c r="M53" s="170"/>
      <c r="N53" s="177"/>
      <c r="O53" s="142"/>
      <c r="P53" s="142"/>
      <c r="Q53" s="142"/>
      <c r="R53" s="142"/>
      <c r="S53" s="142"/>
      <c r="T53" s="142"/>
      <c r="U53" s="142"/>
    </row>
    <row r="54" spans="1:21" ht="14.25">
      <c r="A54" s="142"/>
      <c r="B54" s="204" t="s">
        <v>59</v>
      </c>
      <c r="C54" s="204" t="s">
        <v>60</v>
      </c>
      <c r="D54" s="181" t="s">
        <v>61</v>
      </c>
      <c r="E54" s="218" t="s">
        <v>62</v>
      </c>
      <c r="F54" s="263" t="s">
        <v>59</v>
      </c>
      <c r="G54" s="180" t="s">
        <v>63</v>
      </c>
      <c r="H54" s="245" t="s">
        <v>64</v>
      </c>
      <c r="I54" s="142"/>
      <c r="J54" s="177"/>
      <c r="K54" s="177"/>
      <c r="L54" s="177"/>
      <c r="M54" s="177"/>
      <c r="N54" s="177"/>
      <c r="O54" s="142"/>
      <c r="P54" s="142"/>
      <c r="Q54" s="142"/>
      <c r="R54" s="142"/>
      <c r="S54" s="142"/>
      <c r="T54" s="142"/>
      <c r="U54" s="142"/>
    </row>
    <row r="55" spans="1:21" ht="12.75">
      <c r="A55" s="144">
        <v>2011</v>
      </c>
      <c r="B55" s="191">
        <v>10452.3623046875</v>
      </c>
      <c r="C55" s="191">
        <v>42221.33203125</v>
      </c>
      <c r="D55" s="183">
        <v>450000</v>
      </c>
      <c r="E55" s="221">
        <v>407778.66796875</v>
      </c>
      <c r="F55" s="264">
        <v>7417.17529296875</v>
      </c>
      <c r="G55" s="182">
        <v>6221.62939453125</v>
      </c>
      <c r="H55" s="189">
        <v>0.29225653409957886</v>
      </c>
      <c r="I55" s="142"/>
      <c r="J55" s="149"/>
      <c r="K55" s="246"/>
      <c r="L55" s="183"/>
      <c r="M55" s="149"/>
      <c r="N55" s="177"/>
      <c r="O55" s="142"/>
      <c r="P55" s="142"/>
      <c r="Q55" s="142"/>
      <c r="R55" s="142"/>
      <c r="S55" s="142"/>
      <c r="T55" s="142"/>
      <c r="U55" s="142"/>
    </row>
    <row r="56" spans="1:21" ht="12.75">
      <c r="A56" s="144">
        <v>2012</v>
      </c>
      <c r="B56" s="191">
        <v>10585.57421875</v>
      </c>
      <c r="C56" s="191">
        <v>49053.484375</v>
      </c>
      <c r="D56" s="183">
        <v>414000</v>
      </c>
      <c r="E56" s="221">
        <v>364946.515625</v>
      </c>
      <c r="F56" s="264">
        <v>8306.3271484375</v>
      </c>
      <c r="G56" s="182">
        <v>6821.484375</v>
      </c>
      <c r="H56" s="189">
        <v>0.33961063623428345</v>
      </c>
      <c r="I56" s="142"/>
      <c r="J56" s="149"/>
      <c r="K56" s="246"/>
      <c r="L56" s="183"/>
      <c r="M56" s="183"/>
      <c r="N56" s="177"/>
      <c r="O56" s="142"/>
      <c r="P56" s="142"/>
      <c r="Q56" s="142"/>
      <c r="R56" s="142"/>
      <c r="S56" s="142"/>
      <c r="T56" s="142"/>
      <c r="U56" s="142"/>
    </row>
    <row r="57" spans="1:21" ht="12.75">
      <c r="A57" s="144">
        <v>2013</v>
      </c>
      <c r="B57" s="191">
        <v>11885.3251953125</v>
      </c>
      <c r="C57" s="191">
        <v>41266.859375</v>
      </c>
      <c r="D57" s="183">
        <v>344000</v>
      </c>
      <c r="E57" s="221">
        <v>302733.140625</v>
      </c>
      <c r="F57" s="264">
        <v>7557.00927734375</v>
      </c>
      <c r="G57" s="182">
        <v>6465.20751953125</v>
      </c>
      <c r="H57" s="189">
        <v>0.28449326753616333</v>
      </c>
      <c r="I57" s="142"/>
      <c r="J57" s="149"/>
      <c r="K57" s="246"/>
      <c r="L57" s="183"/>
      <c r="M57" s="183"/>
      <c r="N57" s="177"/>
      <c r="O57" s="142"/>
      <c r="P57" s="142"/>
      <c r="Q57" s="142"/>
      <c r="R57" s="142"/>
      <c r="S57" s="142"/>
      <c r="T57" s="142"/>
      <c r="U57" s="142"/>
    </row>
    <row r="58" spans="1:21" ht="12.75">
      <c r="A58" s="144">
        <v>2014</v>
      </c>
      <c r="B58" s="191">
        <v>10320.767578125</v>
      </c>
      <c r="C58" s="191">
        <v>39761.76171875</v>
      </c>
      <c r="D58" s="183">
        <v>34300</v>
      </c>
      <c r="E58" s="221">
        <v>-5461.76171875</v>
      </c>
      <c r="F58" s="264">
        <v>7243.41064453125</v>
      </c>
      <c r="G58" s="182">
        <v>3728.091796875</v>
      </c>
      <c r="H58" s="189">
        <v>0.2779736816883087</v>
      </c>
      <c r="I58" s="142"/>
      <c r="J58" s="149"/>
      <c r="K58" s="246"/>
      <c r="L58" s="183"/>
      <c r="M58" s="183"/>
      <c r="N58" s="177"/>
      <c r="O58" s="142"/>
      <c r="P58" s="142"/>
      <c r="Q58" s="142"/>
      <c r="R58" s="142"/>
      <c r="S58" s="142"/>
      <c r="T58" s="142"/>
      <c r="U58" s="142"/>
    </row>
    <row r="59" spans="1:21" ht="12.75">
      <c r="A59" s="144">
        <v>2015</v>
      </c>
      <c r="B59" s="191">
        <v>9351.083984375</v>
      </c>
      <c r="C59" s="191">
        <v>39482.7109375</v>
      </c>
      <c r="D59" s="183">
        <v>34300</v>
      </c>
      <c r="E59" s="221">
        <v>-5182.7109375</v>
      </c>
      <c r="F59" s="264">
        <v>7379.13916015625</v>
      </c>
      <c r="G59" s="182">
        <v>3886.720703125</v>
      </c>
      <c r="H59" s="189">
        <v>0.2772029638290405</v>
      </c>
      <c r="I59" s="142"/>
      <c r="J59" s="149"/>
      <c r="K59" s="246"/>
      <c r="L59" s="183"/>
      <c r="M59" s="183"/>
      <c r="N59" s="177"/>
      <c r="O59" s="142"/>
      <c r="P59" s="142"/>
      <c r="Q59" s="142"/>
      <c r="R59" s="142"/>
      <c r="S59" s="142"/>
      <c r="T59" s="142"/>
      <c r="U59" s="142"/>
    </row>
    <row r="60" spans="1:21" ht="12.75">
      <c r="A60" s="144">
        <v>2016</v>
      </c>
      <c r="B60" s="191">
        <v>4097.04345703125</v>
      </c>
      <c r="C60" s="191">
        <v>0</v>
      </c>
      <c r="D60" s="183">
        <v>34300</v>
      </c>
      <c r="E60" s="221">
        <v>34300</v>
      </c>
      <c r="F60" s="264">
        <v>4235.4190673828125</v>
      </c>
      <c r="G60" s="182">
        <v>1640.4794921875</v>
      </c>
      <c r="H60" s="189">
        <v>0.009094475768506527</v>
      </c>
      <c r="I60" s="142"/>
      <c r="J60" s="149"/>
      <c r="K60" s="246"/>
      <c r="L60" s="183"/>
      <c r="M60" s="183"/>
      <c r="N60" s="177"/>
      <c r="O60" s="142"/>
      <c r="P60" s="142"/>
      <c r="Q60" s="142"/>
      <c r="R60" s="142"/>
      <c r="S60" s="142"/>
      <c r="T60" s="142"/>
      <c r="U60" s="142"/>
    </row>
    <row r="61" spans="1:21" ht="12.75">
      <c r="A61" s="144">
        <v>2017</v>
      </c>
      <c r="B61" s="191">
        <v>3222.391845703125</v>
      </c>
      <c r="C61" s="191">
        <v>0</v>
      </c>
      <c r="D61" s="183">
        <v>34300</v>
      </c>
      <c r="E61" s="221">
        <v>34300</v>
      </c>
      <c r="F61" s="264">
        <v>3702.6573486328125</v>
      </c>
      <c r="G61" s="182">
        <v>1389.4971923828125</v>
      </c>
      <c r="H61" s="189">
        <v>0.007499213796108961</v>
      </c>
      <c r="I61" s="142"/>
      <c r="J61" s="149"/>
      <c r="K61" s="246"/>
      <c r="L61" s="183"/>
      <c r="M61" s="183"/>
      <c r="N61" s="177"/>
      <c r="O61" s="142"/>
      <c r="P61" s="142"/>
      <c r="Q61" s="142"/>
      <c r="R61" s="142"/>
      <c r="S61" s="142"/>
      <c r="T61" s="142"/>
      <c r="U61" s="142"/>
    </row>
    <row r="62" spans="1:21" ht="12.75">
      <c r="A62" s="144">
        <v>2018</v>
      </c>
      <c r="B62" s="191">
        <v>2958.9951171875</v>
      </c>
      <c r="C62" s="191">
        <v>0</v>
      </c>
      <c r="D62" s="183">
        <v>34300</v>
      </c>
      <c r="E62" s="221">
        <v>34300</v>
      </c>
      <c r="F62" s="264">
        <v>3815.79736328125</v>
      </c>
      <c r="G62" s="182">
        <v>1300.8187255859375</v>
      </c>
      <c r="H62" s="189">
        <v>0.006887833587825298</v>
      </c>
      <c r="I62" s="142"/>
      <c r="J62" s="149"/>
      <c r="K62" s="246"/>
      <c r="L62" s="183"/>
      <c r="M62" s="183"/>
      <c r="N62" s="177"/>
      <c r="O62" s="142"/>
      <c r="P62" s="142"/>
      <c r="Q62" s="142"/>
      <c r="R62" s="142"/>
      <c r="S62" s="142"/>
      <c r="T62" s="142"/>
      <c r="U62" s="142"/>
    </row>
    <row r="63" spans="1:21" ht="12.75">
      <c r="A63" s="144">
        <v>2019</v>
      </c>
      <c r="B63" s="191">
        <v>2215.30078125</v>
      </c>
      <c r="C63" s="191">
        <v>0</v>
      </c>
      <c r="D63" s="183">
        <v>34300</v>
      </c>
      <c r="E63" s="221">
        <v>34300</v>
      </c>
      <c r="F63" s="264">
        <v>3577.193115234375</v>
      </c>
      <c r="G63" s="182">
        <v>1029.425537109375</v>
      </c>
      <c r="H63" s="189">
        <v>0.005158448591828346</v>
      </c>
      <c r="I63" s="142"/>
      <c r="J63" s="149"/>
      <c r="K63" s="246"/>
      <c r="L63" s="183"/>
      <c r="M63" s="183"/>
      <c r="N63" s="177"/>
      <c r="O63" s="142"/>
      <c r="P63" s="142"/>
      <c r="Q63" s="142"/>
      <c r="R63" s="142"/>
      <c r="S63" s="142"/>
      <c r="T63" s="142"/>
      <c r="U63" s="142"/>
    </row>
    <row r="64" spans="1:21" ht="12.75">
      <c r="A64" s="144">
        <v>2020</v>
      </c>
      <c r="B64" s="191">
        <v>4311.923828125</v>
      </c>
      <c r="C64" s="191">
        <v>0</v>
      </c>
      <c r="D64" s="183">
        <v>34300</v>
      </c>
      <c r="E64" s="221">
        <v>34300</v>
      </c>
      <c r="F64" s="264">
        <v>3986.4752197265625</v>
      </c>
      <c r="G64" s="182">
        <v>672.1853637695312</v>
      </c>
      <c r="H64" s="189">
        <v>0.002709672786295414</v>
      </c>
      <c r="I64" s="142"/>
      <c r="J64" s="149"/>
      <c r="K64" s="246"/>
      <c r="L64" s="183"/>
      <c r="M64" s="183"/>
      <c r="N64" s="177"/>
      <c r="O64" s="142"/>
      <c r="P64" s="142"/>
      <c r="Q64" s="142"/>
      <c r="R64" s="142"/>
      <c r="S64" s="142"/>
      <c r="T64" s="142"/>
      <c r="U64" s="142"/>
    </row>
    <row r="65" spans="1:14" ht="12.75">
      <c r="A65" s="144">
        <v>2021</v>
      </c>
      <c r="B65" s="191">
        <v>4112.8740234375</v>
      </c>
      <c r="C65" s="191">
        <v>0</v>
      </c>
      <c r="D65" s="183">
        <v>34300</v>
      </c>
      <c r="E65" s="221">
        <v>34300</v>
      </c>
      <c r="F65" s="264">
        <v>3967.8160400390625</v>
      </c>
      <c r="G65" s="182">
        <v>669.6996459960938</v>
      </c>
      <c r="H65" s="189">
        <v>0.002705370308831334</v>
      </c>
      <c r="I65" s="142"/>
      <c r="J65" s="149"/>
      <c r="K65" s="246"/>
      <c r="L65" s="183"/>
      <c r="M65" s="183"/>
      <c r="N65" s="177"/>
    </row>
    <row r="66" spans="1:14" ht="12.75">
      <c r="A66" s="144">
        <v>2022</v>
      </c>
      <c r="B66" s="191">
        <v>4311.3505859375</v>
      </c>
      <c r="C66" s="191">
        <v>0</v>
      </c>
      <c r="D66" s="183">
        <v>34300</v>
      </c>
      <c r="E66" s="221">
        <v>34300</v>
      </c>
      <c r="F66" s="264">
        <v>3997.462158203125</v>
      </c>
      <c r="G66" s="182">
        <v>675.3411254882812</v>
      </c>
      <c r="H66" s="189">
        <v>0.002732152584940195</v>
      </c>
      <c r="I66" s="142"/>
      <c r="J66" s="149"/>
      <c r="K66" s="246"/>
      <c r="L66" s="183"/>
      <c r="M66" s="183"/>
      <c r="N66" s="177"/>
    </row>
    <row r="67" spans="1:14" ht="12.75">
      <c r="A67" s="144">
        <v>2023</v>
      </c>
      <c r="B67" s="191">
        <v>4116.783203125</v>
      </c>
      <c r="C67" s="191">
        <v>0</v>
      </c>
      <c r="D67" s="183">
        <v>34300</v>
      </c>
      <c r="E67" s="221">
        <v>34300</v>
      </c>
      <c r="F67" s="264">
        <v>3843.5452880859375</v>
      </c>
      <c r="G67" s="182">
        <v>643.5343627929688</v>
      </c>
      <c r="H67" s="189">
        <v>0.002565862610936165</v>
      </c>
      <c r="I67" s="142"/>
      <c r="J67" s="149"/>
      <c r="K67" s="246"/>
      <c r="L67" s="183"/>
      <c r="M67" s="183"/>
      <c r="N67" s="177"/>
    </row>
    <row r="68" spans="1:14" ht="12.75">
      <c r="A68" s="144">
        <v>2024</v>
      </c>
      <c r="B68" s="191">
        <v>3432.969482421875</v>
      </c>
      <c r="C68" s="191">
        <v>0</v>
      </c>
      <c r="D68" s="183">
        <v>34300</v>
      </c>
      <c r="E68" s="221">
        <v>34300</v>
      </c>
      <c r="F68" s="264">
        <v>3784.090087890625</v>
      </c>
      <c r="G68" s="182">
        <v>629.8748168945312</v>
      </c>
      <c r="H68" s="189">
        <v>0.0024796873331069946</v>
      </c>
      <c r="I68" s="142"/>
      <c r="J68" s="149"/>
      <c r="K68" s="246"/>
      <c r="L68" s="183"/>
      <c r="M68" s="183"/>
      <c r="N68" s="177"/>
    </row>
    <row r="69" spans="1:14" ht="12.75">
      <c r="A69" s="144">
        <v>2025</v>
      </c>
      <c r="B69" s="191">
        <v>4235.58740234375</v>
      </c>
      <c r="C69" s="191">
        <v>0</v>
      </c>
      <c r="D69" s="183">
        <v>34300</v>
      </c>
      <c r="E69" s="221">
        <v>34300</v>
      </c>
      <c r="F69" s="264">
        <v>4626.392333984375</v>
      </c>
      <c r="G69" s="182">
        <v>719.8018798828125</v>
      </c>
      <c r="H69" s="189">
        <v>0.002554079983383417</v>
      </c>
      <c r="I69" s="142"/>
      <c r="J69" s="149"/>
      <c r="K69" s="246"/>
      <c r="L69" s="183"/>
      <c r="M69" s="183"/>
      <c r="N69" s="177"/>
    </row>
    <row r="70" spans="1:14" ht="12.75">
      <c r="A70" s="144">
        <v>2026</v>
      </c>
      <c r="B70" s="191">
        <v>3554.864501953125</v>
      </c>
      <c r="C70" s="191">
        <v>0</v>
      </c>
      <c r="D70" s="183">
        <v>34300</v>
      </c>
      <c r="E70" s="221">
        <v>34300</v>
      </c>
      <c r="F70" s="264">
        <v>4397.7996826171875</v>
      </c>
      <c r="G70" s="182">
        <v>669.4572143554688</v>
      </c>
      <c r="H70" s="189">
        <v>0.002263057744130492</v>
      </c>
      <c r="I70" s="142"/>
      <c r="J70" s="149"/>
      <c r="K70" s="246"/>
      <c r="L70" s="183"/>
      <c r="M70" s="183"/>
      <c r="N70" s="177"/>
    </row>
    <row r="71" spans="1:14" ht="12.75">
      <c r="A71" s="144">
        <v>2027</v>
      </c>
      <c r="B71" s="191">
        <v>4218.4169921875</v>
      </c>
      <c r="C71" s="191">
        <v>0</v>
      </c>
      <c r="D71" s="183">
        <v>34300</v>
      </c>
      <c r="E71" s="221">
        <v>34300</v>
      </c>
      <c r="F71" s="264">
        <v>4622.388427734375</v>
      </c>
      <c r="G71" s="182">
        <v>715.6676635742188</v>
      </c>
      <c r="H71" s="189">
        <v>0.0025166873820126057</v>
      </c>
      <c r="I71" s="142"/>
      <c r="J71" s="149"/>
      <c r="K71" s="246"/>
      <c r="L71" s="183"/>
      <c r="M71" s="183"/>
      <c r="N71" s="177"/>
    </row>
    <row r="72" spans="1:14" ht="12.75">
      <c r="A72" s="144">
        <v>2028</v>
      </c>
      <c r="B72" s="191">
        <v>3525.5390625</v>
      </c>
      <c r="C72" s="191">
        <v>0</v>
      </c>
      <c r="D72" s="183">
        <v>34300</v>
      </c>
      <c r="E72" s="221">
        <v>34300</v>
      </c>
      <c r="F72" s="264">
        <v>4414.5616455078125</v>
      </c>
      <c r="G72" s="182">
        <v>670.9243774414062</v>
      </c>
      <c r="H72" s="189">
        <v>0.0022603878751397133</v>
      </c>
      <c r="I72" s="142"/>
      <c r="J72" s="149"/>
      <c r="K72" s="246"/>
      <c r="L72" s="183"/>
      <c r="M72" s="183"/>
      <c r="N72" s="177"/>
    </row>
    <row r="73" spans="1:14" ht="12.75">
      <c r="A73" s="144">
        <v>2029</v>
      </c>
      <c r="B73" s="191">
        <v>4237.93212890625</v>
      </c>
      <c r="C73" s="191">
        <v>0</v>
      </c>
      <c r="D73" s="183">
        <v>34300</v>
      </c>
      <c r="E73" s="221">
        <v>34300</v>
      </c>
      <c r="F73" s="264">
        <v>4599.348388671875</v>
      </c>
      <c r="G73" s="182">
        <v>717.1825561523438</v>
      </c>
      <c r="H73" s="189">
        <v>0.0025600094813853502</v>
      </c>
      <c r="I73" s="142"/>
      <c r="J73" s="149"/>
      <c r="K73" s="246"/>
      <c r="L73" s="183"/>
      <c r="M73" s="183"/>
      <c r="N73" s="177"/>
    </row>
    <row r="74" spans="1:14" ht="12.75">
      <c r="A74" s="144">
        <v>2030</v>
      </c>
      <c r="B74" s="191">
        <v>4028.156005859375</v>
      </c>
      <c r="C74" s="191">
        <v>0</v>
      </c>
      <c r="D74" s="183">
        <v>34300</v>
      </c>
      <c r="E74" s="221">
        <v>34300</v>
      </c>
      <c r="F74" s="264">
        <v>4590.24169921875</v>
      </c>
      <c r="G74" s="182">
        <v>711.2135620117188</v>
      </c>
      <c r="H74" s="189">
        <v>0.0025000222958624363</v>
      </c>
      <c r="I74" s="142"/>
      <c r="J74" s="149"/>
      <c r="K74" s="246"/>
      <c r="L74" s="183"/>
      <c r="M74" s="183"/>
      <c r="N74" s="177"/>
    </row>
    <row r="75" spans="1:14" ht="12.75">
      <c r="A75" s="149">
        <v>2031</v>
      </c>
      <c r="B75" s="191">
        <v>3205.364990234375</v>
      </c>
      <c r="C75" s="191">
        <v>0</v>
      </c>
      <c r="D75" s="183">
        <v>34300</v>
      </c>
      <c r="E75" s="221">
        <v>34300</v>
      </c>
      <c r="F75" s="264">
        <v>4354.9371337890625</v>
      </c>
      <c r="G75" s="182">
        <v>656.6885986328125</v>
      </c>
      <c r="H75" s="189">
        <v>0.0021686835680156946</v>
      </c>
      <c r="I75" s="142"/>
      <c r="J75" s="149"/>
      <c r="K75" s="246"/>
      <c r="L75" s="183"/>
      <c r="M75" s="183"/>
      <c r="N75" s="177"/>
    </row>
    <row r="76" spans="1:14" ht="12.75">
      <c r="A76" s="149">
        <v>2032</v>
      </c>
      <c r="B76" s="191">
        <v>4252.38427734375</v>
      </c>
      <c r="C76" s="191">
        <v>0</v>
      </c>
      <c r="D76" s="183">
        <v>34300</v>
      </c>
      <c r="E76" s="221">
        <v>34300</v>
      </c>
      <c r="F76" s="264">
        <v>4615.136962890625</v>
      </c>
      <c r="G76" s="182">
        <v>721.7674560546875</v>
      </c>
      <c r="H76" s="189">
        <v>0.002572697354480624</v>
      </c>
      <c r="I76" s="142"/>
      <c r="J76" s="149"/>
      <c r="K76" s="246"/>
      <c r="L76" s="183"/>
      <c r="M76" s="183"/>
      <c r="N76" s="177"/>
    </row>
    <row r="77" spans="1:14" ht="12.75">
      <c r="A77" s="149">
        <v>2033</v>
      </c>
      <c r="B77" s="191">
        <v>4023.0751953125</v>
      </c>
      <c r="C77" s="191">
        <v>0</v>
      </c>
      <c r="D77" s="183">
        <v>34300</v>
      </c>
      <c r="E77" s="221">
        <v>34300</v>
      </c>
      <c r="F77" s="264">
        <v>4564.036376953125</v>
      </c>
      <c r="G77" s="182">
        <v>709.0956420898438</v>
      </c>
      <c r="H77" s="189">
        <v>0.0024907849729061127</v>
      </c>
      <c r="I77" s="142"/>
      <c r="J77" s="149"/>
      <c r="K77" s="246"/>
      <c r="L77" s="183"/>
      <c r="M77" s="183"/>
      <c r="N77" s="177"/>
    </row>
    <row r="78" spans="1:14" ht="12.75">
      <c r="A78" s="149">
        <v>2034</v>
      </c>
      <c r="B78" s="191">
        <v>4105.14990234375</v>
      </c>
      <c r="C78" s="191">
        <v>0</v>
      </c>
      <c r="D78" s="183">
        <v>34300</v>
      </c>
      <c r="E78" s="221">
        <v>34300</v>
      </c>
      <c r="F78" s="264">
        <v>4427.679931640625</v>
      </c>
      <c r="G78" s="182">
        <v>672.8911743164062</v>
      </c>
      <c r="H78" s="189">
        <v>0.0022521899081766605</v>
      </c>
      <c r="I78" s="142"/>
      <c r="J78" s="149"/>
      <c r="K78" s="246"/>
      <c r="L78" s="183"/>
      <c r="M78" s="183"/>
      <c r="N78" s="177"/>
    </row>
    <row r="79" spans="1:14" ht="12.75">
      <c r="A79" s="149">
        <v>2035</v>
      </c>
      <c r="B79" s="191">
        <v>3928.301025390625</v>
      </c>
      <c r="C79" s="191">
        <v>0</v>
      </c>
      <c r="D79" s="183">
        <v>34300</v>
      </c>
      <c r="E79" s="221">
        <v>34300</v>
      </c>
      <c r="F79" s="264">
        <v>4298.8505859375</v>
      </c>
      <c r="G79" s="182">
        <v>647.5999145507812</v>
      </c>
      <c r="H79" s="189">
        <v>0.0021246138494461775</v>
      </c>
      <c r="I79" s="142"/>
      <c r="J79" s="149"/>
      <c r="K79" s="246"/>
      <c r="L79" s="183"/>
      <c r="M79" s="183"/>
      <c r="N79" s="177"/>
    </row>
    <row r="80" spans="1:14" ht="12.75">
      <c r="A80" s="149">
        <v>2036</v>
      </c>
      <c r="B80" s="191">
        <v>3182.068603515625</v>
      </c>
      <c r="C80" s="191">
        <v>0</v>
      </c>
      <c r="D80" s="183">
        <v>34300</v>
      </c>
      <c r="E80" s="221">
        <v>34300</v>
      </c>
      <c r="F80" s="264">
        <v>4181.283447265625</v>
      </c>
      <c r="G80" s="182">
        <v>613.8803100585938</v>
      </c>
      <c r="H80" s="189">
        <v>0.0018864375306293368</v>
      </c>
      <c r="I80" s="142"/>
      <c r="J80" s="149"/>
      <c r="K80" s="246"/>
      <c r="L80" s="183"/>
      <c r="M80" s="183"/>
      <c r="N80" s="177"/>
    </row>
    <row r="81" spans="1:22" ht="12.75">
      <c r="A81" s="149">
        <v>2037</v>
      </c>
      <c r="B81" s="191">
        <v>4109.2421875</v>
      </c>
      <c r="C81" s="191">
        <v>0</v>
      </c>
      <c r="D81" s="183">
        <v>34300</v>
      </c>
      <c r="E81" s="221">
        <v>34300</v>
      </c>
      <c r="F81" s="264">
        <v>4463.737060546875</v>
      </c>
      <c r="G81" s="182">
        <v>677.8040771484375</v>
      </c>
      <c r="H81" s="189">
        <v>0.002260433277115226</v>
      </c>
      <c r="I81" s="142"/>
      <c r="J81" s="149"/>
      <c r="K81" s="246"/>
      <c r="L81" s="183"/>
      <c r="M81" s="183"/>
      <c r="N81" s="177"/>
      <c r="O81" s="142"/>
      <c r="P81" s="142"/>
      <c r="Q81" s="142"/>
      <c r="R81" s="142"/>
      <c r="S81" s="142"/>
      <c r="T81" s="142"/>
      <c r="U81" s="142"/>
      <c r="V81" s="142"/>
    </row>
    <row r="82" spans="1:22" ht="12.75">
      <c r="A82" s="149">
        <v>2038</v>
      </c>
      <c r="B82" s="191">
        <v>3442.55224609375</v>
      </c>
      <c r="C82" s="191">
        <v>0</v>
      </c>
      <c r="D82" s="183">
        <v>34300</v>
      </c>
      <c r="E82" s="221">
        <v>34300</v>
      </c>
      <c r="F82" s="264">
        <v>4290.3460693359375</v>
      </c>
      <c r="G82" s="182">
        <v>636.1771240234375</v>
      </c>
      <c r="H82" s="189">
        <v>0.0020010194275528193</v>
      </c>
      <c r="I82" s="142"/>
      <c r="J82" s="149"/>
      <c r="K82" s="246"/>
      <c r="L82" s="183"/>
      <c r="M82" s="183"/>
      <c r="N82" s="177"/>
      <c r="O82" s="142"/>
      <c r="P82" s="142"/>
      <c r="Q82" s="142"/>
      <c r="R82" s="142"/>
      <c r="S82" s="142"/>
      <c r="T82" s="142"/>
      <c r="U82" s="142"/>
      <c r="V82" s="142"/>
    </row>
    <row r="83" spans="1:22" ht="12.75">
      <c r="A83" s="149">
        <v>2039</v>
      </c>
      <c r="B83" s="191">
        <v>4104.67578125</v>
      </c>
      <c r="C83" s="191">
        <v>0</v>
      </c>
      <c r="D83" s="183">
        <v>34300</v>
      </c>
      <c r="E83" s="221">
        <v>34300</v>
      </c>
      <c r="F83" s="264">
        <v>5111.373046875</v>
      </c>
      <c r="G83" s="182">
        <v>742.5087890625</v>
      </c>
      <c r="H83" s="189">
        <v>0.0022499857004731894</v>
      </c>
      <c r="I83" s="142"/>
      <c r="J83" s="149"/>
      <c r="K83" s="246"/>
      <c r="L83" s="183"/>
      <c r="M83" s="183"/>
      <c r="N83" s="177"/>
      <c r="O83" s="142"/>
      <c r="P83" s="142"/>
      <c r="Q83" s="142"/>
      <c r="R83" s="142"/>
      <c r="S83" s="142"/>
      <c r="T83" s="142"/>
      <c r="U83" s="142"/>
      <c r="V83" s="142"/>
    </row>
    <row r="84" spans="1:22" ht="12.75">
      <c r="A84" s="149">
        <v>2040</v>
      </c>
      <c r="B84" s="202">
        <v>3353.065185546875</v>
      </c>
      <c r="C84" s="202">
        <v>0</v>
      </c>
      <c r="D84" s="183">
        <v>34300</v>
      </c>
      <c r="E84" s="229">
        <v>34300</v>
      </c>
      <c r="F84" s="265">
        <v>4870.6536865234375</v>
      </c>
      <c r="G84" s="203">
        <v>681.0098876953125</v>
      </c>
      <c r="H84" s="190">
        <v>0.0018538401927798986</v>
      </c>
      <c r="I84" s="142"/>
      <c r="J84" s="149"/>
      <c r="K84" s="246"/>
      <c r="L84" s="183"/>
      <c r="M84" s="183"/>
      <c r="N84" s="177"/>
      <c r="O84" s="142"/>
      <c r="P84" s="142"/>
      <c r="Q84" s="142"/>
      <c r="R84" s="142"/>
      <c r="S84" s="142"/>
      <c r="T84" s="142"/>
      <c r="U84" s="142"/>
      <c r="V84" s="142"/>
    </row>
    <row r="85" spans="1:22" ht="12.75">
      <c r="A85" s="149"/>
      <c r="B85" s="184"/>
      <c r="C85" s="185"/>
      <c r="D85" s="220"/>
      <c r="E85" s="184"/>
      <c r="F85" s="183"/>
      <c r="G85" s="221"/>
      <c r="H85" s="221"/>
      <c r="I85" s="183"/>
      <c r="J85" s="184"/>
      <c r="K85" s="149"/>
      <c r="L85" s="222"/>
      <c r="M85" s="185"/>
      <c r="N85" s="205"/>
      <c r="O85" s="184"/>
      <c r="P85" s="183"/>
      <c r="Q85" s="221"/>
      <c r="R85" s="223"/>
      <c r="S85" s="149"/>
      <c r="T85" s="246"/>
      <c r="U85" s="183"/>
      <c r="V85" s="183"/>
    </row>
    <row r="86" spans="1:22" ht="15.75">
      <c r="A86" s="149"/>
      <c r="B86" s="193"/>
      <c r="C86" s="178"/>
      <c r="D86" s="178"/>
      <c r="E86" s="143"/>
      <c r="F86" s="142"/>
      <c r="G86" s="143"/>
      <c r="H86" s="143"/>
      <c r="I86" s="143"/>
      <c r="J86" s="143"/>
      <c r="K86" s="242"/>
      <c r="L86" s="234"/>
      <c r="M86" s="176"/>
      <c r="N86" s="143"/>
      <c r="O86" s="143"/>
      <c r="P86" s="143"/>
      <c r="Q86" s="142"/>
      <c r="R86" s="142"/>
      <c r="S86" s="142"/>
      <c r="T86" s="142"/>
      <c r="U86" s="177"/>
      <c r="V86" s="177"/>
    </row>
    <row r="87" spans="1:22" ht="12.75">
      <c r="A87" s="142"/>
      <c r="B87" s="278" t="s">
        <v>65</v>
      </c>
      <c r="C87" s="279"/>
      <c r="D87" s="279"/>
      <c r="E87" s="279"/>
      <c r="F87" s="279"/>
      <c r="G87" s="279"/>
      <c r="H87" s="280"/>
      <c r="I87" s="208" t="s">
        <v>66</v>
      </c>
      <c r="J87" s="209" t="s">
        <v>67</v>
      </c>
      <c r="K87" s="209" t="s">
        <v>15</v>
      </c>
      <c r="L87" s="210" t="s">
        <v>68</v>
      </c>
      <c r="M87" s="211"/>
      <c r="N87" s="163"/>
      <c r="O87" s="255" t="s">
        <v>69</v>
      </c>
      <c r="P87" s="210"/>
      <c r="Q87" s="210"/>
      <c r="R87" s="210"/>
      <c r="S87" s="256"/>
      <c r="T87" s="257"/>
      <c r="U87" s="164"/>
      <c r="V87" s="177"/>
    </row>
    <row r="88" spans="1:22" ht="12.75">
      <c r="A88" s="142"/>
      <c r="B88" s="237"/>
      <c r="C88" s="252"/>
      <c r="D88" s="253"/>
      <c r="E88" s="254" t="s">
        <v>70</v>
      </c>
      <c r="F88" s="253"/>
      <c r="G88" s="253" t="s">
        <v>71</v>
      </c>
      <c r="H88" s="254" t="s">
        <v>70</v>
      </c>
      <c r="I88" s="212" t="s">
        <v>72</v>
      </c>
      <c r="J88" s="213" t="s">
        <v>73</v>
      </c>
      <c r="K88" s="213" t="s">
        <v>13</v>
      </c>
      <c r="L88" s="165" t="s">
        <v>74</v>
      </c>
      <c r="M88" s="214"/>
      <c r="N88" s="163"/>
      <c r="O88" s="258"/>
      <c r="P88" s="249"/>
      <c r="Q88" s="165"/>
      <c r="R88" s="164" t="s">
        <v>75</v>
      </c>
      <c r="S88" s="249"/>
      <c r="T88" s="259"/>
      <c r="U88" s="249"/>
      <c r="V88" s="177"/>
    </row>
    <row r="89" spans="1:22" ht="12.75">
      <c r="A89" s="142"/>
      <c r="B89" s="192" t="s">
        <v>66</v>
      </c>
      <c r="C89" s="149" t="s">
        <v>9</v>
      </c>
      <c r="D89" s="149" t="s">
        <v>9</v>
      </c>
      <c r="E89" s="149" t="s">
        <v>9</v>
      </c>
      <c r="F89" s="149" t="s">
        <v>5</v>
      </c>
      <c r="G89" s="149" t="s">
        <v>5</v>
      </c>
      <c r="H89" s="149" t="s">
        <v>5</v>
      </c>
      <c r="I89" s="192">
        <v>0.923</v>
      </c>
      <c r="J89" s="213"/>
      <c r="K89" s="213"/>
      <c r="L89" s="215" t="s">
        <v>76</v>
      </c>
      <c r="M89" s="216"/>
      <c r="N89" s="163"/>
      <c r="O89" s="212"/>
      <c r="P89" s="213" t="s">
        <v>77</v>
      </c>
      <c r="Q89" s="213" t="s">
        <v>78</v>
      </c>
      <c r="R89" s="213" t="s">
        <v>79</v>
      </c>
      <c r="S89" s="213" t="s">
        <v>13</v>
      </c>
      <c r="T89" s="270" t="s">
        <v>80</v>
      </c>
      <c r="U89" s="177"/>
      <c r="V89" s="177"/>
    </row>
    <row r="90" spans="1:22" ht="12.75">
      <c r="A90" s="142"/>
      <c r="B90" s="238" t="s">
        <v>81</v>
      </c>
      <c r="C90" s="198" t="s">
        <v>82</v>
      </c>
      <c r="D90" s="198" t="s">
        <v>83</v>
      </c>
      <c r="E90" s="198" t="s">
        <v>21</v>
      </c>
      <c r="F90" s="198" t="s">
        <v>82</v>
      </c>
      <c r="G90" s="198" t="s">
        <v>83</v>
      </c>
      <c r="H90" s="198" t="s">
        <v>21</v>
      </c>
      <c r="I90" s="217" t="s">
        <v>84</v>
      </c>
      <c r="J90" s="218" t="s">
        <v>85</v>
      </c>
      <c r="K90" s="219" t="s">
        <v>86</v>
      </c>
      <c r="L90" s="218" t="s">
        <v>87</v>
      </c>
      <c r="M90" s="207" t="s">
        <v>88</v>
      </c>
      <c r="N90" s="163"/>
      <c r="O90" s="217" t="s">
        <v>89</v>
      </c>
      <c r="P90" s="218" t="s">
        <v>79</v>
      </c>
      <c r="Q90" s="218" t="s">
        <v>90</v>
      </c>
      <c r="R90" s="218" t="s">
        <v>91</v>
      </c>
      <c r="S90" s="218" t="s">
        <v>79</v>
      </c>
      <c r="T90" s="207" t="s">
        <v>92</v>
      </c>
      <c r="U90" s="177"/>
      <c r="V90" s="177"/>
    </row>
    <row r="91" spans="1:22" ht="12.75">
      <c r="A91" s="142"/>
      <c r="B91" s="239"/>
      <c r="C91" s="148"/>
      <c r="D91" s="148"/>
      <c r="E91" s="148"/>
      <c r="F91" s="148"/>
      <c r="G91" s="148"/>
      <c r="H91" s="148"/>
      <c r="I91" s="187"/>
      <c r="J91" s="175"/>
      <c r="K91" s="177"/>
      <c r="L91" s="177"/>
      <c r="M91" s="188"/>
      <c r="N91" s="142"/>
      <c r="O91" s="187"/>
      <c r="P91" s="177"/>
      <c r="Q91" s="177"/>
      <c r="R91" s="177"/>
      <c r="S91" s="177"/>
      <c r="T91" s="188"/>
      <c r="U91" s="177"/>
      <c r="V91" s="177"/>
    </row>
    <row r="92" spans="1:22" ht="12.75">
      <c r="A92" s="144">
        <v>2011</v>
      </c>
      <c r="B92" s="240">
        <v>7633.216796875</v>
      </c>
      <c r="C92" s="227">
        <v>57.64887619018555</v>
      </c>
      <c r="D92" s="227">
        <v>114.59170532226562</v>
      </c>
      <c r="E92" s="221">
        <v>56.94282913208008</v>
      </c>
      <c r="F92" s="221">
        <v>461.8066101074219</v>
      </c>
      <c r="G92" s="227">
        <v>1181.11279296875</v>
      </c>
      <c r="H92" s="221">
        <v>719.3061828613281</v>
      </c>
      <c r="I92" s="224">
        <v>7045.459103515625</v>
      </c>
      <c r="J92" s="174">
        <v>290922.8695255746</v>
      </c>
      <c r="K92" s="183">
        <v>500221.22352948086</v>
      </c>
      <c r="L92" s="225">
        <v>7.0999095471276625</v>
      </c>
      <c r="M92" s="188"/>
      <c r="N92" s="144">
        <v>2011</v>
      </c>
      <c r="O92" s="267">
        <v>1222</v>
      </c>
      <c r="P92" s="266">
        <v>1115.2464599609375</v>
      </c>
      <c r="Q92" s="282" t="s">
        <v>93</v>
      </c>
      <c r="R92" s="266">
        <v>0</v>
      </c>
      <c r="S92" s="266">
        <v>1115.2464599609375</v>
      </c>
      <c r="T92" s="271">
        <v>-0.08735968906633595</v>
      </c>
      <c r="U92" s="177"/>
      <c r="V92" s="177"/>
    </row>
    <row r="93" spans="1:22" ht="12.75">
      <c r="A93" s="144">
        <v>2012</v>
      </c>
      <c r="B93" s="240">
        <v>7641.724609375</v>
      </c>
      <c r="C93" s="227">
        <v>138.4857635498047</v>
      </c>
      <c r="D93" s="227">
        <v>116.77310943603516</v>
      </c>
      <c r="E93" s="221">
        <v>-21.71265411376953</v>
      </c>
      <c r="F93" s="221">
        <v>142.7874298095703</v>
      </c>
      <c r="G93" s="227">
        <v>1952.905517578125</v>
      </c>
      <c r="H93" s="221">
        <v>1810.1180877685547</v>
      </c>
      <c r="I93" s="224">
        <v>7053.311814453125</v>
      </c>
      <c r="J93" s="174">
        <v>289284.65776340675</v>
      </c>
      <c r="K93" s="183">
        <v>492510.4795407505</v>
      </c>
      <c r="L93" s="225">
        <v>6.982684056750964</v>
      </c>
      <c r="M93" s="226">
        <v>-0.01651084279293724</v>
      </c>
      <c r="N93" s="144">
        <v>2012</v>
      </c>
      <c r="O93" s="267">
        <v>1264</v>
      </c>
      <c r="P93" s="266">
        <v>1315.577392578125</v>
      </c>
      <c r="Q93" s="282" t="s">
        <v>93</v>
      </c>
      <c r="R93" s="266">
        <v>0</v>
      </c>
      <c r="S93" s="266">
        <v>1315.577392578125</v>
      </c>
      <c r="T93" s="271">
        <v>0.04080489919155461</v>
      </c>
      <c r="U93" s="177"/>
      <c r="V93" s="177"/>
    </row>
    <row r="94" spans="1:22" ht="12.75">
      <c r="A94" s="144">
        <v>2013</v>
      </c>
      <c r="B94" s="240">
        <v>7648.26171875</v>
      </c>
      <c r="C94" s="227">
        <v>138.34532165527344</v>
      </c>
      <c r="D94" s="227">
        <v>36.142662048339844</v>
      </c>
      <c r="E94" s="221">
        <v>-102.2026596069336</v>
      </c>
      <c r="F94" s="221">
        <v>461.6378479003906</v>
      </c>
      <c r="G94" s="227">
        <v>1425.302978515625</v>
      </c>
      <c r="H94" s="221">
        <v>963.6651306152344</v>
      </c>
      <c r="I94" s="224">
        <v>7059.34556640625</v>
      </c>
      <c r="J94" s="174">
        <v>294366.5699618962</v>
      </c>
      <c r="K94" s="183">
        <v>576677.2669833805</v>
      </c>
      <c r="L94" s="225">
        <v>8.168990475939452</v>
      </c>
      <c r="M94" s="226">
        <v>0.07264938215107852</v>
      </c>
      <c r="N94" s="144">
        <v>2013</v>
      </c>
      <c r="O94" s="267">
        <v>1273</v>
      </c>
      <c r="P94" s="266">
        <v>1317.287353515625</v>
      </c>
      <c r="Q94" s="282" t="s">
        <v>93</v>
      </c>
      <c r="R94" s="266">
        <v>0</v>
      </c>
      <c r="S94" s="266">
        <v>1317.287353515625</v>
      </c>
      <c r="T94" s="271">
        <v>0.034789751386979484</v>
      </c>
      <c r="U94" s="177"/>
      <c r="V94" s="177"/>
    </row>
    <row r="95" spans="1:22" ht="12.75">
      <c r="A95" s="144">
        <v>2014</v>
      </c>
      <c r="B95" s="240">
        <v>7637.78759765625</v>
      </c>
      <c r="C95" s="227">
        <v>138.68670654296875</v>
      </c>
      <c r="D95" s="227">
        <v>16.607419967651367</v>
      </c>
      <c r="E95" s="221">
        <v>-122.07928657531738</v>
      </c>
      <c r="F95" s="221">
        <v>396.3669738769531</v>
      </c>
      <c r="G95" s="227">
        <v>1090.5633544921875</v>
      </c>
      <c r="H95" s="221">
        <v>694.1963806152344</v>
      </c>
      <c r="I95" s="224">
        <v>7049.677952636719</v>
      </c>
      <c r="J95" s="174">
        <v>301822.96367407794</v>
      </c>
      <c r="K95" s="183">
        <v>640944.1086543292</v>
      </c>
      <c r="L95" s="225">
        <v>9.091821115241206</v>
      </c>
      <c r="M95" s="226">
        <v>0.0859238096997823</v>
      </c>
      <c r="N95" s="144">
        <v>2014</v>
      </c>
      <c r="O95" s="267">
        <v>1251</v>
      </c>
      <c r="P95" s="266">
        <v>1130.68212890625</v>
      </c>
      <c r="Q95" s="282" t="s">
        <v>93</v>
      </c>
      <c r="R95" s="266">
        <v>0</v>
      </c>
      <c r="S95" s="266">
        <v>1130.68212890625</v>
      </c>
      <c r="T95" s="271">
        <v>-0.09617735499100721</v>
      </c>
      <c r="U95" s="177"/>
      <c r="V95" s="177"/>
    </row>
    <row r="96" spans="1:22" ht="12.75">
      <c r="A96" s="144">
        <v>2015</v>
      </c>
      <c r="B96" s="240">
        <v>7622.96484375</v>
      </c>
      <c r="C96" s="227">
        <v>138.914306640625</v>
      </c>
      <c r="D96" s="227">
        <v>22.56797981262207</v>
      </c>
      <c r="E96" s="221">
        <v>-116.34632682800293</v>
      </c>
      <c r="F96" s="221">
        <v>373.4229431152344</v>
      </c>
      <c r="G96" s="227">
        <v>1219.05517578125</v>
      </c>
      <c r="H96" s="221">
        <v>845.6322326660156</v>
      </c>
      <c r="I96" s="224">
        <v>7035.99655078125</v>
      </c>
      <c r="J96" s="174">
        <v>310633.1711964157</v>
      </c>
      <c r="K96" s="183">
        <v>646400.6301830886</v>
      </c>
      <c r="L96" s="225">
        <v>9.187051550093706</v>
      </c>
      <c r="M96" s="226">
        <v>0.06654905283091117</v>
      </c>
      <c r="N96" s="144">
        <v>2015</v>
      </c>
      <c r="O96" s="267">
        <v>1240</v>
      </c>
      <c r="P96" s="266">
        <v>1107.68212890625</v>
      </c>
      <c r="Q96" s="282" t="s">
        <v>93</v>
      </c>
      <c r="R96" s="266">
        <v>0</v>
      </c>
      <c r="S96" s="266">
        <v>1107.68212890625</v>
      </c>
      <c r="T96" s="271">
        <v>-0.10670796055947585</v>
      </c>
      <c r="U96" s="177"/>
      <c r="V96" s="177"/>
    </row>
    <row r="97" spans="1:22" ht="25.5">
      <c r="A97" s="144">
        <v>2016</v>
      </c>
      <c r="B97" s="240">
        <v>7648.00390625</v>
      </c>
      <c r="C97" s="227">
        <v>139.39614868164062</v>
      </c>
      <c r="D97" s="227">
        <v>19.49726104736328</v>
      </c>
      <c r="E97" s="221">
        <v>-119.89888763427734</v>
      </c>
      <c r="F97" s="221">
        <v>753.2477416992188</v>
      </c>
      <c r="G97" s="227">
        <v>447.3978576660156</v>
      </c>
      <c r="H97" s="221">
        <v>-305.8498840332031</v>
      </c>
      <c r="I97" s="224">
        <v>7059.10760546875</v>
      </c>
      <c r="J97" s="174">
        <v>313409.1301199202</v>
      </c>
      <c r="K97" s="183">
        <v>889034.7952069736</v>
      </c>
      <c r="L97" s="225">
        <v>12.594152758320766</v>
      </c>
      <c r="M97" s="226">
        <v>0.1214585547081879</v>
      </c>
      <c r="N97" s="144">
        <v>2016</v>
      </c>
      <c r="O97" s="267">
        <v>1223</v>
      </c>
      <c r="P97" s="266">
        <v>1087.996337890625</v>
      </c>
      <c r="Q97" s="282" t="s">
        <v>100</v>
      </c>
      <c r="R97" s="266">
        <v>0</v>
      </c>
      <c r="S97" s="266">
        <v>1087.996337890625</v>
      </c>
      <c r="T97" s="271">
        <v>-0.11038729526522895</v>
      </c>
      <c r="U97" s="177"/>
      <c r="V97" s="177"/>
    </row>
    <row r="98" spans="1:22" ht="12.75">
      <c r="A98" s="144">
        <v>2017</v>
      </c>
      <c r="B98" s="240">
        <v>7674.52392578125</v>
      </c>
      <c r="C98" s="227">
        <v>138.914306640625</v>
      </c>
      <c r="D98" s="227">
        <v>28.110326766967773</v>
      </c>
      <c r="E98" s="221">
        <v>-110.80397987365723</v>
      </c>
      <c r="F98" s="221">
        <v>1039.1685791015625</v>
      </c>
      <c r="G98" s="227">
        <v>357.10040283203125</v>
      </c>
      <c r="H98" s="221">
        <v>-682.0681762695312</v>
      </c>
      <c r="I98" s="224">
        <v>7083.585583496094</v>
      </c>
      <c r="J98" s="174">
        <v>321131.5473697893</v>
      </c>
      <c r="K98" s="183">
        <v>995074.3363239015</v>
      </c>
      <c r="L98" s="225">
        <v>14.047608017079734</v>
      </c>
      <c r="M98" s="226">
        <v>0.12044771191349724</v>
      </c>
      <c r="N98" s="144">
        <v>2017</v>
      </c>
      <c r="O98" s="267">
        <v>1211</v>
      </c>
      <c r="P98" s="266">
        <v>1086.957763671875</v>
      </c>
      <c r="Q98" s="282" t="s">
        <v>93</v>
      </c>
      <c r="R98" s="266">
        <v>0</v>
      </c>
      <c r="S98" s="266">
        <v>1086.957763671875</v>
      </c>
      <c r="T98" s="271">
        <v>-0.10242959234362092</v>
      </c>
      <c r="U98" s="177"/>
      <c r="V98" s="177"/>
    </row>
    <row r="99" spans="1:22" ht="12.75">
      <c r="A99" s="144">
        <v>2018</v>
      </c>
      <c r="B99" s="240">
        <v>7708.50927734375</v>
      </c>
      <c r="C99" s="227">
        <v>138.914306640625</v>
      </c>
      <c r="D99" s="227">
        <v>36.915977478027344</v>
      </c>
      <c r="E99" s="221">
        <v>-101.99832916259766</v>
      </c>
      <c r="F99" s="221">
        <v>987.9285888671875</v>
      </c>
      <c r="G99" s="227">
        <v>386.21185302734375</v>
      </c>
      <c r="H99" s="221">
        <v>-601.7167358398438</v>
      </c>
      <c r="I99" s="224">
        <v>7114.954062988281</v>
      </c>
      <c r="J99" s="174">
        <v>332127.6400763842</v>
      </c>
      <c r="K99" s="183">
        <v>1005974.5003439526</v>
      </c>
      <c r="L99" s="225">
        <v>14.138875549133807</v>
      </c>
      <c r="M99" s="226">
        <v>0.10341132369996475</v>
      </c>
      <c r="N99" s="144">
        <v>2018</v>
      </c>
      <c r="O99" s="267">
        <v>1216</v>
      </c>
      <c r="P99" s="266">
        <v>1089.519287109375</v>
      </c>
      <c r="Q99" s="282" t="s">
        <v>93</v>
      </c>
      <c r="R99" s="266">
        <v>0</v>
      </c>
      <c r="S99" s="266">
        <v>1089.519287109375</v>
      </c>
      <c r="T99" s="271">
        <v>-0.10401374415347453</v>
      </c>
      <c r="U99" s="177"/>
      <c r="V99" s="177"/>
    </row>
    <row r="100" spans="1:22" ht="12.75">
      <c r="A100" s="144">
        <v>2019</v>
      </c>
      <c r="B100" s="240">
        <v>7754.20458984375</v>
      </c>
      <c r="C100" s="227">
        <v>138.914306640625</v>
      </c>
      <c r="D100" s="227">
        <v>36.0742301940918</v>
      </c>
      <c r="E100" s="221">
        <v>-102.8400764465332</v>
      </c>
      <c r="F100" s="221">
        <v>1230.2528076171875</v>
      </c>
      <c r="G100" s="227">
        <v>279.5277404785156</v>
      </c>
      <c r="H100" s="221">
        <v>-950.7250671386719</v>
      </c>
      <c r="I100" s="224">
        <v>7157.130836425781</v>
      </c>
      <c r="J100" s="174">
        <v>337451.1664203105</v>
      </c>
      <c r="K100" s="183">
        <v>1028801.8551307946</v>
      </c>
      <c r="L100" s="225">
        <v>14.374501160364012</v>
      </c>
      <c r="M100" s="226">
        <v>0.0921756652607002</v>
      </c>
      <c r="N100" s="144">
        <v>2019</v>
      </c>
      <c r="O100" s="267">
        <v>1222</v>
      </c>
      <c r="P100" s="266">
        <v>1096.962890625</v>
      </c>
      <c r="Q100" s="282" t="s">
        <v>93</v>
      </c>
      <c r="R100" s="266">
        <v>0</v>
      </c>
      <c r="S100" s="266">
        <v>1096.962890625</v>
      </c>
      <c r="T100" s="271">
        <v>-0.10232169343289688</v>
      </c>
      <c r="U100" s="177"/>
      <c r="V100" s="177"/>
    </row>
    <row r="101" spans="1:22" ht="12.75">
      <c r="A101" s="144">
        <v>2020</v>
      </c>
      <c r="B101" s="240">
        <v>7798.03466796875</v>
      </c>
      <c r="C101" s="227">
        <v>139.39614868164062</v>
      </c>
      <c r="D101" s="227">
        <v>33.800296783447266</v>
      </c>
      <c r="E101" s="221">
        <v>-105.59585189819336</v>
      </c>
      <c r="F101" s="221">
        <v>935.653076171875</v>
      </c>
      <c r="G101" s="227">
        <v>382.9090576171875</v>
      </c>
      <c r="H101" s="221">
        <v>-552.7440185546875</v>
      </c>
      <c r="I101" s="224">
        <v>7197.585998535156</v>
      </c>
      <c r="J101" s="174">
        <v>340281.7811255499</v>
      </c>
      <c r="K101" s="183">
        <v>1050317.4297044512</v>
      </c>
      <c r="L101" s="225">
        <v>14.592634668320885</v>
      </c>
      <c r="M101" s="226">
        <v>0.08333941367485953</v>
      </c>
      <c r="N101" s="144">
        <v>2020</v>
      </c>
      <c r="O101" s="267">
        <v>1225</v>
      </c>
      <c r="P101" s="266">
        <v>1099.08984375</v>
      </c>
      <c r="Q101" s="282" t="s">
        <v>93</v>
      </c>
      <c r="R101" s="266">
        <v>0</v>
      </c>
      <c r="S101" s="266">
        <v>1099.08984375</v>
      </c>
      <c r="T101" s="271">
        <v>-0.10278380102040818</v>
      </c>
      <c r="U101" s="177"/>
      <c r="V101" s="177"/>
    </row>
    <row r="102" spans="1:22" ht="12.75">
      <c r="A102" s="144">
        <v>2021</v>
      </c>
      <c r="B102" s="240">
        <v>7848.49755859375</v>
      </c>
      <c r="C102" s="227">
        <v>287.8343200683594</v>
      </c>
      <c r="D102" s="227">
        <v>33.736427307128906</v>
      </c>
      <c r="E102" s="221">
        <v>-254.09789276123047</v>
      </c>
      <c r="F102" s="221">
        <v>907.7340698242188</v>
      </c>
      <c r="G102" s="227">
        <v>398.4836730957031</v>
      </c>
      <c r="H102" s="221">
        <v>-509.2503967285156</v>
      </c>
      <c r="I102" s="224">
        <v>7244.163246582031</v>
      </c>
      <c r="J102" s="174">
        <v>347477.2419975551</v>
      </c>
      <c r="K102" s="183">
        <v>1078500.661058632</v>
      </c>
      <c r="L102" s="225">
        <v>14.887856945624385</v>
      </c>
      <c r="M102" s="226">
        <v>0.07685675611141907</v>
      </c>
      <c r="N102" s="144">
        <v>2021</v>
      </c>
      <c r="O102" s="267">
        <v>1236</v>
      </c>
      <c r="P102" s="266">
        <v>1113.7943115234375</v>
      </c>
      <c r="Q102" s="282" t="s">
        <v>93</v>
      </c>
      <c r="R102" s="266">
        <v>0</v>
      </c>
      <c r="S102" s="266">
        <v>1113.7943115234375</v>
      </c>
      <c r="T102" s="271">
        <v>-0.0988719162431736</v>
      </c>
      <c r="U102" s="177"/>
      <c r="V102" s="177"/>
    </row>
    <row r="103" spans="1:22" ht="12.75">
      <c r="A103" s="144">
        <v>2022</v>
      </c>
      <c r="B103" s="240">
        <v>7902.70849609375</v>
      </c>
      <c r="C103" s="227">
        <v>287.8343200683594</v>
      </c>
      <c r="D103" s="227">
        <v>33.736427307128906</v>
      </c>
      <c r="E103" s="221">
        <v>-254.09789276123047</v>
      </c>
      <c r="F103" s="221">
        <v>902.6563110351562</v>
      </c>
      <c r="G103" s="227">
        <v>387.24505615234375</v>
      </c>
      <c r="H103" s="221">
        <v>-515.4112548828125</v>
      </c>
      <c r="I103" s="224">
        <v>7294.199941894532</v>
      </c>
      <c r="J103" s="174">
        <v>349844.7739906002</v>
      </c>
      <c r="K103" s="183">
        <v>1094419.345614067</v>
      </c>
      <c r="L103" s="225">
        <v>15.00396690976656</v>
      </c>
      <c r="M103" s="226">
        <v>0.07038794039219809</v>
      </c>
      <c r="N103" s="144">
        <v>2022</v>
      </c>
      <c r="O103" s="267">
        <v>1244</v>
      </c>
      <c r="P103" s="266">
        <v>1113.7943115234375</v>
      </c>
      <c r="Q103" s="282" t="s">
        <v>93</v>
      </c>
      <c r="R103" s="266">
        <v>0</v>
      </c>
      <c r="S103" s="266">
        <v>1113.7943115234375</v>
      </c>
      <c r="T103" s="271">
        <v>-0.10466695215157762</v>
      </c>
      <c r="U103" s="177"/>
      <c r="V103" s="177"/>
    </row>
    <row r="104" spans="1:22" ht="12.75">
      <c r="A104" s="144">
        <v>2023</v>
      </c>
      <c r="B104" s="240">
        <v>7956.8876953125</v>
      </c>
      <c r="C104" s="227">
        <v>287.8343200683594</v>
      </c>
      <c r="D104" s="227">
        <v>33.736427307128906</v>
      </c>
      <c r="E104" s="221">
        <v>-254.09789276123047</v>
      </c>
      <c r="F104" s="221">
        <v>1047.90673828125</v>
      </c>
      <c r="G104" s="227">
        <v>280.8521423339844</v>
      </c>
      <c r="H104" s="221">
        <v>-767.0545959472656</v>
      </c>
      <c r="I104" s="224">
        <v>7344.207342773438</v>
      </c>
      <c r="J104" s="174">
        <v>360646.8803800978</v>
      </c>
      <c r="K104" s="183">
        <v>1124727.2485371712</v>
      </c>
      <c r="L104" s="225">
        <v>15.314481141983032</v>
      </c>
      <c r="M104" s="226">
        <v>0.06615608338313761</v>
      </c>
      <c r="N104" s="144">
        <v>2023</v>
      </c>
      <c r="O104" s="267">
        <v>1246</v>
      </c>
      <c r="P104" s="266">
        <v>1113.7943115234375</v>
      </c>
      <c r="Q104" s="282" t="s">
        <v>93</v>
      </c>
      <c r="R104" s="266">
        <v>0</v>
      </c>
      <c r="S104" s="266">
        <v>1113.7943115234375</v>
      </c>
      <c r="T104" s="271">
        <v>-0.1061040838495686</v>
      </c>
      <c r="U104" s="177"/>
      <c r="V104" s="177"/>
    </row>
    <row r="105" spans="1:22" ht="12.75">
      <c r="A105" s="144">
        <v>2024</v>
      </c>
      <c r="B105" s="240">
        <v>8011.80712890625</v>
      </c>
      <c r="C105" s="227">
        <v>288.8314514160156</v>
      </c>
      <c r="D105" s="227">
        <v>33.800296783447266</v>
      </c>
      <c r="E105" s="221">
        <v>-255.03115463256836</v>
      </c>
      <c r="F105" s="221">
        <v>1128.0062255859375</v>
      </c>
      <c r="G105" s="227">
        <v>262.91259765625</v>
      </c>
      <c r="H105" s="221">
        <v>-865.0936279296875</v>
      </c>
      <c r="I105" s="224">
        <v>7394.897979980469</v>
      </c>
      <c r="J105" s="174">
        <v>365998.48436827585</v>
      </c>
      <c r="K105" s="183">
        <v>1143372.0066924249</v>
      </c>
      <c r="L105" s="225">
        <v>15.46163327455999</v>
      </c>
      <c r="M105" s="226">
        <v>0.06169603718382222</v>
      </c>
      <c r="N105" s="144">
        <v>2024</v>
      </c>
      <c r="O105" s="267">
        <v>1253</v>
      </c>
      <c r="P105" s="266">
        <v>1113.7943115234375</v>
      </c>
      <c r="Q105" s="282" t="s">
        <v>93</v>
      </c>
      <c r="R105" s="266">
        <v>0</v>
      </c>
      <c r="S105" s="266">
        <v>1113.7943115234375</v>
      </c>
      <c r="T105" s="271">
        <v>-0.11109791578336992</v>
      </c>
      <c r="U105" s="177"/>
      <c r="V105" s="177"/>
    </row>
    <row r="106" spans="1:22" ht="25.5">
      <c r="A106" s="144">
        <v>2025</v>
      </c>
      <c r="B106" s="240">
        <v>8068.548828125</v>
      </c>
      <c r="C106" s="227">
        <v>287.8343200683594</v>
      </c>
      <c r="D106" s="227">
        <v>33.736427307128906</v>
      </c>
      <c r="E106" s="221">
        <v>-254.09789276123047</v>
      </c>
      <c r="F106" s="221">
        <v>438.25616455078125</v>
      </c>
      <c r="G106" s="227">
        <v>1773.846923828125</v>
      </c>
      <c r="H106" s="221">
        <v>1335.5907592773438</v>
      </c>
      <c r="I106" s="224">
        <v>7447.270568359375</v>
      </c>
      <c r="J106" s="174">
        <v>368701.46336966986</v>
      </c>
      <c r="K106" s="183">
        <v>1163034.7058407245</v>
      </c>
      <c r="L106" s="225">
        <v>15.616925626175277</v>
      </c>
      <c r="M106" s="226">
        <v>0.05792054642033739</v>
      </c>
      <c r="N106" s="144">
        <v>2025</v>
      </c>
      <c r="O106" s="267">
        <v>1266</v>
      </c>
      <c r="P106" s="266">
        <v>1113.8343505859375</v>
      </c>
      <c r="Q106" s="282" t="s">
        <v>95</v>
      </c>
      <c r="R106" s="266">
        <v>407</v>
      </c>
      <c r="S106" s="266">
        <v>1520.8343505859375</v>
      </c>
      <c r="T106" s="271">
        <v>0.2012909562290186</v>
      </c>
      <c r="U106" s="177"/>
      <c r="V106" s="177"/>
    </row>
    <row r="107" spans="1:22" ht="12.75">
      <c r="A107" s="144">
        <v>2026</v>
      </c>
      <c r="B107" s="240">
        <v>8125.1396484375</v>
      </c>
      <c r="C107" s="227">
        <v>287.8343200683594</v>
      </c>
      <c r="D107" s="227">
        <v>33.736427307128906</v>
      </c>
      <c r="E107" s="221">
        <v>-254.09789276123047</v>
      </c>
      <c r="F107" s="221">
        <v>492.2153625488281</v>
      </c>
      <c r="G107" s="227">
        <v>1561.9442138671875</v>
      </c>
      <c r="H107" s="221">
        <v>1069.7288513183594</v>
      </c>
      <c r="I107" s="224">
        <v>7499.503895507813</v>
      </c>
      <c r="J107" s="174">
        <v>377101.50501880003</v>
      </c>
      <c r="K107" s="183">
        <v>1186839.8277235974</v>
      </c>
      <c r="L107" s="225">
        <v>15.825577855016679</v>
      </c>
      <c r="M107" s="226">
        <v>0.05488985915292277</v>
      </c>
      <c r="N107" s="144">
        <v>2026</v>
      </c>
      <c r="O107" s="267">
        <v>1276</v>
      </c>
      <c r="P107" s="266">
        <v>1113.8343505859375</v>
      </c>
      <c r="Q107" s="282" t="s">
        <v>93</v>
      </c>
      <c r="R107" s="266">
        <v>407</v>
      </c>
      <c r="S107" s="266">
        <v>1520.8343505859375</v>
      </c>
      <c r="T107" s="271">
        <v>0.1918764503024588</v>
      </c>
      <c r="U107" s="177"/>
      <c r="V107" s="177"/>
    </row>
    <row r="108" spans="1:22" ht="12.75">
      <c r="A108" s="144">
        <v>2027</v>
      </c>
      <c r="B108" s="240">
        <v>8186.3935546875</v>
      </c>
      <c r="C108" s="227">
        <v>287.8343200683594</v>
      </c>
      <c r="D108" s="227">
        <v>33.736427307128906</v>
      </c>
      <c r="E108" s="221">
        <v>-254.09789276123047</v>
      </c>
      <c r="F108" s="221">
        <v>391.6782531738281</v>
      </c>
      <c r="G108" s="227">
        <v>1649.78271484375</v>
      </c>
      <c r="H108" s="221">
        <v>1258.1044616699219</v>
      </c>
      <c r="I108" s="224">
        <v>7556.041250976563</v>
      </c>
      <c r="J108" s="174">
        <v>387214.65329176583</v>
      </c>
      <c r="K108" s="183">
        <v>1212010.3344656187</v>
      </c>
      <c r="L108" s="225">
        <v>16.040282129335587</v>
      </c>
      <c r="M108" s="226">
        <v>0.05225851593137709</v>
      </c>
      <c r="N108" s="144">
        <v>2027</v>
      </c>
      <c r="O108" s="267">
        <v>1287</v>
      </c>
      <c r="P108" s="266">
        <v>1113.8343505859375</v>
      </c>
      <c r="Q108" s="282" t="s">
        <v>93</v>
      </c>
      <c r="R108" s="266">
        <v>407</v>
      </c>
      <c r="S108" s="266">
        <v>1520.8343505859375</v>
      </c>
      <c r="T108" s="271">
        <v>0.1816894720947455</v>
      </c>
      <c r="U108" s="177"/>
      <c r="V108" s="177"/>
    </row>
    <row r="109" spans="1:22" ht="12.75">
      <c r="A109" s="144">
        <v>2028</v>
      </c>
      <c r="B109" s="240">
        <v>8248.349609375</v>
      </c>
      <c r="C109" s="227">
        <v>288.8314514160156</v>
      </c>
      <c r="D109" s="227">
        <v>33.800296783447266</v>
      </c>
      <c r="E109" s="221">
        <v>-255.03115463256836</v>
      </c>
      <c r="F109" s="221">
        <v>517.4144287109375</v>
      </c>
      <c r="G109" s="227">
        <v>1512.7235107421875</v>
      </c>
      <c r="H109" s="221">
        <v>995.30908203125</v>
      </c>
      <c r="I109" s="224">
        <v>7613.226689453126</v>
      </c>
      <c r="J109" s="174">
        <v>389381.6807277971</v>
      </c>
      <c r="K109" s="183">
        <v>1229807.991564992</v>
      </c>
      <c r="L109" s="225">
        <v>16.15357116935305</v>
      </c>
      <c r="M109" s="226">
        <v>0.04954466528750934</v>
      </c>
      <c r="N109" s="144">
        <v>2028</v>
      </c>
      <c r="O109" s="267">
        <v>1295</v>
      </c>
      <c r="P109" s="266">
        <v>1113.8343505859375</v>
      </c>
      <c r="Q109" s="282" t="s">
        <v>93</v>
      </c>
      <c r="R109" s="266">
        <v>407</v>
      </c>
      <c r="S109" s="266">
        <v>1520.8343505859375</v>
      </c>
      <c r="T109" s="271">
        <v>0.1743894599119209</v>
      </c>
      <c r="U109" s="177"/>
      <c r="V109" s="177"/>
    </row>
    <row r="110" spans="1:22" ht="12.75">
      <c r="A110" s="144">
        <v>2029</v>
      </c>
      <c r="B110" s="240">
        <v>8300.24609375</v>
      </c>
      <c r="C110" s="227">
        <v>287.8343200683594</v>
      </c>
      <c r="D110" s="227">
        <v>33.736427307128906</v>
      </c>
      <c r="E110" s="221">
        <v>-254.09789276123047</v>
      </c>
      <c r="F110" s="221">
        <v>417.1388244628906</v>
      </c>
      <c r="G110" s="227">
        <v>1439.812744140625</v>
      </c>
      <c r="H110" s="221">
        <v>1022.6739196777344</v>
      </c>
      <c r="I110" s="224">
        <v>7661.12714453125</v>
      </c>
      <c r="J110" s="174">
        <v>399077.2358164801</v>
      </c>
      <c r="K110" s="183">
        <v>1264687.6360178902</v>
      </c>
      <c r="L110" s="225">
        <v>16.507853376649198</v>
      </c>
      <c r="M110" s="226">
        <v>0.04799124571932212</v>
      </c>
      <c r="N110" s="144">
        <v>2029</v>
      </c>
      <c r="O110" s="267">
        <v>1301</v>
      </c>
      <c r="P110" s="266">
        <v>1113.8343505859375</v>
      </c>
      <c r="Q110" s="282" t="s">
        <v>93</v>
      </c>
      <c r="R110" s="266">
        <v>407</v>
      </c>
      <c r="S110" s="266">
        <v>1520.8343505859375</v>
      </c>
      <c r="T110" s="271">
        <v>0.16897336709141997</v>
      </c>
      <c r="U110" s="177"/>
      <c r="V110" s="177"/>
    </row>
    <row r="111" spans="1:22" ht="12.75">
      <c r="A111" s="144">
        <v>2030</v>
      </c>
      <c r="B111" s="240">
        <v>8360.705078125</v>
      </c>
      <c r="C111" s="227">
        <v>287.8343200683594</v>
      </c>
      <c r="D111" s="227">
        <v>33.736427307128906</v>
      </c>
      <c r="E111" s="221">
        <v>-254.09789276123047</v>
      </c>
      <c r="F111" s="221">
        <v>437.72064208984375</v>
      </c>
      <c r="G111" s="227">
        <v>1464.856201171875</v>
      </c>
      <c r="H111" s="221">
        <v>1027.1355590820312</v>
      </c>
      <c r="I111" s="224">
        <v>7716.930787109375</v>
      </c>
      <c r="J111" s="174">
        <v>406644.5217804117</v>
      </c>
      <c r="K111" s="183">
        <v>1277433.9618402612</v>
      </c>
      <c r="L111" s="225">
        <v>16.553653221487103</v>
      </c>
      <c r="M111" s="226">
        <v>0.04556136791613907</v>
      </c>
      <c r="N111" s="144">
        <v>2030</v>
      </c>
      <c r="O111" s="267">
        <v>1311</v>
      </c>
      <c r="P111" s="266">
        <v>1113.8343505859375</v>
      </c>
      <c r="Q111" s="282" t="s">
        <v>93</v>
      </c>
      <c r="R111" s="266">
        <v>407</v>
      </c>
      <c r="S111" s="266">
        <v>1520.8343505859375</v>
      </c>
      <c r="T111" s="271">
        <v>0.1600567128801964</v>
      </c>
      <c r="U111" s="177"/>
      <c r="V111" s="177"/>
    </row>
    <row r="112" spans="1:22" ht="12.75">
      <c r="A112" s="144">
        <v>2031</v>
      </c>
      <c r="B112" s="240">
        <v>8420.384765625</v>
      </c>
      <c r="C112" s="227">
        <v>287.8343200683594</v>
      </c>
      <c r="D112" s="227">
        <v>33.736427307128906</v>
      </c>
      <c r="E112" s="221">
        <v>-254.09789276123047</v>
      </c>
      <c r="F112" s="221">
        <v>540.0921020507812</v>
      </c>
      <c r="G112" s="227">
        <v>1342.086669921875</v>
      </c>
      <c r="H112" s="221">
        <v>801.9945678710938</v>
      </c>
      <c r="I112" s="224">
        <v>7772.015138671875</v>
      </c>
      <c r="J112" s="174">
        <v>414202.51086274534</v>
      </c>
      <c r="K112" s="183">
        <v>1300845.7338829879</v>
      </c>
      <c r="L112" s="225">
        <v>16.73756047399161</v>
      </c>
      <c r="M112" s="226">
        <v>0.043811235284960004</v>
      </c>
      <c r="N112" s="144">
        <v>2031</v>
      </c>
      <c r="O112" s="267">
        <v>1322</v>
      </c>
      <c r="P112" s="266">
        <v>1113.8343505859375</v>
      </c>
      <c r="Q112" s="282" t="s">
        <v>93</v>
      </c>
      <c r="R112" s="266">
        <v>407</v>
      </c>
      <c r="S112" s="266">
        <v>1520.8343505859375</v>
      </c>
      <c r="T112" s="271">
        <v>0.1504041986277893</v>
      </c>
      <c r="U112" s="177"/>
      <c r="V112" s="177"/>
    </row>
    <row r="113" spans="1:22" ht="12.75">
      <c r="A113" s="144">
        <v>2032</v>
      </c>
      <c r="B113" s="240">
        <v>8483.1806640625</v>
      </c>
      <c r="C113" s="227">
        <v>288.8314514160156</v>
      </c>
      <c r="D113" s="227">
        <v>33.800296783447266</v>
      </c>
      <c r="E113" s="221">
        <v>-255.03115463256836</v>
      </c>
      <c r="F113" s="221">
        <v>518.8408813476562</v>
      </c>
      <c r="G113" s="227">
        <v>1396.8314208984375</v>
      </c>
      <c r="H113" s="221">
        <v>877.9905395507812</v>
      </c>
      <c r="I113" s="224">
        <v>7829.975752929688</v>
      </c>
      <c r="J113" s="174">
        <v>421900.9744772787</v>
      </c>
      <c r="K113" s="183">
        <v>1312806.3029618408</v>
      </c>
      <c r="L113" s="225">
        <v>16.76641594286722</v>
      </c>
      <c r="M113" s="226">
        <v>0.04176755972557</v>
      </c>
      <c r="N113" s="144">
        <v>2032</v>
      </c>
      <c r="O113" s="267">
        <v>1330</v>
      </c>
      <c r="P113" s="266">
        <v>1113.8343505859375</v>
      </c>
      <c r="Q113" s="282" t="s">
        <v>93</v>
      </c>
      <c r="R113" s="266">
        <v>407</v>
      </c>
      <c r="S113" s="266">
        <v>1520.8343505859375</v>
      </c>
      <c r="T113" s="271">
        <v>0.14348447412476495</v>
      </c>
      <c r="U113" s="177"/>
      <c r="V113" s="177"/>
    </row>
    <row r="114" spans="1:22" ht="12.75">
      <c r="A114" s="144">
        <v>2033</v>
      </c>
      <c r="B114" s="240">
        <v>8540.091796875</v>
      </c>
      <c r="C114" s="227">
        <v>287.8343200683594</v>
      </c>
      <c r="D114" s="227">
        <v>33.736427307128906</v>
      </c>
      <c r="E114" s="221">
        <v>-254.09789276123047</v>
      </c>
      <c r="F114" s="221">
        <v>538.498046875</v>
      </c>
      <c r="G114" s="227">
        <v>1341.387451171875</v>
      </c>
      <c r="H114" s="221">
        <v>802.889404296875</v>
      </c>
      <c r="I114" s="224">
        <v>7882.504728515625</v>
      </c>
      <c r="J114" s="174">
        <v>429742.52351613954</v>
      </c>
      <c r="K114" s="183">
        <v>1335461.6883644403</v>
      </c>
      <c r="L114" s="225">
        <v>16.942098157369895</v>
      </c>
      <c r="M114" s="226">
        <v>0.040324521461024165</v>
      </c>
      <c r="N114" s="144">
        <v>2033</v>
      </c>
      <c r="O114" s="267">
        <v>1344</v>
      </c>
      <c r="P114" s="266">
        <v>1105.8343505859375</v>
      </c>
      <c r="Q114" s="282" t="s">
        <v>93</v>
      </c>
      <c r="R114" s="266">
        <v>407</v>
      </c>
      <c r="S114" s="266">
        <v>1512.8343505859375</v>
      </c>
      <c r="T114" s="271">
        <v>0.12562079656691783</v>
      </c>
      <c r="U114" s="177"/>
      <c r="V114" s="177"/>
    </row>
    <row r="115" spans="1:22" ht="12.75">
      <c r="A115" s="144">
        <v>2034</v>
      </c>
      <c r="B115" s="240">
        <v>8600.5400390625</v>
      </c>
      <c r="C115" s="227">
        <v>287.8343200683594</v>
      </c>
      <c r="D115" s="227">
        <v>33.736427307128906</v>
      </c>
      <c r="E115" s="221">
        <v>-254.09789276123047</v>
      </c>
      <c r="F115" s="221">
        <v>507.095947265625</v>
      </c>
      <c r="G115" s="227">
        <v>1212.8924560546875</v>
      </c>
      <c r="H115" s="221">
        <v>705.7965087890625</v>
      </c>
      <c r="I115" s="224">
        <v>7938.298456054687</v>
      </c>
      <c r="J115" s="174">
        <v>437729.81739810016</v>
      </c>
      <c r="K115" s="183">
        <v>1355124.0235636747</v>
      </c>
      <c r="L115" s="225">
        <v>17.07071145114349</v>
      </c>
      <c r="M115" s="226">
        <v>0.03887947357561172</v>
      </c>
      <c r="N115" s="144">
        <v>2034</v>
      </c>
      <c r="O115" s="267">
        <v>1348</v>
      </c>
      <c r="P115" s="266">
        <v>1105.8343505859375</v>
      </c>
      <c r="Q115" s="282" t="s">
        <v>93</v>
      </c>
      <c r="R115" s="266">
        <v>407</v>
      </c>
      <c r="S115" s="266">
        <v>1512.8343505859375</v>
      </c>
      <c r="T115" s="271">
        <v>0.12228067550885569</v>
      </c>
      <c r="U115" s="177"/>
      <c r="V115" s="177"/>
    </row>
    <row r="116" spans="1:22" ht="12.75">
      <c r="A116" s="144">
        <v>2035</v>
      </c>
      <c r="B116" s="240">
        <v>8665.474609375</v>
      </c>
      <c r="C116" s="227">
        <v>287.8343200683594</v>
      </c>
      <c r="D116" s="227">
        <v>33.736427307128906</v>
      </c>
      <c r="E116" s="221">
        <v>-254.09789276123047</v>
      </c>
      <c r="F116" s="221">
        <v>582.1284790039062</v>
      </c>
      <c r="G116" s="227">
        <v>1053.7913818359375</v>
      </c>
      <c r="H116" s="221">
        <v>471.66290283203125</v>
      </c>
      <c r="I116" s="224">
        <v>7998.233064453126</v>
      </c>
      <c r="J116" s="174">
        <v>445865.5649705051</v>
      </c>
      <c r="K116" s="183">
        <v>1384117.6102302559</v>
      </c>
      <c r="L116" s="225">
        <v>17.30529229489131</v>
      </c>
      <c r="M116" s="226">
        <v>0.03781972758761287</v>
      </c>
      <c r="N116" s="144">
        <v>2035</v>
      </c>
      <c r="O116" s="267">
        <v>1359</v>
      </c>
      <c r="P116" s="266">
        <v>1109.8343505859375</v>
      </c>
      <c r="Q116" s="282" t="s">
        <v>93</v>
      </c>
      <c r="R116" s="266">
        <v>407</v>
      </c>
      <c r="S116" s="266">
        <v>1516.8343505859375</v>
      </c>
      <c r="T116" s="271">
        <v>0.11614006665631904</v>
      </c>
      <c r="U116" s="177"/>
      <c r="V116" s="177"/>
    </row>
    <row r="117" spans="1:22" ht="12.75">
      <c r="A117" s="144">
        <v>2036</v>
      </c>
      <c r="B117" s="240">
        <v>8729.265625</v>
      </c>
      <c r="C117" s="227">
        <v>288.8314514160156</v>
      </c>
      <c r="D117" s="227">
        <v>33.800296783447266</v>
      </c>
      <c r="E117" s="221">
        <v>-255.03115463256836</v>
      </c>
      <c r="F117" s="221">
        <v>622.8973999023438</v>
      </c>
      <c r="G117" s="227">
        <v>1062.2799072265625</v>
      </c>
      <c r="H117" s="221">
        <v>439.38250732421875</v>
      </c>
      <c r="I117" s="224">
        <v>8057.112171875</v>
      </c>
      <c r="J117" s="174">
        <v>454152.5254279616</v>
      </c>
      <c r="K117" s="183">
        <v>1223120.2167717204</v>
      </c>
      <c r="L117" s="225">
        <v>15.180627881057335</v>
      </c>
      <c r="M117" s="226">
        <v>0.030864245353329878</v>
      </c>
      <c r="N117" s="144">
        <v>2036</v>
      </c>
      <c r="O117" s="267">
        <v>1367</v>
      </c>
      <c r="P117" s="266">
        <v>1109.8343505859375</v>
      </c>
      <c r="Q117" s="282" t="s">
        <v>93</v>
      </c>
      <c r="R117" s="266">
        <v>407</v>
      </c>
      <c r="S117" s="266">
        <v>1516.8343505859375</v>
      </c>
      <c r="T117" s="271">
        <v>0.10960815697581383</v>
      </c>
      <c r="U117" s="177"/>
      <c r="V117" s="177"/>
    </row>
    <row r="118" spans="1:22" ht="12.75">
      <c r="A118" s="144">
        <v>2037</v>
      </c>
      <c r="B118" s="240">
        <v>8791.5166015625</v>
      </c>
      <c r="C118" s="227">
        <v>287.8343200683594</v>
      </c>
      <c r="D118" s="227">
        <v>33.736427307128906</v>
      </c>
      <c r="E118" s="221">
        <v>-254.09789276123047</v>
      </c>
      <c r="F118" s="221">
        <v>514.066162109375</v>
      </c>
      <c r="G118" s="227">
        <v>1127.4058837890625</v>
      </c>
      <c r="H118" s="221">
        <v>613.3397216796875</v>
      </c>
      <c r="I118" s="224">
        <v>8114.569823242188</v>
      </c>
      <c r="J118" s="174">
        <v>462593.5092481059</v>
      </c>
      <c r="K118" s="183">
        <v>1242828.5965372361</v>
      </c>
      <c r="L118" s="225">
        <v>15.316013339086188</v>
      </c>
      <c r="M118" s="226">
        <v>0.030011409378518872</v>
      </c>
      <c r="N118" s="144">
        <v>2037</v>
      </c>
      <c r="O118" s="267">
        <v>1384</v>
      </c>
      <c r="P118" s="266">
        <v>1109.8343505859375</v>
      </c>
      <c r="Q118" s="282" t="s">
        <v>93</v>
      </c>
      <c r="R118" s="266">
        <v>407</v>
      </c>
      <c r="S118" s="266">
        <v>1516.8343505859375</v>
      </c>
      <c r="T118" s="271">
        <v>0.09597857701296064</v>
      </c>
      <c r="U118" s="177"/>
      <c r="V118" s="177"/>
    </row>
    <row r="119" spans="1:22" ht="12.75">
      <c r="A119" s="144">
        <v>2038</v>
      </c>
      <c r="B119" s="240">
        <v>8859.814453125</v>
      </c>
      <c r="C119" s="227">
        <v>287.8343200683594</v>
      </c>
      <c r="D119" s="227">
        <v>33.736427307128906</v>
      </c>
      <c r="E119" s="221">
        <v>-254.09789276123047</v>
      </c>
      <c r="F119" s="221">
        <v>562.6748046875</v>
      </c>
      <c r="G119" s="227">
        <v>1009.7225341796875</v>
      </c>
      <c r="H119" s="221">
        <v>447.0477294921875</v>
      </c>
      <c r="I119" s="224">
        <v>8177.608740234376</v>
      </c>
      <c r="J119" s="174">
        <v>471191.37914476125</v>
      </c>
      <c r="K119" s="183">
        <v>1269603.8473721477</v>
      </c>
      <c r="L119" s="225">
        <v>15.52536796148748</v>
      </c>
      <c r="M119" s="226">
        <v>0.029401462597371086</v>
      </c>
      <c r="N119" s="144">
        <v>2038</v>
      </c>
      <c r="O119" s="267">
        <v>1397</v>
      </c>
      <c r="P119" s="266">
        <v>1109.8343505859375</v>
      </c>
      <c r="Q119" s="282" t="s">
        <v>93</v>
      </c>
      <c r="R119" s="266">
        <v>407</v>
      </c>
      <c r="S119" s="266">
        <v>1516.8343505859375</v>
      </c>
      <c r="T119" s="271">
        <v>0.08577977851534535</v>
      </c>
      <c r="U119" s="177"/>
      <c r="V119" s="177"/>
    </row>
    <row r="120" spans="1:22" ht="25.5">
      <c r="A120" s="144">
        <v>2039</v>
      </c>
      <c r="B120" s="240">
        <v>8929.3212890625</v>
      </c>
      <c r="C120" s="227">
        <v>287.8343200683594</v>
      </c>
      <c r="D120" s="227">
        <v>33.736427307128906</v>
      </c>
      <c r="E120" s="221">
        <v>-254.09789276123047</v>
      </c>
      <c r="F120" s="221">
        <v>372.8260498046875</v>
      </c>
      <c r="G120" s="227">
        <v>2663.48388671875</v>
      </c>
      <c r="H120" s="221">
        <v>2290.6578369140625</v>
      </c>
      <c r="I120" s="224">
        <v>8241.763549804688</v>
      </c>
      <c r="J120" s="174">
        <v>479949.05103881157</v>
      </c>
      <c r="K120" s="183">
        <v>1287706.5457292912</v>
      </c>
      <c r="L120" s="225">
        <v>15.62416269221661</v>
      </c>
      <c r="M120" s="226">
        <v>0.028569665575650216</v>
      </c>
      <c r="N120" s="144">
        <v>2039</v>
      </c>
      <c r="O120" s="267">
        <v>1409</v>
      </c>
      <c r="P120" s="266">
        <v>1109.8743896484375</v>
      </c>
      <c r="Q120" s="282" t="s">
        <v>95</v>
      </c>
      <c r="R120" s="266">
        <v>814</v>
      </c>
      <c r="S120" s="266">
        <v>1923.8743896484375</v>
      </c>
      <c r="T120" s="271">
        <v>0.36541830351202087</v>
      </c>
      <c r="U120" s="177"/>
      <c r="V120" s="177"/>
    </row>
    <row r="121" spans="1:22" ht="12.75">
      <c r="A121" s="144">
        <v>2040</v>
      </c>
      <c r="B121" s="241">
        <v>8999.3720703125</v>
      </c>
      <c r="C121" s="228">
        <v>288.8314514160156</v>
      </c>
      <c r="D121" s="228">
        <v>33.800296783447266</v>
      </c>
      <c r="E121" s="229">
        <v>-255.03115463256836</v>
      </c>
      <c r="F121" s="229">
        <v>402.0063781738281</v>
      </c>
      <c r="G121" s="228">
        <v>2534.41748046875</v>
      </c>
      <c r="H121" s="206">
        <v>2132.411102294922</v>
      </c>
      <c r="I121" s="230">
        <v>8306.420420898437</v>
      </c>
      <c r="J121" s="231">
        <v>488869.49504712055</v>
      </c>
      <c r="K121" s="186">
        <v>1341986.9166343948</v>
      </c>
      <c r="L121" s="232">
        <v>16.156019664716695</v>
      </c>
      <c r="M121" s="233">
        <v>0.02875783816435762</v>
      </c>
      <c r="N121" s="144">
        <v>2040</v>
      </c>
      <c r="O121" s="268">
        <v>1420</v>
      </c>
      <c r="P121" s="269">
        <v>1109.8743896484375</v>
      </c>
      <c r="Q121" s="281" t="s">
        <v>93</v>
      </c>
      <c r="R121" s="269">
        <v>814</v>
      </c>
      <c r="S121" s="269">
        <v>1923.8743896484375</v>
      </c>
      <c r="T121" s="272">
        <v>0.3548411194707306</v>
      </c>
      <c r="U121" s="177"/>
      <c r="V121" s="177"/>
    </row>
    <row r="122" spans="1:22" ht="12.75">
      <c r="A122" s="144"/>
      <c r="B122" s="156"/>
      <c r="C122" s="156"/>
      <c r="D122" s="156"/>
      <c r="E122" s="154"/>
      <c r="F122" s="154"/>
      <c r="G122" s="156"/>
      <c r="H122" s="154"/>
      <c r="I122" s="247"/>
      <c r="J122" s="174"/>
      <c r="K122" s="183"/>
      <c r="L122" s="225"/>
      <c r="M122" s="248"/>
      <c r="N122" s="149"/>
      <c r="O122" s="144"/>
      <c r="P122" s="174"/>
      <c r="Q122" s="251"/>
      <c r="R122" s="174"/>
      <c r="S122" s="174"/>
      <c r="T122" s="177"/>
      <c r="U122" s="250"/>
      <c r="V122" s="177"/>
    </row>
    <row r="123" spans="1:22" ht="14.25">
      <c r="A123" s="142"/>
      <c r="B123" s="194" t="s">
        <v>96</v>
      </c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77"/>
      <c r="Q123" s="177"/>
      <c r="R123" s="177"/>
      <c r="S123" s="177"/>
      <c r="T123" s="177"/>
      <c r="U123" s="177"/>
      <c r="V123" s="142"/>
    </row>
    <row r="124" spans="1:22" ht="14.25">
      <c r="A124" s="142"/>
      <c r="B124" s="194" t="s">
        <v>97</v>
      </c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235" t="s">
        <v>98</v>
      </c>
      <c r="V124" s="14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2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3" width="9.28125" style="0" customWidth="1"/>
    <col min="4" max="4" width="10.140625" style="0" bestFit="1" customWidth="1"/>
    <col min="5" max="5" width="14.421875" style="0" bestFit="1" customWidth="1"/>
    <col min="6" max="6" width="14.140625" style="0" bestFit="1" customWidth="1"/>
    <col min="7" max="7" width="13.8515625" style="0" bestFit="1" customWidth="1"/>
    <col min="8" max="8" width="11.7109375" style="0" bestFit="1" customWidth="1"/>
    <col min="9" max="9" width="11.421875" style="0" bestFit="1" customWidth="1"/>
    <col min="10" max="10" width="14.00390625" style="0" bestFit="1" customWidth="1"/>
    <col min="11" max="11" width="12.8515625" style="0" bestFit="1" customWidth="1"/>
    <col min="12" max="12" width="12.28125" style="0" bestFit="1" customWidth="1"/>
    <col min="13" max="13" width="11.57421875" style="0" bestFit="1" customWidth="1"/>
    <col min="14" max="14" width="8.00390625" style="0" bestFit="1" customWidth="1"/>
    <col min="15" max="16" width="9.8515625" style="0" bestFit="1" customWidth="1"/>
    <col min="17" max="17" width="11.8515625" style="0" bestFit="1" customWidth="1"/>
    <col min="18" max="18" width="8.421875" style="0" bestFit="1" customWidth="1"/>
    <col min="19" max="19" width="8.28125" style="0" bestFit="1" customWidth="1"/>
    <col min="20" max="20" width="10.00390625" style="0" bestFit="1" customWidth="1"/>
  </cols>
  <sheetData>
    <row r="1" spans="2:28" ht="15.75">
      <c r="B1" s="172"/>
      <c r="C1" s="143" t="s">
        <v>0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2"/>
      <c r="V1" s="142"/>
      <c r="W1" s="142"/>
      <c r="X1" s="142"/>
      <c r="Y1" s="142"/>
      <c r="Z1" s="142"/>
      <c r="AA1" s="142"/>
      <c r="AB1" s="142"/>
    </row>
    <row r="2" spans="2:28" ht="15.75">
      <c r="B2" s="196"/>
      <c r="C2" s="276" t="s">
        <v>1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196"/>
      <c r="V2" s="142"/>
      <c r="W2" s="142"/>
      <c r="X2" s="142"/>
      <c r="Y2" s="142"/>
      <c r="Z2" s="142"/>
      <c r="AA2" s="142"/>
      <c r="AB2" s="142"/>
    </row>
    <row r="3" spans="2:28" ht="15.75">
      <c r="B3" s="195"/>
      <c r="C3" s="143" t="s">
        <v>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95"/>
      <c r="V3" s="142"/>
      <c r="W3" s="142"/>
      <c r="X3" s="142"/>
      <c r="Y3" s="142"/>
      <c r="Z3" s="142"/>
      <c r="AA3" s="142"/>
      <c r="AB3" s="142"/>
    </row>
    <row r="4" spans="2:28" ht="15.75">
      <c r="B4" s="172"/>
      <c r="C4" s="143" t="s">
        <v>111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95"/>
      <c r="V4" s="142"/>
      <c r="W4" s="142"/>
      <c r="X4" s="142"/>
      <c r="Y4" s="142"/>
      <c r="Z4" s="142"/>
      <c r="AA4" s="142"/>
      <c r="AB4" s="142"/>
    </row>
    <row r="5" spans="2:28" ht="12.75"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42"/>
      <c r="V5" s="142"/>
      <c r="W5" s="142"/>
      <c r="X5" s="142"/>
      <c r="Y5" s="142"/>
      <c r="Z5" s="142"/>
      <c r="AA5" s="142"/>
      <c r="AB5" s="142"/>
    </row>
    <row r="6" spans="2:28" ht="12.75">
      <c r="B6" s="172"/>
      <c r="C6" s="172"/>
      <c r="D6" s="145" t="s">
        <v>4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4"/>
      <c r="P6" s="142"/>
      <c r="Q6" s="142"/>
      <c r="R6" s="147"/>
      <c r="S6" s="142"/>
      <c r="T6" s="142"/>
      <c r="U6" s="142"/>
      <c r="V6" s="142"/>
      <c r="W6" s="142"/>
      <c r="X6" s="142"/>
      <c r="Y6" s="142"/>
      <c r="Z6" s="142"/>
      <c r="AA6" s="142"/>
      <c r="AB6" s="142"/>
    </row>
    <row r="7" spans="2:28" ht="12.75">
      <c r="B7" s="172"/>
      <c r="C7" s="144"/>
      <c r="D7" s="144"/>
      <c r="E7" s="144"/>
      <c r="F7" s="144"/>
      <c r="G7" s="172"/>
      <c r="H7" s="160"/>
      <c r="I7" s="160"/>
      <c r="J7" s="160"/>
      <c r="K7" s="160"/>
      <c r="L7" s="144" t="s">
        <v>5</v>
      </c>
      <c r="M7" s="172"/>
      <c r="N7" s="144"/>
      <c r="O7" s="142"/>
      <c r="P7" s="142"/>
      <c r="Q7" s="17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</row>
    <row r="8" spans="2:28" ht="12.75">
      <c r="B8" s="172"/>
      <c r="C8" s="144"/>
      <c r="D8" s="144"/>
      <c r="E8" s="144"/>
      <c r="F8" s="144"/>
      <c r="G8" s="147"/>
      <c r="H8" s="146" t="s">
        <v>6</v>
      </c>
      <c r="I8" s="146"/>
      <c r="J8" s="146"/>
      <c r="K8" s="148"/>
      <c r="L8" s="149" t="s">
        <v>7</v>
      </c>
      <c r="M8" s="172"/>
      <c r="N8" s="179"/>
      <c r="O8" s="142"/>
      <c r="P8" s="142"/>
      <c r="Q8" s="17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</row>
    <row r="9" spans="2:28" ht="12.75">
      <c r="B9" s="172"/>
      <c r="C9" s="144"/>
      <c r="D9" s="144" t="s">
        <v>8</v>
      </c>
      <c r="E9" s="144" t="s">
        <v>9</v>
      </c>
      <c r="F9" s="144" t="s">
        <v>5</v>
      </c>
      <c r="G9" s="144" t="s">
        <v>10</v>
      </c>
      <c r="H9" s="144" t="s">
        <v>11</v>
      </c>
      <c r="I9" s="144" t="s">
        <v>12</v>
      </c>
      <c r="J9" s="144"/>
      <c r="K9" s="144" t="s">
        <v>13</v>
      </c>
      <c r="L9" s="144" t="s">
        <v>14</v>
      </c>
      <c r="M9" s="169" t="s">
        <v>15</v>
      </c>
      <c r="N9" s="144" t="s">
        <v>7</v>
      </c>
      <c r="O9" s="144" t="s">
        <v>15</v>
      </c>
      <c r="P9" s="142"/>
      <c r="Q9" s="144" t="s">
        <v>16</v>
      </c>
      <c r="R9" s="142"/>
      <c r="S9" s="142"/>
      <c r="T9" s="142" t="s">
        <v>17</v>
      </c>
      <c r="U9" s="142"/>
      <c r="V9" s="142"/>
      <c r="W9" s="142"/>
      <c r="X9" s="142"/>
      <c r="Y9" s="142"/>
      <c r="Z9" s="142"/>
      <c r="AA9" s="142"/>
      <c r="AB9" s="142"/>
    </row>
    <row r="10" spans="2:28" ht="12.75">
      <c r="B10" s="172"/>
      <c r="C10" s="144"/>
      <c r="D10" s="151" t="s">
        <v>18</v>
      </c>
      <c r="E10" s="151" t="s">
        <v>19</v>
      </c>
      <c r="F10" s="151" t="s">
        <v>20</v>
      </c>
      <c r="G10" s="150" t="s">
        <v>21</v>
      </c>
      <c r="H10" s="151" t="s">
        <v>22</v>
      </c>
      <c r="I10" s="151" t="s">
        <v>23</v>
      </c>
      <c r="J10" s="151" t="s">
        <v>13</v>
      </c>
      <c r="K10" s="151" t="s">
        <v>18</v>
      </c>
      <c r="L10" s="151" t="s">
        <v>24</v>
      </c>
      <c r="M10" s="166" t="s">
        <v>13</v>
      </c>
      <c r="N10" s="151" t="s">
        <v>17</v>
      </c>
      <c r="O10" s="151" t="s">
        <v>13</v>
      </c>
      <c r="P10" s="151" t="s">
        <v>25</v>
      </c>
      <c r="Q10" s="151" t="s">
        <v>26</v>
      </c>
      <c r="R10" s="142"/>
      <c r="S10" s="144" t="s">
        <v>27</v>
      </c>
      <c r="T10" s="144" t="s">
        <v>28</v>
      </c>
      <c r="U10" s="142"/>
      <c r="V10" s="142"/>
      <c r="W10" s="142"/>
      <c r="X10" s="142"/>
      <c r="Y10" s="142"/>
      <c r="Z10" s="142"/>
      <c r="AA10" s="142"/>
      <c r="AB10" s="142"/>
    </row>
    <row r="11" spans="2:28" ht="12.75">
      <c r="B11" s="152"/>
      <c r="C11" s="152" t="s">
        <v>29</v>
      </c>
      <c r="D11" s="161" t="s">
        <v>30</v>
      </c>
      <c r="E11" s="161" t="s">
        <v>31</v>
      </c>
      <c r="F11" s="167" t="s">
        <v>32</v>
      </c>
      <c r="G11" s="144" t="s">
        <v>33</v>
      </c>
      <c r="H11" s="144" t="s">
        <v>34</v>
      </c>
      <c r="I11" s="167" t="s">
        <v>35</v>
      </c>
      <c r="J11" s="144" t="s">
        <v>36</v>
      </c>
      <c r="K11" s="144" t="s">
        <v>37</v>
      </c>
      <c r="L11" s="144" t="s">
        <v>38</v>
      </c>
      <c r="M11" s="144" t="s">
        <v>39</v>
      </c>
      <c r="N11" s="144" t="s">
        <v>40</v>
      </c>
      <c r="O11" s="144" t="s">
        <v>41</v>
      </c>
      <c r="P11" s="144" t="s">
        <v>42</v>
      </c>
      <c r="Q11" s="144" t="s">
        <v>43</v>
      </c>
      <c r="R11" s="142"/>
      <c r="S11" s="144" t="s">
        <v>44</v>
      </c>
      <c r="T11" s="144" t="s">
        <v>45</v>
      </c>
      <c r="U11" s="142"/>
      <c r="V11" s="142"/>
      <c r="W11" s="142"/>
      <c r="X11" s="142"/>
      <c r="Y11" s="142"/>
      <c r="Z11" s="142"/>
      <c r="AA11" s="142"/>
      <c r="AB11" s="142"/>
    </row>
    <row r="12" spans="2:28" ht="12.75">
      <c r="B12" s="154"/>
      <c r="C12" s="144">
        <v>2011</v>
      </c>
      <c r="D12" s="154">
        <v>224954.9375</v>
      </c>
      <c r="E12" s="154">
        <v>-12910.77197265625</v>
      </c>
      <c r="F12" s="154">
        <v>36033.357421875</v>
      </c>
      <c r="G12" s="154">
        <v>201832.35205078125</v>
      </c>
      <c r="H12" s="154">
        <v>0</v>
      </c>
      <c r="I12" s="154">
        <v>0</v>
      </c>
      <c r="J12" s="154">
        <v>0</v>
      </c>
      <c r="K12" s="154">
        <v>201832.35205078125</v>
      </c>
      <c r="L12" s="154">
        <v>7466.001953125</v>
      </c>
      <c r="M12" s="154">
        <v>209298.35400390625</v>
      </c>
      <c r="N12" s="154">
        <v>0</v>
      </c>
      <c r="O12" s="154">
        <v>209298.35400390625</v>
      </c>
      <c r="P12" s="162">
        <v>209298.35400390625</v>
      </c>
      <c r="Q12" s="154">
        <v>0</v>
      </c>
      <c r="R12" s="171">
        <v>2011</v>
      </c>
      <c r="S12" s="154">
        <v>0</v>
      </c>
      <c r="T12" s="158">
        <v>884</v>
      </c>
      <c r="U12" s="142"/>
      <c r="V12" s="200"/>
      <c r="W12" s="155"/>
      <c r="X12" s="142"/>
      <c r="Y12" s="142"/>
      <c r="Z12" s="142"/>
      <c r="AA12" s="155"/>
      <c r="AB12" s="155"/>
    </row>
    <row r="13" spans="2:28" ht="12.75">
      <c r="B13" s="154"/>
      <c r="C13" s="144">
        <v>2012</v>
      </c>
      <c r="D13" s="154">
        <v>251705.640625</v>
      </c>
      <c r="E13" s="154">
        <v>-20795.522216796875</v>
      </c>
      <c r="F13" s="154">
        <v>75201.55493164062</v>
      </c>
      <c r="G13" s="154">
        <v>197299.60791015625</v>
      </c>
      <c r="H13" s="154">
        <v>0</v>
      </c>
      <c r="I13" s="154">
        <v>0</v>
      </c>
      <c r="J13" s="154">
        <v>0</v>
      </c>
      <c r="K13" s="154">
        <v>197299.60791015625</v>
      </c>
      <c r="L13" s="154">
        <v>5926.2138671875</v>
      </c>
      <c r="M13" s="154">
        <v>203225.82177734375</v>
      </c>
      <c r="N13" s="154">
        <v>0</v>
      </c>
      <c r="O13" s="154">
        <v>203225.82177734375</v>
      </c>
      <c r="P13" s="162">
        <v>396361.8865677352</v>
      </c>
      <c r="Q13" s="154">
        <v>0</v>
      </c>
      <c r="R13" s="171">
        <v>2012</v>
      </c>
      <c r="S13" s="154">
        <v>0</v>
      </c>
      <c r="T13" s="158">
        <v>2401</v>
      </c>
      <c r="U13" s="142"/>
      <c r="V13" s="155"/>
      <c r="W13" s="155"/>
      <c r="X13" s="142"/>
      <c r="Y13" s="159"/>
      <c r="Z13" s="142"/>
      <c r="AA13" s="155"/>
      <c r="AB13" s="155"/>
    </row>
    <row r="14" spans="2:28" ht="12.75">
      <c r="B14" s="154"/>
      <c r="C14" s="144">
        <v>2013</v>
      </c>
      <c r="D14" s="154">
        <v>250887.96875</v>
      </c>
      <c r="E14" s="154">
        <v>-31247.298583984375</v>
      </c>
      <c r="F14" s="154">
        <v>49468.703125</v>
      </c>
      <c r="G14" s="154">
        <v>232666.56420898438</v>
      </c>
      <c r="H14" s="154">
        <v>0</v>
      </c>
      <c r="I14" s="154">
        <v>0</v>
      </c>
      <c r="J14" s="154">
        <v>0</v>
      </c>
      <c r="K14" s="154">
        <v>232666.56420898438</v>
      </c>
      <c r="L14" s="154">
        <v>49644.1328125</v>
      </c>
      <c r="M14" s="154">
        <v>282310.6970214844</v>
      </c>
      <c r="N14" s="154">
        <v>0</v>
      </c>
      <c r="O14" s="154">
        <v>282310.6970214844</v>
      </c>
      <c r="P14" s="162">
        <v>635554.5310917955</v>
      </c>
      <c r="Q14" s="154">
        <v>0</v>
      </c>
      <c r="R14" s="171">
        <v>2013</v>
      </c>
      <c r="S14" s="154">
        <v>0</v>
      </c>
      <c r="T14" s="158">
        <v>2401</v>
      </c>
      <c r="U14" s="142"/>
      <c r="V14" s="155"/>
      <c r="W14" s="155"/>
      <c r="X14" s="142"/>
      <c r="Y14" s="159"/>
      <c r="Z14" s="142"/>
      <c r="AA14" s="155"/>
      <c r="AB14" s="155"/>
    </row>
    <row r="15" spans="2:28" ht="12.75">
      <c r="B15" s="154"/>
      <c r="C15" s="144">
        <v>2014</v>
      </c>
      <c r="D15" s="154">
        <v>287970.46875</v>
      </c>
      <c r="E15" s="154">
        <v>-39475.874267578125</v>
      </c>
      <c r="F15" s="154">
        <v>88487.3818359375</v>
      </c>
      <c r="G15" s="154">
        <v>238958.96118164062</v>
      </c>
      <c r="H15" s="154">
        <v>607</v>
      </c>
      <c r="I15" s="154">
        <v>0</v>
      </c>
      <c r="J15" s="154">
        <v>607</v>
      </c>
      <c r="K15" s="154">
        <v>239565.96118164062</v>
      </c>
      <c r="L15" s="154">
        <v>80566.0625</v>
      </c>
      <c r="M15" s="154">
        <v>320132.0236816406</v>
      </c>
      <c r="N15" s="154">
        <v>2489.2245685768808</v>
      </c>
      <c r="O15" s="154">
        <v>317642.7991130637</v>
      </c>
      <c r="P15" s="162">
        <v>883279.4777800859</v>
      </c>
      <c r="Q15" s="154">
        <v>607</v>
      </c>
      <c r="R15" s="171">
        <v>2014</v>
      </c>
      <c r="S15" s="154">
        <v>35.91125524520862</v>
      </c>
      <c r="T15" s="158">
        <v>1333</v>
      </c>
      <c r="U15" s="142"/>
      <c r="V15" s="155"/>
      <c r="W15" s="155"/>
      <c r="X15" s="142"/>
      <c r="Y15" s="159"/>
      <c r="Z15" s="142"/>
      <c r="AA15" s="155"/>
      <c r="AB15" s="155"/>
    </row>
    <row r="16" spans="2:28" ht="12.75">
      <c r="B16" s="154"/>
      <c r="C16" s="144">
        <v>2015</v>
      </c>
      <c r="D16" s="154">
        <v>300135.09375</v>
      </c>
      <c r="E16" s="154">
        <v>-44041.66369628906</v>
      </c>
      <c r="F16" s="154">
        <v>98680.3037109375</v>
      </c>
      <c r="G16" s="154">
        <v>245496.45373535156</v>
      </c>
      <c r="H16" s="154">
        <v>607</v>
      </c>
      <c r="I16" s="154">
        <v>0</v>
      </c>
      <c r="J16" s="154">
        <v>607</v>
      </c>
      <c r="K16" s="154">
        <v>246103.45373535156</v>
      </c>
      <c r="L16" s="154">
        <v>106396.2421875</v>
      </c>
      <c r="M16" s="154">
        <v>352499.69592285156</v>
      </c>
      <c r="N16" s="154">
        <v>1986.8910728973244</v>
      </c>
      <c r="O16" s="154">
        <v>350512.80484995426</v>
      </c>
      <c r="P16" s="162">
        <v>1134899.3053425965</v>
      </c>
      <c r="Q16" s="154">
        <v>607</v>
      </c>
      <c r="R16" s="171">
        <v>2015</v>
      </c>
      <c r="S16" s="154">
        <v>24.795226287841615</v>
      </c>
      <c r="T16" s="158">
        <v>1541</v>
      </c>
      <c r="U16" s="142"/>
      <c r="V16" s="155"/>
      <c r="W16" s="155"/>
      <c r="X16" s="142"/>
      <c r="Y16" s="159"/>
      <c r="Z16" s="142"/>
      <c r="AA16" s="155"/>
      <c r="AB16" s="155"/>
    </row>
    <row r="17" spans="2:28" ht="12.75">
      <c r="B17" s="154"/>
      <c r="C17" s="144">
        <v>2016</v>
      </c>
      <c r="D17" s="154">
        <v>263839.4375</v>
      </c>
      <c r="E17" s="154">
        <v>-45632.6640625</v>
      </c>
      <c r="F17" s="154">
        <v>9301.255859375</v>
      </c>
      <c r="G17" s="154">
        <v>300170.845703125</v>
      </c>
      <c r="H17" s="154">
        <v>219478.8</v>
      </c>
      <c r="I17" s="154">
        <v>34477.380859375</v>
      </c>
      <c r="J17" s="154">
        <v>253956.180859375</v>
      </c>
      <c r="K17" s="154">
        <v>554127.0265625</v>
      </c>
      <c r="L17" s="154">
        <v>5707.181640625</v>
      </c>
      <c r="M17" s="154">
        <v>559834.208203125</v>
      </c>
      <c r="N17" s="154">
        <v>-19461.463011858006</v>
      </c>
      <c r="O17" s="154">
        <v>579295.6712149831</v>
      </c>
      <c r="P17" s="162">
        <v>1517681.297684132</v>
      </c>
      <c r="Q17" s="154">
        <v>219478.8</v>
      </c>
      <c r="R17" s="171">
        <v>2016</v>
      </c>
      <c r="S17" s="154">
        <v>-216.96168352127097</v>
      </c>
      <c r="T17" s="158">
        <v>1725</v>
      </c>
      <c r="U17" s="142"/>
      <c r="V17" s="155"/>
      <c r="W17" s="155"/>
      <c r="X17" s="142"/>
      <c r="Y17" s="159"/>
      <c r="Z17" s="142"/>
      <c r="AA17" s="155"/>
      <c r="AB17" s="155"/>
    </row>
    <row r="18" spans="2:28" ht="12.75">
      <c r="B18" s="154"/>
      <c r="C18" s="144">
        <v>2017</v>
      </c>
      <c r="D18" s="154">
        <v>264475.875</v>
      </c>
      <c r="E18" s="154">
        <v>-47448.67248535156</v>
      </c>
      <c r="F18" s="154">
        <v>-7937.32421875</v>
      </c>
      <c r="G18" s="154">
        <v>319861.87170410156</v>
      </c>
      <c r="H18" s="154">
        <v>219478.8</v>
      </c>
      <c r="I18" s="154">
        <v>40990.5927734375</v>
      </c>
      <c r="J18" s="154">
        <v>260469.3927734375</v>
      </c>
      <c r="K18" s="154">
        <v>580331.2644775391</v>
      </c>
      <c r="L18" s="154">
        <v>74293.4453125</v>
      </c>
      <c r="M18" s="154">
        <v>654624.7097900391</v>
      </c>
      <c r="N18" s="154">
        <v>-20076.297700205934</v>
      </c>
      <c r="O18" s="154">
        <v>674701.007490245</v>
      </c>
      <c r="P18" s="162">
        <v>1928048.6640080297</v>
      </c>
      <c r="Q18" s="154">
        <v>219478.8</v>
      </c>
      <c r="R18" s="171">
        <v>2017</v>
      </c>
      <c r="S18" s="154">
        <v>-205.03592569351213</v>
      </c>
      <c r="T18" s="158">
        <v>1883</v>
      </c>
      <c r="U18" s="142"/>
      <c r="V18" s="155"/>
      <c r="W18" s="155"/>
      <c r="X18" s="142"/>
      <c r="Y18" s="159"/>
      <c r="Z18" s="142"/>
      <c r="AA18" s="155"/>
      <c r="AB18" s="155"/>
    </row>
    <row r="19" spans="2:28" ht="12.75">
      <c r="B19" s="154"/>
      <c r="C19" s="144">
        <v>2018</v>
      </c>
      <c r="D19" s="154">
        <v>264458.21875</v>
      </c>
      <c r="E19" s="154">
        <v>-46864.731201171875</v>
      </c>
      <c r="F19" s="154">
        <v>-2836.25390625</v>
      </c>
      <c r="G19" s="154">
        <v>314159.2038574219</v>
      </c>
      <c r="H19" s="154">
        <v>219478.8</v>
      </c>
      <c r="I19" s="154">
        <v>40517.587890625</v>
      </c>
      <c r="J19" s="154">
        <v>259996.387890625</v>
      </c>
      <c r="K19" s="154">
        <v>574155.5917480469</v>
      </c>
      <c r="L19" s="154">
        <v>77237.78125</v>
      </c>
      <c r="M19" s="154">
        <v>651393.3729980469</v>
      </c>
      <c r="N19" s="154">
        <v>-21770.459435537115</v>
      </c>
      <c r="O19" s="154">
        <v>673163.832433584</v>
      </c>
      <c r="P19" s="162">
        <v>2304919.4519973383</v>
      </c>
      <c r="Q19" s="154">
        <v>219478.8</v>
      </c>
      <c r="R19" s="171">
        <v>2018</v>
      </c>
      <c r="S19" s="154">
        <v>-207.8762072753907</v>
      </c>
      <c r="T19" s="158">
        <v>2014</v>
      </c>
      <c r="U19" s="142"/>
      <c r="V19" s="155"/>
      <c r="W19" s="155"/>
      <c r="X19" s="142"/>
      <c r="Y19" s="159"/>
      <c r="Z19" s="142"/>
      <c r="AA19" s="155"/>
      <c r="AB19" s="155"/>
    </row>
    <row r="20" spans="2:28" ht="12.75">
      <c r="B20" s="154"/>
      <c r="C20" s="144">
        <v>2019</v>
      </c>
      <c r="D20" s="154">
        <v>258938.875</v>
      </c>
      <c r="E20" s="154">
        <v>-46565.72412109375</v>
      </c>
      <c r="F20" s="154">
        <v>-27354.115234375</v>
      </c>
      <c r="G20" s="154">
        <v>332858.71435546875</v>
      </c>
      <c r="H20" s="154">
        <v>219478.8</v>
      </c>
      <c r="I20" s="154">
        <v>40190.3330078125</v>
      </c>
      <c r="J20" s="154">
        <v>259669.1330078125</v>
      </c>
      <c r="K20" s="154">
        <v>592527.8473632813</v>
      </c>
      <c r="L20" s="154">
        <v>74408.859375</v>
      </c>
      <c r="M20" s="154">
        <v>666936.7067382813</v>
      </c>
      <c r="N20" s="154">
        <v>-22767.24594876527</v>
      </c>
      <c r="O20" s="154">
        <v>689703.9526870466</v>
      </c>
      <c r="P20" s="162">
        <v>2660341.740948188</v>
      </c>
      <c r="Q20" s="154">
        <v>219478.8</v>
      </c>
      <c r="R20" s="171">
        <v>2019</v>
      </c>
      <c r="S20" s="154">
        <v>-206.91476978302012</v>
      </c>
      <c r="T20" s="158">
        <v>2116</v>
      </c>
      <c r="U20" s="142"/>
      <c r="V20" s="155"/>
      <c r="W20" s="155"/>
      <c r="X20" s="142"/>
      <c r="Y20" s="159"/>
      <c r="Z20" s="142"/>
      <c r="AA20" s="155"/>
      <c r="AB20" s="155"/>
    </row>
    <row r="21" spans="2:28" ht="12.75">
      <c r="B21" s="154"/>
      <c r="C21" s="144">
        <v>2020</v>
      </c>
      <c r="D21" s="154">
        <v>277870.375</v>
      </c>
      <c r="E21" s="154">
        <v>-47635.622802734375</v>
      </c>
      <c r="F21" s="154">
        <v>-280.10546875</v>
      </c>
      <c r="G21" s="154">
        <v>325786.1032714844</v>
      </c>
      <c r="H21" s="154">
        <v>226809.8</v>
      </c>
      <c r="I21" s="154">
        <v>41822.0693359375</v>
      </c>
      <c r="J21" s="154">
        <v>268631.8693359375</v>
      </c>
      <c r="K21" s="154">
        <v>594417.9726074219</v>
      </c>
      <c r="L21" s="154">
        <v>91237.703125</v>
      </c>
      <c r="M21" s="154">
        <v>685655.6757324219</v>
      </c>
      <c r="N21" s="154">
        <v>-23679.52748661616</v>
      </c>
      <c r="O21" s="154">
        <v>709335.2032190381</v>
      </c>
      <c r="P21" s="162">
        <v>2996809.690318511</v>
      </c>
      <c r="Q21" s="154">
        <v>226809.8</v>
      </c>
      <c r="R21" s="171">
        <v>2020</v>
      </c>
      <c r="S21" s="154">
        <v>-208.02902173995994</v>
      </c>
      <c r="T21" s="158">
        <v>2189</v>
      </c>
      <c r="U21" s="142"/>
      <c r="V21" s="155"/>
      <c r="W21" s="155"/>
      <c r="X21" s="142"/>
      <c r="Y21" s="159"/>
      <c r="Z21" s="142"/>
      <c r="AA21" s="155"/>
      <c r="AB21" s="155"/>
    </row>
    <row r="22" spans="2:28" ht="12.75">
      <c r="B22" s="154"/>
      <c r="C22" s="144">
        <v>2021</v>
      </c>
      <c r="D22" s="154">
        <v>283516.53125</v>
      </c>
      <c r="E22" s="154">
        <v>-61961.5146484375</v>
      </c>
      <c r="F22" s="154">
        <v>-434.1953125</v>
      </c>
      <c r="G22" s="154">
        <v>345912.2412109375</v>
      </c>
      <c r="H22" s="154">
        <v>226809.8</v>
      </c>
      <c r="I22" s="154">
        <v>41883.25390625</v>
      </c>
      <c r="J22" s="154">
        <v>268693.05390625</v>
      </c>
      <c r="K22" s="154">
        <v>614605.2951171875</v>
      </c>
      <c r="L22" s="154">
        <v>90674.84375</v>
      </c>
      <c r="M22" s="154">
        <v>705280.1388671875</v>
      </c>
      <c r="N22" s="154">
        <v>-23806.65140336214</v>
      </c>
      <c r="O22" s="154">
        <v>729086.7902705497</v>
      </c>
      <c r="P22" s="162">
        <v>3315142.6890059523</v>
      </c>
      <c r="Q22" s="154">
        <v>226809.8</v>
      </c>
      <c r="R22" s="171">
        <v>2021</v>
      </c>
      <c r="S22" s="154">
        <v>-205.20852500915544</v>
      </c>
      <c r="T22" s="158">
        <v>2231</v>
      </c>
      <c r="U22" s="142"/>
      <c r="V22" s="155"/>
      <c r="W22" s="155"/>
      <c r="X22" s="142"/>
      <c r="Y22" s="159"/>
      <c r="Z22" s="142"/>
      <c r="AA22" s="155"/>
      <c r="AB22" s="155"/>
    </row>
    <row r="23" spans="2:28" ht="12.75">
      <c r="B23" s="154"/>
      <c r="C23" s="144">
        <v>2022</v>
      </c>
      <c r="D23" s="154">
        <v>291139.75</v>
      </c>
      <c r="E23" s="154">
        <v>-63056.3935546875</v>
      </c>
      <c r="F23" s="154">
        <v>122.50390625</v>
      </c>
      <c r="G23" s="154">
        <v>354073.6396484375</v>
      </c>
      <c r="H23" s="154">
        <v>226809.8</v>
      </c>
      <c r="I23" s="154">
        <v>43448.33203125</v>
      </c>
      <c r="J23" s="154">
        <v>270258.13203125</v>
      </c>
      <c r="K23" s="154">
        <v>624331.7716796875</v>
      </c>
      <c r="L23" s="154">
        <v>93308.890625</v>
      </c>
      <c r="M23" s="154">
        <v>717640.6623046875</v>
      </c>
      <c r="N23" s="154">
        <v>-25265.261342216818</v>
      </c>
      <c r="O23" s="154">
        <v>742905.9236469044</v>
      </c>
      <c r="P23" s="162">
        <v>3613712.913697181</v>
      </c>
      <c r="Q23" s="154">
        <v>226809.8</v>
      </c>
      <c r="R23" s="171">
        <v>2022</v>
      </c>
      <c r="S23" s="154">
        <v>-213.85141304016133</v>
      </c>
      <c r="T23" s="158">
        <v>2272</v>
      </c>
      <c r="U23" s="142"/>
      <c r="V23" s="155"/>
      <c r="W23" s="155"/>
      <c r="X23" s="142"/>
      <c r="Y23" s="159"/>
      <c r="Z23" s="142"/>
      <c r="AA23" s="155"/>
      <c r="AB23" s="155"/>
    </row>
    <row r="24" spans="2:28" ht="12.75">
      <c r="B24" s="154"/>
      <c r="C24" s="144">
        <v>2023</v>
      </c>
      <c r="D24" s="154">
        <v>289907.375</v>
      </c>
      <c r="E24" s="154">
        <v>-63499.907470703125</v>
      </c>
      <c r="F24" s="154">
        <v>-18807.75</v>
      </c>
      <c r="G24" s="154">
        <v>372215.0324707031</v>
      </c>
      <c r="H24" s="154">
        <v>226809.8</v>
      </c>
      <c r="I24" s="154">
        <v>45978.5654296875</v>
      </c>
      <c r="J24" s="154">
        <v>272788.3654296875</v>
      </c>
      <c r="K24" s="154">
        <v>645003.3979003907</v>
      </c>
      <c r="L24" s="154">
        <v>90595.265625</v>
      </c>
      <c r="M24" s="154">
        <v>735598.6635253907</v>
      </c>
      <c r="N24" s="154">
        <v>-25981.075555022762</v>
      </c>
      <c r="O24" s="154">
        <v>761579.7390804135</v>
      </c>
      <c r="P24" s="162">
        <v>3895446.2890323824</v>
      </c>
      <c r="Q24" s="154">
        <v>226809.8</v>
      </c>
      <c r="R24" s="171">
        <v>2023</v>
      </c>
      <c r="S24" s="154">
        <v>-216.0121350479128</v>
      </c>
      <c r="T24" s="158">
        <v>2313</v>
      </c>
      <c r="U24" s="142"/>
      <c r="V24" s="155"/>
      <c r="W24" s="155"/>
      <c r="X24" s="142"/>
      <c r="Y24" s="159"/>
      <c r="Z24" s="142"/>
      <c r="AA24" s="155"/>
      <c r="AB24" s="155"/>
    </row>
    <row r="25" spans="2:28" ht="12.75">
      <c r="B25" s="154"/>
      <c r="C25" s="144">
        <v>2024</v>
      </c>
      <c r="D25" s="154">
        <v>296304.8125</v>
      </c>
      <c r="E25" s="154">
        <v>-64605.028076171875</v>
      </c>
      <c r="F25" s="154">
        <v>-23499.109375</v>
      </c>
      <c r="G25" s="154">
        <v>384408.9499511719</v>
      </c>
      <c r="H25" s="154">
        <v>226809.8</v>
      </c>
      <c r="I25" s="154">
        <v>45599.71875</v>
      </c>
      <c r="J25" s="154">
        <v>272409.51875</v>
      </c>
      <c r="K25" s="154">
        <v>656818.4687011719</v>
      </c>
      <c r="L25" s="154">
        <v>90675.2109375</v>
      </c>
      <c r="M25" s="154">
        <v>747493.6796386719</v>
      </c>
      <c r="N25" s="154">
        <v>-27367.327235281842</v>
      </c>
      <c r="O25" s="154">
        <v>774861.0068739537</v>
      </c>
      <c r="P25" s="162">
        <v>4159296.2087582313</v>
      </c>
      <c r="Q25" s="154">
        <v>226809.8</v>
      </c>
      <c r="R25" s="171">
        <v>2024</v>
      </c>
      <c r="S25" s="154">
        <v>-223.57466207504285</v>
      </c>
      <c r="T25" s="158">
        <v>2354</v>
      </c>
      <c r="U25" s="142"/>
      <c r="V25" s="155"/>
      <c r="W25" s="155"/>
      <c r="X25" s="142"/>
      <c r="Y25" s="159"/>
      <c r="Z25" s="142"/>
      <c r="AA25" s="155"/>
      <c r="AB25" s="155"/>
    </row>
    <row r="26" spans="2:28" ht="12.75">
      <c r="B26" s="154"/>
      <c r="C26" s="144">
        <v>2025</v>
      </c>
      <c r="D26" s="154">
        <v>393446.90625</v>
      </c>
      <c r="E26" s="154">
        <v>-57300.24609375</v>
      </c>
      <c r="F26" s="154">
        <v>139826.21875</v>
      </c>
      <c r="G26" s="154">
        <v>310920.93359375</v>
      </c>
      <c r="H26" s="154">
        <v>309839.8</v>
      </c>
      <c r="I26" s="154">
        <v>68848.12109375</v>
      </c>
      <c r="J26" s="154">
        <v>378687.92109375</v>
      </c>
      <c r="K26" s="154">
        <v>689608.8546875</v>
      </c>
      <c r="L26" s="154">
        <v>119835.5546875</v>
      </c>
      <c r="M26" s="154">
        <v>809444.409375</v>
      </c>
      <c r="N26" s="154">
        <v>21117.27172865249</v>
      </c>
      <c r="O26" s="154">
        <v>788327.1376463475</v>
      </c>
      <c r="P26" s="162">
        <v>4406383.199408747</v>
      </c>
      <c r="Q26" s="154">
        <v>309839.8</v>
      </c>
      <c r="R26" s="171">
        <v>2025</v>
      </c>
      <c r="S26" s="154">
        <v>169.42068393707268</v>
      </c>
      <c r="T26" s="158">
        <v>2397</v>
      </c>
      <c r="U26" s="142"/>
      <c r="V26" s="155"/>
      <c r="W26" s="155"/>
      <c r="X26" s="142"/>
      <c r="Y26" s="159"/>
      <c r="Z26" s="142"/>
      <c r="AA26" s="155"/>
      <c r="AB26" s="155"/>
    </row>
    <row r="27" spans="2:28" ht="12.75">
      <c r="B27" s="154"/>
      <c r="C27" s="144">
        <v>2026</v>
      </c>
      <c r="D27" s="154">
        <v>408706.53125</v>
      </c>
      <c r="E27" s="154">
        <v>-58217.58642578125</v>
      </c>
      <c r="F27" s="154">
        <v>125984.49609375</v>
      </c>
      <c r="G27" s="154">
        <v>340939.62158203125</v>
      </c>
      <c r="H27" s="154">
        <v>309839.8</v>
      </c>
      <c r="I27" s="154">
        <v>65953.19140625</v>
      </c>
      <c r="J27" s="154">
        <v>375792.99140625</v>
      </c>
      <c r="K27" s="154">
        <v>716732.6129882813</v>
      </c>
      <c r="L27" s="154">
        <v>108597.5390625</v>
      </c>
      <c r="M27" s="154">
        <v>825330.1520507813</v>
      </c>
      <c r="N27" s="154">
        <v>20125.334336218246</v>
      </c>
      <c r="O27" s="154">
        <v>805204.8177145631</v>
      </c>
      <c r="P27" s="162">
        <v>4638688.976755807</v>
      </c>
      <c r="Q27" s="154">
        <v>309839.8</v>
      </c>
      <c r="R27" s="171">
        <v>2026</v>
      </c>
      <c r="S27" s="154">
        <v>158.6170738983153</v>
      </c>
      <c r="T27" s="158">
        <v>2440</v>
      </c>
      <c r="U27" s="142"/>
      <c r="V27" s="155"/>
      <c r="W27" s="155"/>
      <c r="X27" s="142"/>
      <c r="Y27" s="159"/>
      <c r="Z27" s="142"/>
      <c r="AA27" s="155"/>
      <c r="AB27" s="155"/>
    </row>
    <row r="28" spans="2:28" ht="12.75">
      <c r="B28" s="154"/>
      <c r="C28" s="144">
        <v>2027</v>
      </c>
      <c r="D28" s="154">
        <v>424683.21875</v>
      </c>
      <c r="E28" s="154">
        <v>-58857.20361328125</v>
      </c>
      <c r="F28" s="154">
        <v>138915.96875</v>
      </c>
      <c r="G28" s="154">
        <v>344624.45361328125</v>
      </c>
      <c r="H28" s="154">
        <v>309839.8</v>
      </c>
      <c r="I28" s="154">
        <v>67992.3671875</v>
      </c>
      <c r="J28" s="154">
        <v>377832.1671875</v>
      </c>
      <c r="K28" s="154">
        <v>722456.6208007813</v>
      </c>
      <c r="L28" s="154">
        <v>115354.1015625</v>
      </c>
      <c r="M28" s="154">
        <v>837810.7223632813</v>
      </c>
      <c r="N28" s="154">
        <v>18953.221429662775</v>
      </c>
      <c r="O28" s="154">
        <v>818857.5009336185</v>
      </c>
      <c r="P28" s="162">
        <v>4856145.390098965</v>
      </c>
      <c r="Q28" s="154">
        <v>309839.8</v>
      </c>
      <c r="R28" s="171">
        <v>2027</v>
      </c>
      <c r="S28" s="154">
        <v>146.73310285568232</v>
      </c>
      <c r="T28" s="158">
        <v>2484</v>
      </c>
      <c r="U28" s="142"/>
      <c r="V28" s="155"/>
      <c r="W28" s="155"/>
      <c r="X28" s="142"/>
      <c r="Y28" s="159"/>
      <c r="Z28" s="142"/>
      <c r="AA28" s="155"/>
      <c r="AB28" s="155"/>
    </row>
    <row r="29" spans="2:28" ht="12.75">
      <c r="B29" s="154"/>
      <c r="C29" s="144">
        <v>2028</v>
      </c>
      <c r="D29" s="154">
        <v>420798.8125</v>
      </c>
      <c r="E29" s="154">
        <v>-59957.7216796875</v>
      </c>
      <c r="F29" s="154">
        <v>134188.748046875</v>
      </c>
      <c r="G29" s="154">
        <v>346567.7861328125</v>
      </c>
      <c r="H29" s="154">
        <v>309839.8</v>
      </c>
      <c r="I29" s="154">
        <v>74482.44921875</v>
      </c>
      <c r="J29" s="154">
        <v>384322.24921875</v>
      </c>
      <c r="K29" s="154">
        <v>730890.0353515625</v>
      </c>
      <c r="L29" s="154">
        <v>122810.1328125</v>
      </c>
      <c r="M29" s="154">
        <v>853700.1681640625</v>
      </c>
      <c r="N29" s="154">
        <v>18152.787279992663</v>
      </c>
      <c r="O29" s="154">
        <v>835547.3808840698</v>
      </c>
      <c r="P29" s="162">
        <v>5060387.465214695</v>
      </c>
      <c r="Q29" s="154">
        <v>309839.8</v>
      </c>
      <c r="R29" s="171">
        <v>2028</v>
      </c>
      <c r="S29" s="154">
        <v>138.09021482467642</v>
      </c>
      <c r="T29" s="158">
        <v>2528</v>
      </c>
      <c r="U29" s="142"/>
      <c r="V29" s="155"/>
      <c r="W29" s="155"/>
      <c r="X29" s="142"/>
      <c r="Y29" s="159"/>
      <c r="Z29" s="142"/>
      <c r="AA29" s="155"/>
      <c r="AB29" s="155"/>
    </row>
    <row r="30" spans="2:28" ht="12.75">
      <c r="B30" s="154"/>
      <c r="C30" s="144">
        <v>2029</v>
      </c>
      <c r="D30" s="154">
        <v>435296.90625</v>
      </c>
      <c r="E30" s="154">
        <v>-61216.066650390625</v>
      </c>
      <c r="F30" s="154">
        <v>129149.94140625</v>
      </c>
      <c r="G30" s="154">
        <v>367363.0314941406</v>
      </c>
      <c r="H30" s="154">
        <v>309839.8</v>
      </c>
      <c r="I30" s="154">
        <v>77017.6162109375</v>
      </c>
      <c r="J30" s="154">
        <v>386857.4162109375</v>
      </c>
      <c r="K30" s="154">
        <v>754220.4477050782</v>
      </c>
      <c r="L30" s="154">
        <v>123044.1484375</v>
      </c>
      <c r="M30" s="154">
        <v>877264.5961425782</v>
      </c>
      <c r="N30" s="154">
        <v>17615.47411597273</v>
      </c>
      <c r="O30" s="154">
        <v>859649.1220266054</v>
      </c>
      <c r="P30" s="162">
        <v>5253809.344736307</v>
      </c>
      <c r="Q30" s="154">
        <v>309839.8</v>
      </c>
      <c r="R30" s="171">
        <v>2029</v>
      </c>
      <c r="S30" s="154">
        <v>131.608048801422</v>
      </c>
      <c r="T30" s="158">
        <v>2574</v>
      </c>
      <c r="U30" s="142"/>
      <c r="V30" s="155"/>
      <c r="W30" s="155"/>
      <c r="X30" s="142"/>
      <c r="Y30" s="159"/>
      <c r="Z30" s="142"/>
      <c r="AA30" s="155"/>
      <c r="AB30" s="155"/>
    </row>
    <row r="31" spans="2:28" ht="12.75">
      <c r="B31" s="154"/>
      <c r="C31" s="144">
        <v>2030</v>
      </c>
      <c r="D31" s="154">
        <v>447315.875</v>
      </c>
      <c r="E31" s="154">
        <v>-61415.960205078125</v>
      </c>
      <c r="F31" s="154">
        <v>131296.873046875</v>
      </c>
      <c r="G31" s="154">
        <v>377434.9621582031</v>
      </c>
      <c r="H31" s="154">
        <v>309839.8</v>
      </c>
      <c r="I31" s="154">
        <v>73257.384765625</v>
      </c>
      <c r="J31" s="154">
        <v>383097.184765625</v>
      </c>
      <c r="K31" s="154">
        <v>760532.1469238282</v>
      </c>
      <c r="L31" s="154">
        <v>119366.890625</v>
      </c>
      <c r="M31" s="154">
        <v>879899.0375488282</v>
      </c>
      <c r="N31" s="154">
        <v>16458.39673702543</v>
      </c>
      <c r="O31" s="154">
        <v>863440.6408118027</v>
      </c>
      <c r="P31" s="162">
        <v>5432633.879802664</v>
      </c>
      <c r="Q31" s="154">
        <v>309839.8</v>
      </c>
      <c r="R31" s="171">
        <v>2030</v>
      </c>
      <c r="S31" s="154">
        <v>120.80443876266463</v>
      </c>
      <c r="T31" s="158">
        <v>2620</v>
      </c>
      <c r="U31" s="142"/>
      <c r="V31" s="155"/>
      <c r="W31" s="155"/>
      <c r="X31" s="142"/>
      <c r="Y31" s="159"/>
      <c r="Z31" s="142"/>
      <c r="AA31" s="155"/>
      <c r="AB31" s="155"/>
    </row>
    <row r="32" spans="2:28" ht="12.75">
      <c r="B32" s="154"/>
      <c r="C32" s="144">
        <v>2031</v>
      </c>
      <c r="D32" s="154">
        <v>443249.0625</v>
      </c>
      <c r="E32" s="154">
        <v>-62887.828857421875</v>
      </c>
      <c r="F32" s="154">
        <v>111975.875</v>
      </c>
      <c r="G32" s="154">
        <v>394161.0163574219</v>
      </c>
      <c r="H32" s="154">
        <v>309839.8</v>
      </c>
      <c r="I32" s="154">
        <v>74146.46875</v>
      </c>
      <c r="J32" s="154">
        <v>383986.26875</v>
      </c>
      <c r="K32" s="154">
        <v>778147.2851074219</v>
      </c>
      <c r="L32" s="154">
        <v>114025.4453125</v>
      </c>
      <c r="M32" s="154">
        <v>892172.7304199219</v>
      </c>
      <c r="N32" s="154">
        <v>15105.526145284866</v>
      </c>
      <c r="O32" s="154">
        <v>877067.204274637</v>
      </c>
      <c r="P32" s="162">
        <v>5599834.441941948</v>
      </c>
      <c r="Q32" s="154">
        <v>309839.8</v>
      </c>
      <c r="R32" s="171">
        <v>2031</v>
      </c>
      <c r="S32" s="154">
        <v>108.92046772003164</v>
      </c>
      <c r="T32" s="158">
        <v>2667</v>
      </c>
      <c r="U32" s="142"/>
      <c r="V32" s="155"/>
      <c r="W32" s="155"/>
      <c r="X32" s="142"/>
      <c r="Y32" s="159"/>
      <c r="Z32" s="142"/>
      <c r="AA32" s="155"/>
      <c r="AB32" s="155"/>
    </row>
    <row r="33" spans="2:30" ht="12.75">
      <c r="B33" s="154"/>
      <c r="C33" s="144">
        <v>2032</v>
      </c>
      <c r="D33" s="154">
        <v>456896.625</v>
      </c>
      <c r="E33" s="154">
        <v>-63182.740966796875</v>
      </c>
      <c r="F33" s="154">
        <v>134186.306640625</v>
      </c>
      <c r="G33" s="154">
        <v>385893.0593261719</v>
      </c>
      <c r="H33" s="154">
        <v>309839.8</v>
      </c>
      <c r="I33" s="154">
        <v>75965.046875</v>
      </c>
      <c r="J33" s="154">
        <v>385804.846875</v>
      </c>
      <c r="K33" s="154">
        <v>771697.9062011719</v>
      </c>
      <c r="L33" s="154">
        <v>124287.9921875</v>
      </c>
      <c r="M33" s="154">
        <v>895985.8983886719</v>
      </c>
      <c r="N33" s="154">
        <v>14157.188700496656</v>
      </c>
      <c r="O33" s="154">
        <v>881828.7096881752</v>
      </c>
      <c r="P33" s="162">
        <v>5754573.282487825</v>
      </c>
      <c r="Q33" s="154">
        <v>309839.8</v>
      </c>
      <c r="R33" s="171">
        <v>2032</v>
      </c>
      <c r="S33" s="154">
        <v>100.27757968902574</v>
      </c>
      <c r="T33" s="158">
        <v>2715</v>
      </c>
      <c r="U33" s="142"/>
      <c r="V33" s="155"/>
      <c r="W33" s="155"/>
      <c r="X33" s="142"/>
      <c r="Y33" s="159"/>
      <c r="Z33" s="142"/>
      <c r="AA33" s="155"/>
      <c r="AB33" s="155"/>
      <c r="AC33" s="142"/>
      <c r="AD33" s="142"/>
    </row>
    <row r="34" spans="2:30" ht="12.75">
      <c r="B34" s="154"/>
      <c r="C34" s="144">
        <v>2033</v>
      </c>
      <c r="D34" s="154">
        <v>450346.71875</v>
      </c>
      <c r="E34" s="154">
        <v>-63991.841796875</v>
      </c>
      <c r="F34" s="154">
        <v>118389.875</v>
      </c>
      <c r="G34" s="154">
        <v>395948.685546875</v>
      </c>
      <c r="H34" s="154">
        <v>309839.8</v>
      </c>
      <c r="I34" s="154">
        <v>75654.89453125</v>
      </c>
      <c r="J34" s="154">
        <v>385494.69453125</v>
      </c>
      <c r="K34" s="154">
        <v>781443.380078125</v>
      </c>
      <c r="L34" s="154">
        <v>122528.4765625</v>
      </c>
      <c r="M34" s="154">
        <v>903971.856640625</v>
      </c>
      <c r="N34" s="154">
        <v>11088.978204433564</v>
      </c>
      <c r="O34" s="154">
        <v>892882.8784361915</v>
      </c>
      <c r="P34" s="162">
        <v>5898791.406706801</v>
      </c>
      <c r="Q34" s="154">
        <v>309839.8</v>
      </c>
      <c r="R34" s="171">
        <v>2033</v>
      </c>
      <c r="S34" s="154">
        <v>77.15252563476542</v>
      </c>
      <c r="T34" s="158">
        <v>2764</v>
      </c>
      <c r="U34" s="142"/>
      <c r="V34" s="155"/>
      <c r="W34" s="155"/>
      <c r="X34" s="142"/>
      <c r="Y34" s="159"/>
      <c r="Z34" s="142"/>
      <c r="AA34" s="155"/>
      <c r="AB34" s="155"/>
      <c r="AC34" s="142"/>
      <c r="AD34" s="142"/>
    </row>
    <row r="35" spans="2:30" ht="12.75">
      <c r="B35" s="154"/>
      <c r="C35" s="144">
        <v>2034</v>
      </c>
      <c r="D35" s="154">
        <v>458043.375</v>
      </c>
      <c r="E35" s="154">
        <v>-65219.399169921875</v>
      </c>
      <c r="F35" s="154">
        <v>114898.85546875</v>
      </c>
      <c r="G35" s="154">
        <v>408363.9187011719</v>
      </c>
      <c r="H35" s="154">
        <v>309839.8</v>
      </c>
      <c r="I35" s="154">
        <v>75563.685546875</v>
      </c>
      <c r="J35" s="154">
        <v>385403.485546875</v>
      </c>
      <c r="K35" s="154">
        <v>793767.4042480469</v>
      </c>
      <c r="L35" s="154">
        <v>120671.96875</v>
      </c>
      <c r="M35" s="154">
        <v>914439.3729980469</v>
      </c>
      <c r="N35" s="154">
        <v>10657.226511183439</v>
      </c>
      <c r="O35" s="154">
        <v>903782.1464868635</v>
      </c>
      <c r="P35" s="162">
        <v>6033160.488176806</v>
      </c>
      <c r="Q35" s="154">
        <v>309839.8</v>
      </c>
      <c r="R35" s="171">
        <v>2034</v>
      </c>
      <c r="S35" s="154">
        <v>72.83108161926248</v>
      </c>
      <c r="T35" s="158">
        <v>2814</v>
      </c>
      <c r="U35" s="142"/>
      <c r="V35" s="155"/>
      <c r="W35" s="155"/>
      <c r="X35" s="142"/>
      <c r="Y35" s="159"/>
      <c r="Z35" s="142"/>
      <c r="AA35" s="155"/>
      <c r="AB35" s="155"/>
      <c r="AC35" s="142"/>
      <c r="AD35" s="142"/>
    </row>
    <row r="36" spans="2:30" ht="12.75">
      <c r="B36" s="154"/>
      <c r="C36" s="144">
        <v>2035</v>
      </c>
      <c r="D36" s="154">
        <v>451936.15625</v>
      </c>
      <c r="E36" s="154">
        <v>-66834.89038085938</v>
      </c>
      <c r="F36" s="154">
        <v>93076.09765625</v>
      </c>
      <c r="G36" s="154">
        <v>425694.9489746094</v>
      </c>
      <c r="H36" s="154">
        <v>309839.8</v>
      </c>
      <c r="I36" s="154">
        <v>79420.00390625</v>
      </c>
      <c r="J36" s="154">
        <v>389259.80390625</v>
      </c>
      <c r="K36" s="154">
        <v>814954.7528808594</v>
      </c>
      <c r="L36" s="154">
        <v>117827.6875</v>
      </c>
      <c r="M36" s="154">
        <v>932782.4403808594</v>
      </c>
      <c r="N36" s="154">
        <v>9675.82053370626</v>
      </c>
      <c r="O36" s="154">
        <v>923106.6198471532</v>
      </c>
      <c r="P36" s="162">
        <v>6159487.929226262</v>
      </c>
      <c r="Q36" s="154">
        <v>309839.8</v>
      </c>
      <c r="R36" s="171">
        <v>2035</v>
      </c>
      <c r="S36" s="154">
        <v>64.94711057662948</v>
      </c>
      <c r="T36" s="158">
        <v>2865</v>
      </c>
      <c r="U36" s="142"/>
      <c r="V36" s="155"/>
      <c r="W36" s="155"/>
      <c r="X36" s="142"/>
      <c r="Y36" s="159"/>
      <c r="Z36" s="142"/>
      <c r="AA36" s="155"/>
      <c r="AB36" s="155"/>
      <c r="AC36" s="142"/>
      <c r="AD36" s="142"/>
    </row>
    <row r="37" spans="2:30" ht="12.75">
      <c r="B37" s="154"/>
      <c r="C37" s="144">
        <v>2036</v>
      </c>
      <c r="D37" s="154">
        <v>462190.0625</v>
      </c>
      <c r="E37" s="154">
        <v>-67950.18896484375</v>
      </c>
      <c r="F37" s="154">
        <v>95165.61328125</v>
      </c>
      <c r="G37" s="154">
        <v>434974.63818359375</v>
      </c>
      <c r="H37" s="154">
        <v>309839.8</v>
      </c>
      <c r="I37" s="154">
        <v>79143.548828125</v>
      </c>
      <c r="J37" s="154">
        <v>388983.348828125</v>
      </c>
      <c r="K37" s="154">
        <v>823957.9870117188</v>
      </c>
      <c r="L37" s="154">
        <v>116711.7109375</v>
      </c>
      <c r="M37" s="154">
        <v>940669.6979492188</v>
      </c>
      <c r="N37" s="154">
        <v>8537.521873037997</v>
      </c>
      <c r="O37" s="154">
        <v>932132.1760761808</v>
      </c>
      <c r="P37" s="162">
        <v>6276905.631135149</v>
      </c>
      <c r="Q37" s="154">
        <v>309839.8</v>
      </c>
      <c r="R37" s="171">
        <v>2036</v>
      </c>
      <c r="S37" s="154">
        <v>56.30422254562359</v>
      </c>
      <c r="T37" s="158">
        <v>2916</v>
      </c>
      <c r="U37" s="142"/>
      <c r="V37" s="155"/>
      <c r="W37" s="155"/>
      <c r="X37" s="142"/>
      <c r="Y37" s="159"/>
      <c r="Z37" s="142"/>
      <c r="AA37" s="155"/>
      <c r="AB37" s="155"/>
      <c r="AC37" s="142"/>
      <c r="AD37" s="142"/>
    </row>
    <row r="38" spans="2:30" ht="12.75">
      <c r="B38" s="154"/>
      <c r="C38" s="144">
        <v>2037</v>
      </c>
      <c r="D38" s="154">
        <v>470275.90625</v>
      </c>
      <c r="E38" s="154">
        <v>-68367.32983398438</v>
      </c>
      <c r="F38" s="154">
        <v>107839.80078125</v>
      </c>
      <c r="G38" s="154">
        <v>430803.4353027344</v>
      </c>
      <c r="H38" s="154">
        <v>309839.8</v>
      </c>
      <c r="I38" s="154">
        <v>80804.673828125</v>
      </c>
      <c r="J38" s="154">
        <v>390644.473828125</v>
      </c>
      <c r="K38" s="154">
        <v>821447.9091308594</v>
      </c>
      <c r="L38" s="154">
        <v>125647.8671875</v>
      </c>
      <c r="M38" s="154">
        <v>947095.7763183594</v>
      </c>
      <c r="N38" s="154">
        <v>5857.185141045509</v>
      </c>
      <c r="O38" s="154">
        <v>941238.5911773139</v>
      </c>
      <c r="P38" s="162">
        <v>6386041.131710471</v>
      </c>
      <c r="Q38" s="154">
        <v>309839.8</v>
      </c>
      <c r="R38" s="171">
        <v>2037</v>
      </c>
      <c r="S38" s="154">
        <v>37.93808547973617</v>
      </c>
      <c r="T38" s="158">
        <v>2969</v>
      </c>
      <c r="U38" s="142"/>
      <c r="V38" s="155"/>
      <c r="W38" s="155"/>
      <c r="X38" s="142"/>
      <c r="Y38" s="159"/>
      <c r="Z38" s="142"/>
      <c r="AA38" s="155"/>
      <c r="AB38" s="155"/>
      <c r="AC38" s="142"/>
      <c r="AD38" s="142"/>
    </row>
    <row r="39" spans="2:30" ht="12.75">
      <c r="B39" s="154"/>
      <c r="C39" s="144">
        <v>2038</v>
      </c>
      <c r="D39" s="154">
        <v>473020</v>
      </c>
      <c r="E39" s="154">
        <v>-70175.033203125</v>
      </c>
      <c r="F39" s="154">
        <v>96385.27734375</v>
      </c>
      <c r="G39" s="154">
        <v>446809.755859375</v>
      </c>
      <c r="H39" s="154">
        <v>309839.8</v>
      </c>
      <c r="I39" s="154">
        <v>82633.6328125</v>
      </c>
      <c r="J39" s="154">
        <v>392473.4328125</v>
      </c>
      <c r="K39" s="154">
        <v>839283.188671875</v>
      </c>
      <c r="L39" s="154">
        <v>122512.609375</v>
      </c>
      <c r="M39" s="154">
        <v>961795.798046875</v>
      </c>
      <c r="N39" s="154">
        <v>3754.7032599180443</v>
      </c>
      <c r="O39" s="154">
        <v>958041.094786957</v>
      </c>
      <c r="P39" s="162">
        <v>6488290.515897722</v>
      </c>
      <c r="Q39" s="154">
        <v>309839.8</v>
      </c>
      <c r="R39" s="171">
        <v>2038</v>
      </c>
      <c r="S39" s="154">
        <v>23.893392429351707</v>
      </c>
      <c r="T39" s="158">
        <v>3022</v>
      </c>
      <c r="U39" s="142"/>
      <c r="V39" s="155"/>
      <c r="W39" s="155"/>
      <c r="X39" s="142"/>
      <c r="Y39" s="159"/>
      <c r="Z39" s="142"/>
      <c r="AA39" s="155"/>
      <c r="AB39" s="155"/>
      <c r="AC39" s="142"/>
      <c r="AD39" s="142"/>
    </row>
    <row r="40" spans="2:30" ht="12.75">
      <c r="B40" s="154"/>
      <c r="C40" s="144">
        <v>2039</v>
      </c>
      <c r="D40" s="154">
        <v>482469.28125</v>
      </c>
      <c r="E40" s="154">
        <v>-70867.14379882812</v>
      </c>
      <c r="F40" s="154">
        <v>106138.97265625</v>
      </c>
      <c r="G40" s="154">
        <v>447197.4523925781</v>
      </c>
      <c r="H40" s="154">
        <v>309839.8</v>
      </c>
      <c r="I40" s="154">
        <v>84977.6015625</v>
      </c>
      <c r="J40" s="154">
        <v>394817.4015625</v>
      </c>
      <c r="K40" s="154">
        <v>842014.8539550782</v>
      </c>
      <c r="L40" s="154">
        <v>129818.28125</v>
      </c>
      <c r="M40" s="154">
        <v>971833.1352050782</v>
      </c>
      <c r="N40" s="154">
        <v>1748.1250663564817</v>
      </c>
      <c r="O40" s="154">
        <v>970085.0101387217</v>
      </c>
      <c r="P40" s="162">
        <v>6583591.327599029</v>
      </c>
      <c r="Q40" s="154">
        <v>309839.8</v>
      </c>
      <c r="R40" s="171">
        <v>2039</v>
      </c>
      <c r="S40" s="154">
        <v>10.929060382842863</v>
      </c>
      <c r="T40" s="158">
        <v>3076</v>
      </c>
      <c r="U40" s="142"/>
      <c r="V40" s="155"/>
      <c r="W40" s="155"/>
      <c r="X40" s="142"/>
      <c r="Y40" s="159"/>
      <c r="Z40" s="142"/>
      <c r="AA40" s="155"/>
      <c r="AB40" s="155"/>
      <c r="AC40" s="142"/>
      <c r="AD40" s="142"/>
    </row>
    <row r="41" spans="2:30" ht="12.75">
      <c r="B41" s="154"/>
      <c r="C41" s="144">
        <v>2040</v>
      </c>
      <c r="D41" s="154">
        <v>484354.46875</v>
      </c>
      <c r="E41" s="154">
        <v>-72537.47216796875</v>
      </c>
      <c r="F41" s="154">
        <v>90858.54296875</v>
      </c>
      <c r="G41" s="154">
        <v>466033.39794921875</v>
      </c>
      <c r="H41" s="154">
        <v>309839.8</v>
      </c>
      <c r="I41" s="154">
        <v>86080.939453125</v>
      </c>
      <c r="J41" s="154">
        <v>395920.739453125</v>
      </c>
      <c r="K41" s="154">
        <v>861954.1374023438</v>
      </c>
      <c r="L41" s="154">
        <v>124523.7890625</v>
      </c>
      <c r="M41" s="154">
        <v>986477.9264648438</v>
      </c>
      <c r="N41" s="154">
        <v>-155.52056969605974</v>
      </c>
      <c r="O41" s="154">
        <v>986633.4470345399</v>
      </c>
      <c r="P41" s="162">
        <v>6672809.409656453</v>
      </c>
      <c r="Q41" s="154">
        <v>309839.8</v>
      </c>
      <c r="R41" s="171">
        <v>2040</v>
      </c>
      <c r="S41" s="154">
        <v>-0.95491065979013</v>
      </c>
      <c r="T41" s="158">
        <v>3132</v>
      </c>
      <c r="U41" s="142"/>
      <c r="V41" s="155"/>
      <c r="W41" s="155"/>
      <c r="X41" s="142"/>
      <c r="Y41" s="159"/>
      <c r="Z41" s="142"/>
      <c r="AA41" s="155"/>
      <c r="AB41" s="155"/>
      <c r="AC41" s="142"/>
      <c r="AD41" s="142"/>
    </row>
    <row r="42" spans="2:30" ht="12.75">
      <c r="B42" s="154"/>
      <c r="C42" s="14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62"/>
      <c r="P42" s="162"/>
      <c r="Q42" s="154"/>
      <c r="R42" s="154"/>
      <c r="S42" s="154"/>
      <c r="T42" s="171"/>
      <c r="U42" s="154"/>
      <c r="V42" s="158"/>
      <c r="W42" s="142"/>
      <c r="X42" s="155"/>
      <c r="Y42" s="155"/>
      <c r="Z42" s="142"/>
      <c r="AA42" s="159"/>
      <c r="AB42" s="142"/>
      <c r="AC42" s="155"/>
      <c r="AD42" s="155"/>
    </row>
    <row r="43" spans="2:30" ht="12.75">
      <c r="B43" s="168" t="s">
        <v>46</v>
      </c>
      <c r="C43" s="172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1"/>
      <c r="O43" s="172"/>
      <c r="P43" s="172"/>
      <c r="Q43" s="172"/>
      <c r="R43" s="172"/>
      <c r="S43" s="172"/>
      <c r="T43" s="17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</row>
    <row r="44" spans="2:30" ht="12.75">
      <c r="B44" s="172"/>
      <c r="C44" s="153" t="s">
        <v>47</v>
      </c>
      <c r="D44" s="154">
        <v>3575933.27542172</v>
      </c>
      <c r="E44" s="154">
        <v>-531943.6501494733</v>
      </c>
      <c r="F44" s="154">
        <v>610791.2688010181</v>
      </c>
      <c r="G44" s="154">
        <v>3497085.6567701753</v>
      </c>
      <c r="H44" s="154">
        <v>1871143.9958377492</v>
      </c>
      <c r="I44" s="154">
        <v>394679.5690940836</v>
      </c>
      <c r="J44" s="154">
        <v>2265823.5649318327</v>
      </c>
      <c r="K44" s="154">
        <v>5762909.221702008</v>
      </c>
      <c r="L44" s="154">
        <v>855210.1732748583</v>
      </c>
      <c r="M44" s="154">
        <v>6618119.3949768655</v>
      </c>
      <c r="N44" s="154">
        <v>-54690.01467958863</v>
      </c>
      <c r="O44" s="154">
        <v>6672809.409656454</v>
      </c>
      <c r="P44" s="172"/>
      <c r="Q44" s="172"/>
      <c r="R44" s="172"/>
      <c r="S44" s="172"/>
      <c r="T44" s="17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</row>
    <row r="45" spans="2:30" ht="12.75">
      <c r="B45" s="162" t="s">
        <v>48</v>
      </c>
      <c r="C45" s="153"/>
      <c r="D45" s="154"/>
      <c r="E45" s="153"/>
      <c r="F45" s="153"/>
      <c r="G45" s="154"/>
      <c r="H45" s="154"/>
      <c r="I45" s="154"/>
      <c r="J45" s="157">
        <v>649581.7294784443</v>
      </c>
      <c r="K45" s="157"/>
      <c r="L45" s="157"/>
      <c r="M45" s="157">
        <v>649581.7294784443</v>
      </c>
      <c r="N45" s="154">
        <v>0</v>
      </c>
      <c r="O45" s="157">
        <v>649581.7294784443</v>
      </c>
      <c r="P45" s="172"/>
      <c r="Q45" s="172"/>
      <c r="R45" s="172"/>
      <c r="S45" s="172"/>
      <c r="T45" s="17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</row>
    <row r="46" spans="2:30" ht="12.75">
      <c r="B46" s="172" t="s">
        <v>49</v>
      </c>
      <c r="C46" s="153"/>
      <c r="D46" s="153"/>
      <c r="E46" s="153"/>
      <c r="F46" s="153"/>
      <c r="G46" s="154"/>
      <c r="H46" s="154"/>
      <c r="I46" s="154"/>
      <c r="J46" s="154">
        <v>2915405.294410277</v>
      </c>
      <c r="K46" s="154"/>
      <c r="L46" s="154"/>
      <c r="M46" s="154">
        <v>7267701.1244553095</v>
      </c>
      <c r="N46" s="154">
        <v>-54690.01467958863</v>
      </c>
      <c r="O46" s="154">
        <v>7322391.139134898</v>
      </c>
      <c r="P46" s="172"/>
      <c r="Q46" s="172"/>
      <c r="R46" s="172"/>
      <c r="S46" s="172"/>
      <c r="T46" s="17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</row>
    <row r="47" spans="2:30" ht="12.75">
      <c r="B47" s="172"/>
      <c r="C47" s="152"/>
      <c r="D47" s="173"/>
      <c r="E47" s="173"/>
      <c r="F47" s="173"/>
      <c r="G47" s="173"/>
      <c r="H47" s="173"/>
      <c r="I47" s="173"/>
      <c r="J47" s="173"/>
      <c r="K47" s="173"/>
      <c r="L47" s="173"/>
      <c r="M47" s="320"/>
      <c r="N47" s="199"/>
      <c r="O47" s="172"/>
      <c r="P47" s="172"/>
      <c r="Q47" s="172"/>
      <c r="R47" s="172"/>
      <c r="S47" s="17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</row>
    <row r="48" spans="2:30" ht="12.75">
      <c r="B48" s="142"/>
      <c r="C48" s="277" t="s">
        <v>1</v>
      </c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197"/>
      <c r="V48" s="142"/>
      <c r="W48" s="142"/>
      <c r="X48" s="142"/>
      <c r="Y48" s="142"/>
      <c r="Z48" s="142"/>
      <c r="AA48" s="142"/>
      <c r="AB48" s="142"/>
      <c r="AC48" s="142"/>
      <c r="AD48" s="142"/>
    </row>
    <row r="49" spans="1:21" ht="12.75">
      <c r="A49" s="142"/>
      <c r="B49" s="142"/>
      <c r="C49" s="277" t="s">
        <v>2</v>
      </c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197"/>
    </row>
    <row r="50" spans="1:21" ht="12.75">
      <c r="A50" s="142"/>
      <c r="B50" s="142"/>
      <c r="C50" s="277" t="s">
        <v>111</v>
      </c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197"/>
    </row>
    <row r="51" spans="1:21" ht="12.75">
      <c r="A51" s="142"/>
      <c r="B51" s="274"/>
      <c r="C51" s="275"/>
      <c r="D51" s="275"/>
      <c r="E51" s="275"/>
      <c r="F51" s="261"/>
      <c r="G51" s="260"/>
      <c r="H51" s="243"/>
      <c r="I51" s="142"/>
      <c r="J51" s="142"/>
      <c r="K51" s="160"/>
      <c r="L51" s="160"/>
      <c r="M51" s="160"/>
      <c r="N51" s="142"/>
      <c r="O51" s="142"/>
      <c r="P51" s="142"/>
      <c r="Q51" s="142"/>
      <c r="R51" s="142"/>
      <c r="S51" s="142"/>
      <c r="T51" s="142"/>
      <c r="U51" s="142"/>
    </row>
    <row r="52" spans="1:21" ht="12.75">
      <c r="A52" s="142"/>
      <c r="B52" s="236" t="s">
        <v>50</v>
      </c>
      <c r="C52" s="273" t="s">
        <v>51</v>
      </c>
      <c r="D52" s="160"/>
      <c r="E52" s="160"/>
      <c r="F52" s="244" t="s">
        <v>52</v>
      </c>
      <c r="G52" s="236" t="s">
        <v>53</v>
      </c>
      <c r="H52" s="244" t="s">
        <v>54</v>
      </c>
      <c r="I52" s="142"/>
      <c r="J52" s="177"/>
      <c r="K52" s="178"/>
      <c r="L52" s="178"/>
      <c r="M52" s="178"/>
      <c r="N52" s="177"/>
      <c r="O52" s="142"/>
      <c r="P52" s="142"/>
      <c r="Q52" s="142"/>
      <c r="R52" s="142"/>
      <c r="S52" s="142"/>
      <c r="T52" s="142"/>
      <c r="U52" s="142"/>
    </row>
    <row r="53" spans="1:21" ht="12.75">
      <c r="A53" s="142"/>
      <c r="B53" s="192" t="s">
        <v>55</v>
      </c>
      <c r="C53" s="192" t="s">
        <v>56</v>
      </c>
      <c r="D53" s="149" t="s">
        <v>57</v>
      </c>
      <c r="E53" s="149" t="s">
        <v>57</v>
      </c>
      <c r="F53" s="262" t="s">
        <v>55</v>
      </c>
      <c r="G53" s="192"/>
      <c r="H53" s="244" t="s">
        <v>58</v>
      </c>
      <c r="I53" s="142"/>
      <c r="J53" s="177"/>
      <c r="K53" s="170"/>
      <c r="L53" s="170"/>
      <c r="M53" s="170"/>
      <c r="N53" s="177"/>
      <c r="O53" s="142"/>
      <c r="P53" s="142"/>
      <c r="Q53" s="142"/>
      <c r="R53" s="142"/>
      <c r="S53" s="142"/>
      <c r="T53" s="142"/>
      <c r="U53" s="142"/>
    </row>
    <row r="54" spans="1:21" ht="14.25">
      <c r="A54" s="142"/>
      <c r="B54" s="204" t="s">
        <v>59</v>
      </c>
      <c r="C54" s="204" t="s">
        <v>60</v>
      </c>
      <c r="D54" s="181" t="s">
        <v>61</v>
      </c>
      <c r="E54" s="218" t="s">
        <v>62</v>
      </c>
      <c r="F54" s="263" t="s">
        <v>59</v>
      </c>
      <c r="G54" s="180" t="s">
        <v>63</v>
      </c>
      <c r="H54" s="245" t="s">
        <v>64</v>
      </c>
      <c r="I54" s="142"/>
      <c r="J54" s="177"/>
      <c r="K54" s="177"/>
      <c r="L54" s="177"/>
      <c r="M54" s="177"/>
      <c r="N54" s="177"/>
      <c r="O54" s="142"/>
      <c r="P54" s="142"/>
      <c r="Q54" s="142"/>
      <c r="R54" s="142"/>
      <c r="S54" s="142"/>
      <c r="T54" s="142"/>
      <c r="U54" s="142"/>
    </row>
    <row r="55" spans="1:21" ht="12.75">
      <c r="A55" s="144">
        <v>2011</v>
      </c>
      <c r="B55" s="191">
        <v>10452.3623046875</v>
      </c>
      <c r="C55" s="191">
        <v>42221.33203125</v>
      </c>
      <c r="D55" s="183">
        <v>450000</v>
      </c>
      <c r="E55" s="221">
        <v>407778.66796875</v>
      </c>
      <c r="F55" s="264">
        <v>7417.17529296875</v>
      </c>
      <c r="G55" s="182">
        <v>6221.62939453125</v>
      </c>
      <c r="H55" s="189">
        <v>0.29225653409957886</v>
      </c>
      <c r="I55" s="142"/>
      <c r="J55" s="149"/>
      <c r="K55" s="246"/>
      <c r="L55" s="183"/>
      <c r="M55" s="149"/>
      <c r="N55" s="177"/>
      <c r="O55" s="142"/>
      <c r="P55" s="142"/>
      <c r="Q55" s="142"/>
      <c r="R55" s="142"/>
      <c r="S55" s="142"/>
      <c r="T55" s="142"/>
      <c r="U55" s="142"/>
    </row>
    <row r="56" spans="1:21" ht="12.75">
      <c r="A56" s="144">
        <v>2012</v>
      </c>
      <c r="B56" s="191">
        <v>10585.57421875</v>
      </c>
      <c r="C56" s="191">
        <v>49053.484375</v>
      </c>
      <c r="D56" s="183">
        <v>414000</v>
      </c>
      <c r="E56" s="221">
        <v>364946.515625</v>
      </c>
      <c r="F56" s="264">
        <v>8306.3271484375</v>
      </c>
      <c r="G56" s="182">
        <v>6821.484375</v>
      </c>
      <c r="H56" s="189">
        <v>0.33961063623428345</v>
      </c>
      <c r="I56" s="142"/>
      <c r="J56" s="149"/>
      <c r="K56" s="246"/>
      <c r="L56" s="183"/>
      <c r="M56" s="183"/>
      <c r="N56" s="177"/>
      <c r="O56" s="142"/>
      <c r="P56" s="142"/>
      <c r="Q56" s="142"/>
      <c r="R56" s="142"/>
      <c r="S56" s="142"/>
      <c r="T56" s="142"/>
      <c r="U56" s="142"/>
    </row>
    <row r="57" spans="1:21" ht="12.75">
      <c r="A57" s="144">
        <v>2013</v>
      </c>
      <c r="B57" s="191">
        <v>11885.3251953125</v>
      </c>
      <c r="C57" s="191">
        <v>41266.859375</v>
      </c>
      <c r="D57" s="183">
        <v>344000</v>
      </c>
      <c r="E57" s="221">
        <v>302733.140625</v>
      </c>
      <c r="F57" s="264">
        <v>7557.00927734375</v>
      </c>
      <c r="G57" s="182">
        <v>6465.20751953125</v>
      </c>
      <c r="H57" s="189">
        <v>0.28449326753616333</v>
      </c>
      <c r="I57" s="142"/>
      <c r="J57" s="149"/>
      <c r="K57" s="246"/>
      <c r="L57" s="183"/>
      <c r="M57" s="183"/>
      <c r="N57" s="177"/>
      <c r="O57" s="142"/>
      <c r="P57" s="142"/>
      <c r="Q57" s="142"/>
      <c r="R57" s="142"/>
      <c r="S57" s="142"/>
      <c r="T57" s="142"/>
      <c r="U57" s="142"/>
    </row>
    <row r="58" spans="1:21" ht="12.75">
      <c r="A58" s="144">
        <v>2014</v>
      </c>
      <c r="B58" s="191">
        <v>10320.767578125</v>
      </c>
      <c r="C58" s="191">
        <v>47515.61328125</v>
      </c>
      <c r="D58" s="183">
        <v>34300</v>
      </c>
      <c r="E58" s="221">
        <v>-13215.61328125</v>
      </c>
      <c r="F58" s="264">
        <v>8145.99462890625</v>
      </c>
      <c r="G58" s="182">
        <v>6217.44970703125</v>
      </c>
      <c r="H58" s="189">
        <v>0.32656753063201904</v>
      </c>
      <c r="I58" s="142"/>
      <c r="J58" s="149"/>
      <c r="K58" s="246"/>
      <c r="L58" s="183"/>
      <c r="M58" s="183"/>
      <c r="N58" s="177"/>
      <c r="O58" s="142"/>
      <c r="P58" s="142"/>
      <c r="Q58" s="142"/>
      <c r="R58" s="142"/>
      <c r="S58" s="142"/>
      <c r="T58" s="142"/>
      <c r="U58" s="142"/>
    </row>
    <row r="59" spans="1:21" ht="12.75">
      <c r="A59" s="144">
        <v>2015</v>
      </c>
      <c r="B59" s="191">
        <v>9351.083984375</v>
      </c>
      <c r="C59" s="191">
        <v>47943.62109375</v>
      </c>
      <c r="D59" s="183">
        <v>34300</v>
      </c>
      <c r="E59" s="221">
        <v>-13643.62109375</v>
      </c>
      <c r="F59" s="264">
        <v>8364.0234375</v>
      </c>
      <c r="G59" s="182">
        <v>6696.61474609375</v>
      </c>
      <c r="H59" s="189">
        <v>0.33017396926879883</v>
      </c>
      <c r="I59" s="142"/>
      <c r="J59" s="149"/>
      <c r="K59" s="246"/>
      <c r="L59" s="183"/>
      <c r="M59" s="183"/>
      <c r="N59" s="177"/>
      <c r="O59" s="142"/>
      <c r="P59" s="142"/>
      <c r="Q59" s="142"/>
      <c r="R59" s="142"/>
      <c r="S59" s="142"/>
      <c r="T59" s="142"/>
      <c r="U59" s="142"/>
    </row>
    <row r="60" spans="1:21" ht="12.75">
      <c r="A60" s="144">
        <v>2016</v>
      </c>
      <c r="B60" s="191">
        <v>4097.04345703125</v>
      </c>
      <c r="C60" s="191">
        <v>0</v>
      </c>
      <c r="D60" s="183">
        <v>34300</v>
      </c>
      <c r="E60" s="221">
        <v>34300</v>
      </c>
      <c r="F60" s="264">
        <v>4388.6259765625</v>
      </c>
      <c r="G60" s="182">
        <v>1655.157470703125</v>
      </c>
      <c r="H60" s="189">
        <v>0.009094475768506527</v>
      </c>
      <c r="I60" s="142"/>
      <c r="J60" s="149"/>
      <c r="K60" s="246"/>
      <c r="L60" s="183"/>
      <c r="M60" s="183"/>
      <c r="N60" s="177"/>
      <c r="O60" s="142"/>
      <c r="P60" s="142"/>
      <c r="Q60" s="142"/>
      <c r="R60" s="142"/>
      <c r="S60" s="142"/>
      <c r="T60" s="142"/>
      <c r="U60" s="142"/>
    </row>
    <row r="61" spans="1:21" ht="12.75">
      <c r="A61" s="144">
        <v>2017</v>
      </c>
      <c r="B61" s="191">
        <v>3173.553466796875</v>
      </c>
      <c r="C61" s="191">
        <v>0</v>
      </c>
      <c r="D61" s="183">
        <v>34300</v>
      </c>
      <c r="E61" s="221">
        <v>34300</v>
      </c>
      <c r="F61" s="264">
        <v>3807.3116455078125</v>
      </c>
      <c r="G61" s="182">
        <v>1385.2005615234375</v>
      </c>
      <c r="H61" s="189">
        <v>0.007385430857539177</v>
      </c>
      <c r="I61" s="142"/>
      <c r="J61" s="149"/>
      <c r="K61" s="246"/>
      <c r="L61" s="183"/>
      <c r="M61" s="183"/>
      <c r="N61" s="177"/>
      <c r="O61" s="142"/>
      <c r="P61" s="142"/>
      <c r="Q61" s="142"/>
      <c r="R61" s="142"/>
      <c r="S61" s="142"/>
      <c r="T61" s="142"/>
      <c r="U61" s="142"/>
    </row>
    <row r="62" spans="1:21" ht="12.75">
      <c r="A62" s="144">
        <v>2018</v>
      </c>
      <c r="B62" s="191">
        <v>2853.08544921875</v>
      </c>
      <c r="C62" s="191">
        <v>0</v>
      </c>
      <c r="D62" s="183">
        <v>34300</v>
      </c>
      <c r="E62" s="221">
        <v>34300</v>
      </c>
      <c r="F62" s="264">
        <v>3892.8369140625</v>
      </c>
      <c r="G62" s="182">
        <v>1275.9296875</v>
      </c>
      <c r="H62" s="189">
        <v>0.006641245912760496</v>
      </c>
      <c r="I62" s="142"/>
      <c r="J62" s="149"/>
      <c r="K62" s="246"/>
      <c r="L62" s="183"/>
      <c r="M62" s="183"/>
      <c r="N62" s="177"/>
      <c r="O62" s="142"/>
      <c r="P62" s="142"/>
      <c r="Q62" s="142"/>
      <c r="R62" s="142"/>
      <c r="S62" s="142"/>
      <c r="T62" s="142"/>
      <c r="U62" s="142"/>
    </row>
    <row r="63" spans="1:21" ht="12.75">
      <c r="A63" s="144">
        <v>2019</v>
      </c>
      <c r="B63" s="191">
        <v>1780.4873046875</v>
      </c>
      <c r="C63" s="191">
        <v>0</v>
      </c>
      <c r="D63" s="183">
        <v>34300</v>
      </c>
      <c r="E63" s="221">
        <v>34300</v>
      </c>
      <c r="F63" s="264">
        <v>3552.7529296875</v>
      </c>
      <c r="G63" s="182">
        <v>887.153076171875</v>
      </c>
      <c r="H63" s="189">
        <v>0.00414686743170023</v>
      </c>
      <c r="I63" s="142"/>
      <c r="J63" s="149"/>
      <c r="K63" s="246"/>
      <c r="L63" s="183"/>
      <c r="M63" s="183"/>
      <c r="N63" s="177"/>
      <c r="O63" s="142"/>
      <c r="P63" s="142"/>
      <c r="Q63" s="142"/>
      <c r="R63" s="142"/>
      <c r="S63" s="142"/>
      <c r="T63" s="142"/>
      <c r="U63" s="142"/>
    </row>
    <row r="64" spans="1:21" ht="12.75">
      <c r="A64" s="144">
        <v>2020</v>
      </c>
      <c r="B64" s="191">
        <v>4308.328125</v>
      </c>
      <c r="C64" s="191">
        <v>0</v>
      </c>
      <c r="D64" s="183">
        <v>34300</v>
      </c>
      <c r="E64" s="221">
        <v>34300</v>
      </c>
      <c r="F64" s="264">
        <v>4138.5146484375</v>
      </c>
      <c r="G64" s="182">
        <v>685.7332153320312</v>
      </c>
      <c r="H64" s="189">
        <v>0.002701275749132037</v>
      </c>
      <c r="I64" s="142"/>
      <c r="J64" s="149"/>
      <c r="K64" s="246"/>
      <c r="L64" s="183"/>
      <c r="M64" s="183"/>
      <c r="N64" s="177"/>
      <c r="O64" s="142"/>
      <c r="P64" s="142"/>
      <c r="Q64" s="142"/>
      <c r="R64" s="142"/>
      <c r="S64" s="142"/>
      <c r="T64" s="142"/>
      <c r="U64" s="142"/>
    </row>
    <row r="65" spans="1:14" ht="12.75">
      <c r="A65" s="144">
        <v>2021</v>
      </c>
      <c r="B65" s="191">
        <v>4077.6826171875</v>
      </c>
      <c r="C65" s="191">
        <v>0</v>
      </c>
      <c r="D65" s="183">
        <v>34300</v>
      </c>
      <c r="E65" s="221">
        <v>34300</v>
      </c>
      <c r="F65" s="264">
        <v>4060.128662109375</v>
      </c>
      <c r="G65" s="182">
        <v>670.2902221679688</v>
      </c>
      <c r="H65" s="189">
        <v>0.002623198786750436</v>
      </c>
      <c r="I65" s="142"/>
      <c r="J65" s="149"/>
      <c r="K65" s="246"/>
      <c r="L65" s="183"/>
      <c r="M65" s="183"/>
      <c r="N65" s="177"/>
    </row>
    <row r="66" spans="1:14" ht="12.75">
      <c r="A66" s="144">
        <v>2022</v>
      </c>
      <c r="B66" s="191">
        <v>4298.25830078125</v>
      </c>
      <c r="C66" s="191">
        <v>0</v>
      </c>
      <c r="D66" s="183">
        <v>34300</v>
      </c>
      <c r="E66" s="221">
        <v>34300</v>
      </c>
      <c r="F66" s="264">
        <v>4125.244384765625</v>
      </c>
      <c r="G66" s="182">
        <v>684.2496337890625</v>
      </c>
      <c r="H66" s="189">
        <v>0.002701581222936511</v>
      </c>
      <c r="I66" s="142"/>
      <c r="J66" s="149"/>
      <c r="K66" s="246"/>
      <c r="L66" s="183"/>
      <c r="M66" s="183"/>
      <c r="N66" s="177"/>
    </row>
    <row r="67" spans="1:14" ht="12.75">
      <c r="A67" s="144">
        <v>2023</v>
      </c>
      <c r="B67" s="191">
        <v>4094.627685546875</v>
      </c>
      <c r="C67" s="191">
        <v>0</v>
      </c>
      <c r="D67" s="183">
        <v>34300</v>
      </c>
      <c r="E67" s="221">
        <v>34300</v>
      </c>
      <c r="F67" s="264">
        <v>3953.18994140625</v>
      </c>
      <c r="G67" s="182">
        <v>648.654541015625</v>
      </c>
      <c r="H67" s="189">
        <v>0.0025141295045614243</v>
      </c>
      <c r="I67" s="142"/>
      <c r="J67" s="149"/>
      <c r="K67" s="246"/>
      <c r="L67" s="183"/>
      <c r="M67" s="183"/>
      <c r="N67" s="177"/>
    </row>
    <row r="68" spans="1:14" ht="12.75">
      <c r="A68" s="144">
        <v>2024</v>
      </c>
      <c r="B68" s="191">
        <v>3419.353271484375</v>
      </c>
      <c r="C68" s="191">
        <v>0</v>
      </c>
      <c r="D68" s="183">
        <v>34300</v>
      </c>
      <c r="E68" s="221">
        <v>34300</v>
      </c>
      <c r="F68" s="264">
        <v>3906.0576171875</v>
      </c>
      <c r="G68" s="182">
        <v>638.0247192382812</v>
      </c>
      <c r="H68" s="189">
        <v>0.002447892678901553</v>
      </c>
      <c r="I68" s="142"/>
      <c r="J68" s="149"/>
      <c r="K68" s="246"/>
      <c r="L68" s="183"/>
      <c r="M68" s="183"/>
      <c r="N68" s="177"/>
    </row>
    <row r="69" spans="1:14" ht="12.75">
      <c r="A69" s="144">
        <v>2025</v>
      </c>
      <c r="B69" s="191">
        <v>4515.93798828125</v>
      </c>
      <c r="C69" s="191">
        <v>0</v>
      </c>
      <c r="D69" s="183">
        <v>34300</v>
      </c>
      <c r="E69" s="221">
        <v>34300</v>
      </c>
      <c r="F69" s="264">
        <v>5096.7822265625</v>
      </c>
      <c r="G69" s="182">
        <v>826.4306030273438</v>
      </c>
      <c r="H69" s="189">
        <v>0.0032087061554193497</v>
      </c>
      <c r="I69" s="142"/>
      <c r="J69" s="149"/>
      <c r="K69" s="246"/>
      <c r="L69" s="183"/>
      <c r="M69" s="183"/>
      <c r="N69" s="177"/>
    </row>
    <row r="70" spans="1:14" ht="12.75">
      <c r="A70" s="144">
        <v>2026</v>
      </c>
      <c r="B70" s="191">
        <v>3551.74755859375</v>
      </c>
      <c r="C70" s="191">
        <v>0</v>
      </c>
      <c r="D70" s="183">
        <v>34300</v>
      </c>
      <c r="E70" s="221">
        <v>34300</v>
      </c>
      <c r="F70" s="264">
        <v>4558.8995361328125</v>
      </c>
      <c r="G70" s="182">
        <v>683.57421875</v>
      </c>
      <c r="H70" s="189">
        <v>0.002255780156701803</v>
      </c>
      <c r="I70" s="142"/>
      <c r="J70" s="149"/>
      <c r="K70" s="246"/>
      <c r="L70" s="183"/>
      <c r="M70" s="183"/>
      <c r="N70" s="177"/>
    </row>
    <row r="71" spans="1:14" ht="12.75">
      <c r="A71" s="144">
        <v>2027</v>
      </c>
      <c r="B71" s="191">
        <v>4215.26416015625</v>
      </c>
      <c r="C71" s="191">
        <v>0</v>
      </c>
      <c r="D71" s="183">
        <v>34300</v>
      </c>
      <c r="E71" s="221">
        <v>34300</v>
      </c>
      <c r="F71" s="264">
        <v>4780.724609375</v>
      </c>
      <c r="G71" s="182">
        <v>729.7455444335938</v>
      </c>
      <c r="H71" s="189">
        <v>0.0025093250442296267</v>
      </c>
      <c r="I71" s="142"/>
      <c r="J71" s="149"/>
      <c r="K71" s="246"/>
      <c r="L71" s="183"/>
      <c r="M71" s="183"/>
      <c r="N71" s="177"/>
    </row>
    <row r="72" spans="1:14" ht="12.75">
      <c r="A72" s="144">
        <v>2028</v>
      </c>
      <c r="B72" s="191">
        <v>3852.02392578125</v>
      </c>
      <c r="C72" s="191">
        <v>0</v>
      </c>
      <c r="D72" s="183">
        <v>34300</v>
      </c>
      <c r="E72" s="221">
        <v>34300</v>
      </c>
      <c r="F72" s="264">
        <v>5023.114990234375</v>
      </c>
      <c r="G72" s="182">
        <v>801.7077026367188</v>
      </c>
      <c r="H72" s="189">
        <v>0.0030227394308894873</v>
      </c>
      <c r="I72" s="142"/>
      <c r="J72" s="149"/>
      <c r="K72" s="246"/>
      <c r="L72" s="183"/>
      <c r="M72" s="183"/>
      <c r="N72" s="177"/>
    </row>
    <row r="73" spans="1:14" ht="12.75">
      <c r="A73" s="144">
        <v>2029</v>
      </c>
      <c r="B73" s="191">
        <v>4390.2333984375</v>
      </c>
      <c r="C73" s="191">
        <v>0</v>
      </c>
      <c r="D73" s="183">
        <v>34300</v>
      </c>
      <c r="E73" s="221">
        <v>34300</v>
      </c>
      <c r="F73" s="264">
        <v>4967.666748046875</v>
      </c>
      <c r="G73" s="182">
        <v>785.77294921875</v>
      </c>
      <c r="H73" s="189">
        <v>0.0029156366363167763</v>
      </c>
      <c r="I73" s="142"/>
      <c r="J73" s="149"/>
      <c r="K73" s="246"/>
      <c r="L73" s="183"/>
      <c r="M73" s="183"/>
      <c r="N73" s="177"/>
    </row>
    <row r="74" spans="1:14" ht="12.75">
      <c r="A74" s="144">
        <v>2030</v>
      </c>
      <c r="B74" s="191">
        <v>4025.2451171875</v>
      </c>
      <c r="C74" s="191">
        <v>0</v>
      </c>
      <c r="D74" s="183">
        <v>34300</v>
      </c>
      <c r="E74" s="221">
        <v>34300</v>
      </c>
      <c r="F74" s="264">
        <v>4762.103271484375</v>
      </c>
      <c r="G74" s="182">
        <v>726.4308471679688</v>
      </c>
      <c r="H74" s="189">
        <v>0.0024932250380516052</v>
      </c>
      <c r="I74" s="142"/>
      <c r="J74" s="149"/>
      <c r="K74" s="246"/>
      <c r="L74" s="183"/>
      <c r="M74" s="183"/>
      <c r="N74" s="177"/>
    </row>
    <row r="75" spans="1:14" ht="12.75">
      <c r="A75" s="149">
        <v>2031</v>
      </c>
      <c r="B75" s="191">
        <v>3199.936279296875</v>
      </c>
      <c r="C75" s="191">
        <v>0</v>
      </c>
      <c r="D75" s="183">
        <v>34300</v>
      </c>
      <c r="E75" s="221">
        <v>34300</v>
      </c>
      <c r="F75" s="264">
        <v>4491.135986328125</v>
      </c>
      <c r="G75" s="182">
        <v>667.7817993164062</v>
      </c>
      <c r="H75" s="189">
        <v>0.0021560064051300287</v>
      </c>
      <c r="I75" s="142"/>
      <c r="J75" s="149"/>
      <c r="K75" s="246"/>
      <c r="L75" s="183"/>
      <c r="M75" s="183"/>
      <c r="N75" s="177"/>
    </row>
    <row r="76" spans="1:14" ht="12.75">
      <c r="A76" s="149">
        <v>2032</v>
      </c>
      <c r="B76" s="191">
        <v>4254.650390625</v>
      </c>
      <c r="C76" s="191">
        <v>0</v>
      </c>
      <c r="D76" s="183">
        <v>34300</v>
      </c>
      <c r="E76" s="221">
        <v>34300</v>
      </c>
      <c r="F76" s="264">
        <v>4833.28759765625</v>
      </c>
      <c r="G76" s="182">
        <v>742.8023071289062</v>
      </c>
      <c r="H76" s="189">
        <v>0.0025779877323657274</v>
      </c>
      <c r="I76" s="142"/>
      <c r="J76" s="149"/>
      <c r="K76" s="246"/>
      <c r="L76" s="183"/>
      <c r="M76" s="183"/>
      <c r="N76" s="177"/>
    </row>
    <row r="77" spans="1:14" ht="12.75">
      <c r="A77" s="149">
        <v>2033</v>
      </c>
      <c r="B77" s="191">
        <v>4022.47021484375</v>
      </c>
      <c r="C77" s="191">
        <v>0</v>
      </c>
      <c r="D77" s="183">
        <v>34300</v>
      </c>
      <c r="E77" s="221">
        <v>34300</v>
      </c>
      <c r="F77" s="264">
        <v>4704.491455078125</v>
      </c>
      <c r="G77" s="182">
        <v>722.4888916015625</v>
      </c>
      <c r="H77" s="189">
        <v>0.002489372156560421</v>
      </c>
      <c r="I77" s="142"/>
      <c r="J77" s="149"/>
      <c r="K77" s="246"/>
      <c r="L77" s="183"/>
      <c r="M77" s="183"/>
      <c r="N77" s="177"/>
    </row>
    <row r="78" spans="1:14" ht="12.75">
      <c r="A78" s="149">
        <v>2034</v>
      </c>
      <c r="B78" s="191">
        <v>4102.61572265625</v>
      </c>
      <c r="C78" s="191">
        <v>0</v>
      </c>
      <c r="D78" s="183">
        <v>34300</v>
      </c>
      <c r="E78" s="221">
        <v>34300</v>
      </c>
      <c r="F78" s="264">
        <v>4575.0670166015625</v>
      </c>
      <c r="G78" s="182">
        <v>686.5339965820312</v>
      </c>
      <c r="H78" s="189">
        <v>0.0022462739143520594</v>
      </c>
      <c r="I78" s="142"/>
      <c r="J78" s="149"/>
      <c r="K78" s="246"/>
      <c r="L78" s="183"/>
      <c r="M78" s="183"/>
      <c r="N78" s="177"/>
    </row>
    <row r="79" spans="1:14" ht="12.75">
      <c r="A79" s="149">
        <v>2035</v>
      </c>
      <c r="B79" s="191">
        <v>3914.62744140625</v>
      </c>
      <c r="C79" s="191">
        <v>0</v>
      </c>
      <c r="D79" s="183">
        <v>34300</v>
      </c>
      <c r="E79" s="221">
        <v>34300</v>
      </c>
      <c r="F79" s="264">
        <v>4411.36962890625</v>
      </c>
      <c r="G79" s="182">
        <v>655.1630249023438</v>
      </c>
      <c r="H79" s="189">
        <v>0.0020926871802657843</v>
      </c>
      <c r="I79" s="142"/>
      <c r="J79" s="149"/>
      <c r="K79" s="246"/>
      <c r="L79" s="183"/>
      <c r="M79" s="183"/>
      <c r="N79" s="177"/>
    </row>
    <row r="80" spans="1:14" ht="12.75">
      <c r="A80" s="149">
        <v>2036</v>
      </c>
      <c r="B80" s="191">
        <v>3176.565185546875</v>
      </c>
      <c r="C80" s="191">
        <v>0</v>
      </c>
      <c r="D80" s="183">
        <v>34300</v>
      </c>
      <c r="E80" s="221">
        <v>34300</v>
      </c>
      <c r="F80" s="264">
        <v>4314.5059814453125</v>
      </c>
      <c r="G80" s="182">
        <v>625.1738891601562</v>
      </c>
      <c r="H80" s="189">
        <v>0.0018735865596681833</v>
      </c>
      <c r="I80" s="142"/>
      <c r="J80" s="149"/>
      <c r="K80" s="246"/>
      <c r="L80" s="183"/>
      <c r="M80" s="183"/>
      <c r="N80" s="177"/>
    </row>
    <row r="81" spans="1:22" ht="12.75">
      <c r="A81" s="149">
        <v>2037</v>
      </c>
      <c r="B81" s="191">
        <v>4105.58251953125</v>
      </c>
      <c r="C81" s="191">
        <v>0</v>
      </c>
      <c r="D81" s="183">
        <v>34300</v>
      </c>
      <c r="E81" s="221">
        <v>34300</v>
      </c>
      <c r="F81" s="264">
        <v>4586.3587646484375</v>
      </c>
      <c r="G81" s="182">
        <v>688.6491088867188</v>
      </c>
      <c r="H81" s="189">
        <v>0.002251887694001198</v>
      </c>
      <c r="I81" s="142"/>
      <c r="J81" s="149"/>
      <c r="K81" s="246"/>
      <c r="L81" s="183"/>
      <c r="M81" s="183"/>
      <c r="N81" s="177"/>
      <c r="O81" s="142"/>
      <c r="P81" s="142"/>
      <c r="Q81" s="142"/>
      <c r="R81" s="142"/>
      <c r="S81" s="142"/>
      <c r="T81" s="142"/>
      <c r="U81" s="142"/>
      <c r="V81" s="142"/>
    </row>
    <row r="82" spans="1:22" ht="12.75">
      <c r="A82" s="149">
        <v>2038</v>
      </c>
      <c r="B82" s="191">
        <v>3439.2490234375</v>
      </c>
      <c r="C82" s="191">
        <v>0</v>
      </c>
      <c r="D82" s="183">
        <v>34300</v>
      </c>
      <c r="E82" s="221">
        <v>34300</v>
      </c>
      <c r="F82" s="264">
        <v>4415.5048828125</v>
      </c>
      <c r="G82" s="182">
        <v>647.2035522460938</v>
      </c>
      <c r="H82" s="189">
        <v>0.001993306679651141</v>
      </c>
      <c r="I82" s="142"/>
      <c r="J82" s="149"/>
      <c r="K82" s="246"/>
      <c r="L82" s="183"/>
      <c r="M82" s="183"/>
      <c r="N82" s="177"/>
      <c r="O82" s="142"/>
      <c r="P82" s="142"/>
      <c r="Q82" s="142"/>
      <c r="R82" s="142"/>
      <c r="S82" s="142"/>
      <c r="T82" s="142"/>
      <c r="U82" s="142"/>
      <c r="V82" s="142"/>
    </row>
    <row r="83" spans="1:22" ht="12.75">
      <c r="A83" s="149">
        <v>2039</v>
      </c>
      <c r="B83" s="191">
        <v>4108.70849609375</v>
      </c>
      <c r="C83" s="191">
        <v>0</v>
      </c>
      <c r="D83" s="183">
        <v>34300</v>
      </c>
      <c r="E83" s="221">
        <v>34300</v>
      </c>
      <c r="F83" s="264">
        <v>4620.03173828125</v>
      </c>
      <c r="G83" s="182">
        <v>693.07421875</v>
      </c>
      <c r="H83" s="189">
        <v>0.00225940253585577</v>
      </c>
      <c r="I83" s="142"/>
      <c r="J83" s="149"/>
      <c r="K83" s="246"/>
      <c r="L83" s="183"/>
      <c r="M83" s="183"/>
      <c r="N83" s="177"/>
      <c r="O83" s="142"/>
      <c r="P83" s="142"/>
      <c r="Q83" s="142"/>
      <c r="R83" s="142"/>
      <c r="S83" s="142"/>
      <c r="T83" s="142"/>
      <c r="U83" s="142"/>
      <c r="V83" s="142"/>
    </row>
    <row r="84" spans="1:22" ht="12.75">
      <c r="A84" s="149">
        <v>2040</v>
      </c>
      <c r="B84" s="202">
        <v>3370.2158203125</v>
      </c>
      <c r="C84" s="202">
        <v>0</v>
      </c>
      <c r="D84" s="183">
        <v>34300</v>
      </c>
      <c r="E84" s="229">
        <v>34300</v>
      </c>
      <c r="F84" s="265">
        <v>4375.858154296875</v>
      </c>
      <c r="G84" s="203">
        <v>634.0477905273438</v>
      </c>
      <c r="H84" s="190">
        <v>0.001893886481411755</v>
      </c>
      <c r="I84" s="142"/>
      <c r="J84" s="149"/>
      <c r="K84" s="246"/>
      <c r="L84" s="183"/>
      <c r="M84" s="183"/>
      <c r="N84" s="177"/>
      <c r="O84" s="142"/>
      <c r="P84" s="142"/>
      <c r="Q84" s="142"/>
      <c r="R84" s="142"/>
      <c r="S84" s="142"/>
      <c r="T84" s="142"/>
      <c r="U84" s="142"/>
      <c r="V84" s="142"/>
    </row>
    <row r="85" spans="1:22" ht="12.75">
      <c r="A85" s="149"/>
      <c r="B85" s="184"/>
      <c r="C85" s="185"/>
      <c r="D85" s="220"/>
      <c r="E85" s="184"/>
      <c r="F85" s="183"/>
      <c r="G85" s="221"/>
      <c r="H85" s="221"/>
      <c r="I85" s="183"/>
      <c r="J85" s="184"/>
      <c r="K85" s="149"/>
      <c r="L85" s="222"/>
      <c r="M85" s="185"/>
      <c r="N85" s="205"/>
      <c r="O85" s="184"/>
      <c r="P85" s="183"/>
      <c r="Q85" s="221"/>
      <c r="R85" s="223"/>
      <c r="S85" s="149"/>
      <c r="T85" s="246"/>
      <c r="U85" s="183"/>
      <c r="V85" s="183"/>
    </row>
    <row r="86" spans="1:22" ht="15.75">
      <c r="A86" s="149"/>
      <c r="B86" s="193"/>
      <c r="C86" s="178"/>
      <c r="D86" s="178"/>
      <c r="E86" s="143"/>
      <c r="F86" s="142"/>
      <c r="G86" s="143"/>
      <c r="H86" s="143"/>
      <c r="I86" s="143"/>
      <c r="J86" s="143"/>
      <c r="K86" s="242"/>
      <c r="L86" s="234"/>
      <c r="M86" s="176"/>
      <c r="N86" s="143"/>
      <c r="O86" s="143"/>
      <c r="P86" s="143"/>
      <c r="Q86" s="142"/>
      <c r="R86" s="142"/>
      <c r="S86" s="142"/>
      <c r="T86" s="142"/>
      <c r="U86" s="177"/>
      <c r="V86" s="177"/>
    </row>
    <row r="87" spans="1:22" ht="12.75">
      <c r="A87" s="142"/>
      <c r="B87" s="278" t="s">
        <v>65</v>
      </c>
      <c r="C87" s="279"/>
      <c r="D87" s="279"/>
      <c r="E87" s="279"/>
      <c r="F87" s="279"/>
      <c r="G87" s="279"/>
      <c r="H87" s="280"/>
      <c r="I87" s="208" t="s">
        <v>66</v>
      </c>
      <c r="J87" s="209" t="s">
        <v>67</v>
      </c>
      <c r="K87" s="209" t="s">
        <v>15</v>
      </c>
      <c r="L87" s="210" t="s">
        <v>68</v>
      </c>
      <c r="M87" s="211"/>
      <c r="N87" s="163"/>
      <c r="O87" s="255" t="s">
        <v>69</v>
      </c>
      <c r="P87" s="210"/>
      <c r="Q87" s="210"/>
      <c r="R87" s="210"/>
      <c r="S87" s="256"/>
      <c r="T87" s="257"/>
      <c r="U87" s="164"/>
      <c r="V87" s="177"/>
    </row>
    <row r="88" spans="1:22" ht="12.75">
      <c r="A88" s="142"/>
      <c r="B88" s="237"/>
      <c r="C88" s="252"/>
      <c r="D88" s="253"/>
      <c r="E88" s="254" t="s">
        <v>70</v>
      </c>
      <c r="F88" s="253"/>
      <c r="G88" s="253" t="s">
        <v>71</v>
      </c>
      <c r="H88" s="254" t="s">
        <v>70</v>
      </c>
      <c r="I88" s="212" t="s">
        <v>72</v>
      </c>
      <c r="J88" s="213" t="s">
        <v>73</v>
      </c>
      <c r="K88" s="213" t="s">
        <v>13</v>
      </c>
      <c r="L88" s="165" t="s">
        <v>74</v>
      </c>
      <c r="M88" s="214"/>
      <c r="N88" s="163"/>
      <c r="O88" s="258"/>
      <c r="P88" s="249"/>
      <c r="Q88" s="165"/>
      <c r="R88" s="164" t="s">
        <v>75</v>
      </c>
      <c r="S88" s="249"/>
      <c r="T88" s="259"/>
      <c r="U88" s="249"/>
      <c r="V88" s="177"/>
    </row>
    <row r="89" spans="1:22" ht="12.75">
      <c r="A89" s="142"/>
      <c r="B89" s="192" t="s">
        <v>66</v>
      </c>
      <c r="C89" s="149" t="s">
        <v>9</v>
      </c>
      <c r="D89" s="149" t="s">
        <v>9</v>
      </c>
      <c r="E89" s="149" t="s">
        <v>9</v>
      </c>
      <c r="F89" s="149" t="s">
        <v>5</v>
      </c>
      <c r="G89" s="149" t="s">
        <v>5</v>
      </c>
      <c r="H89" s="149" t="s">
        <v>5</v>
      </c>
      <c r="I89" s="192">
        <v>0.923</v>
      </c>
      <c r="J89" s="213"/>
      <c r="K89" s="213"/>
      <c r="L89" s="215" t="s">
        <v>76</v>
      </c>
      <c r="M89" s="216"/>
      <c r="N89" s="163"/>
      <c r="O89" s="212"/>
      <c r="P89" s="213" t="s">
        <v>77</v>
      </c>
      <c r="Q89" s="213" t="s">
        <v>78</v>
      </c>
      <c r="R89" s="213" t="s">
        <v>79</v>
      </c>
      <c r="S89" s="213" t="s">
        <v>13</v>
      </c>
      <c r="T89" s="270" t="s">
        <v>80</v>
      </c>
      <c r="U89" s="177"/>
      <c r="V89" s="177"/>
    </row>
    <row r="90" spans="1:22" ht="12.75">
      <c r="A90" s="142"/>
      <c r="B90" s="238" t="s">
        <v>81</v>
      </c>
      <c r="C90" s="198" t="s">
        <v>82</v>
      </c>
      <c r="D90" s="198" t="s">
        <v>83</v>
      </c>
      <c r="E90" s="198" t="s">
        <v>21</v>
      </c>
      <c r="F90" s="198" t="s">
        <v>82</v>
      </c>
      <c r="G90" s="198" t="s">
        <v>83</v>
      </c>
      <c r="H90" s="198" t="s">
        <v>21</v>
      </c>
      <c r="I90" s="217" t="s">
        <v>84</v>
      </c>
      <c r="J90" s="218" t="s">
        <v>85</v>
      </c>
      <c r="K90" s="219" t="s">
        <v>86</v>
      </c>
      <c r="L90" s="218" t="s">
        <v>87</v>
      </c>
      <c r="M90" s="207" t="s">
        <v>88</v>
      </c>
      <c r="N90" s="163"/>
      <c r="O90" s="217" t="s">
        <v>89</v>
      </c>
      <c r="P90" s="218" t="s">
        <v>79</v>
      </c>
      <c r="Q90" s="218" t="s">
        <v>90</v>
      </c>
      <c r="R90" s="218" t="s">
        <v>91</v>
      </c>
      <c r="S90" s="218" t="s">
        <v>79</v>
      </c>
      <c r="T90" s="207" t="s">
        <v>92</v>
      </c>
      <c r="U90" s="177"/>
      <c r="V90" s="177"/>
    </row>
    <row r="91" spans="1:22" ht="12.75">
      <c r="A91" s="142"/>
      <c r="B91" s="239"/>
      <c r="C91" s="148"/>
      <c r="D91" s="148"/>
      <c r="E91" s="148"/>
      <c r="F91" s="148"/>
      <c r="G91" s="148"/>
      <c r="H91" s="148"/>
      <c r="I91" s="187"/>
      <c r="J91" s="175"/>
      <c r="K91" s="177"/>
      <c r="L91" s="177"/>
      <c r="M91" s="188"/>
      <c r="N91" s="142"/>
      <c r="O91" s="187"/>
      <c r="P91" s="177"/>
      <c r="Q91" s="177"/>
      <c r="R91" s="177"/>
      <c r="S91" s="177"/>
      <c r="T91" s="188"/>
      <c r="U91" s="177"/>
      <c r="V91" s="177"/>
    </row>
    <row r="92" spans="1:22" ht="12.75">
      <c r="A92" s="144">
        <v>2011</v>
      </c>
      <c r="B92" s="240">
        <v>7633.216796875</v>
      </c>
      <c r="C92" s="227">
        <v>57.64887619018555</v>
      </c>
      <c r="D92" s="227">
        <v>114.59170532226562</v>
      </c>
      <c r="E92" s="221">
        <v>56.94282913208008</v>
      </c>
      <c r="F92" s="221">
        <v>461.8066101074219</v>
      </c>
      <c r="G92" s="227">
        <v>1181.11279296875</v>
      </c>
      <c r="H92" s="221">
        <v>719.3061828613281</v>
      </c>
      <c r="I92" s="224">
        <v>7045.459103515625</v>
      </c>
      <c r="J92" s="174">
        <v>290922.8695255746</v>
      </c>
      <c r="K92" s="183">
        <v>500221.22352948086</v>
      </c>
      <c r="L92" s="225">
        <v>7.0999095471276625</v>
      </c>
      <c r="M92" s="188"/>
      <c r="N92" s="144">
        <v>2011</v>
      </c>
      <c r="O92" s="267">
        <v>1222</v>
      </c>
      <c r="P92" s="266">
        <v>1115.2464599609375</v>
      </c>
      <c r="Q92" s="321" t="s">
        <v>93</v>
      </c>
      <c r="R92" s="266">
        <v>0</v>
      </c>
      <c r="S92" s="266">
        <v>1115.2464599609375</v>
      </c>
      <c r="T92" s="271">
        <v>-0.08735968906633595</v>
      </c>
      <c r="U92" s="177"/>
      <c r="V92" s="177"/>
    </row>
    <row r="93" spans="1:22" ht="12.75">
      <c r="A93" s="144">
        <v>2012</v>
      </c>
      <c r="B93" s="240">
        <v>7641.724609375</v>
      </c>
      <c r="C93" s="227">
        <v>138.4857635498047</v>
      </c>
      <c r="D93" s="227">
        <v>116.77310943603516</v>
      </c>
      <c r="E93" s="221">
        <v>-21.71265411376953</v>
      </c>
      <c r="F93" s="221">
        <v>142.7874298095703</v>
      </c>
      <c r="G93" s="227">
        <v>1952.905517578125</v>
      </c>
      <c r="H93" s="221">
        <v>1810.1180877685547</v>
      </c>
      <c r="I93" s="224">
        <v>7053.311814453125</v>
      </c>
      <c r="J93" s="174">
        <v>289284.65776340675</v>
      </c>
      <c r="K93" s="183">
        <v>492510.4795407505</v>
      </c>
      <c r="L93" s="225">
        <v>6.982684056750964</v>
      </c>
      <c r="M93" s="226">
        <v>-0.01651084279293724</v>
      </c>
      <c r="N93" s="144">
        <v>2012</v>
      </c>
      <c r="O93" s="267">
        <v>1264</v>
      </c>
      <c r="P93" s="266">
        <v>1315.577392578125</v>
      </c>
      <c r="Q93" s="321" t="s">
        <v>93</v>
      </c>
      <c r="R93" s="266">
        <v>0</v>
      </c>
      <c r="S93" s="266">
        <v>1315.577392578125</v>
      </c>
      <c r="T93" s="271">
        <v>0.04080489919155461</v>
      </c>
      <c r="U93" s="177"/>
      <c r="V93" s="177"/>
    </row>
    <row r="94" spans="1:22" ht="12.75">
      <c r="A94" s="144">
        <v>2013</v>
      </c>
      <c r="B94" s="240">
        <v>7648.26171875</v>
      </c>
      <c r="C94" s="227">
        <v>138.34532165527344</v>
      </c>
      <c r="D94" s="227">
        <v>36.142662048339844</v>
      </c>
      <c r="E94" s="221">
        <v>-102.2026596069336</v>
      </c>
      <c r="F94" s="221">
        <v>461.6378479003906</v>
      </c>
      <c r="G94" s="227">
        <v>1425.302978515625</v>
      </c>
      <c r="H94" s="221">
        <v>963.6651306152344</v>
      </c>
      <c r="I94" s="224">
        <v>7059.34556640625</v>
      </c>
      <c r="J94" s="174">
        <v>294366.5699618962</v>
      </c>
      <c r="K94" s="183">
        <v>576677.2669833805</v>
      </c>
      <c r="L94" s="225">
        <v>8.168990475939452</v>
      </c>
      <c r="M94" s="226">
        <v>0.07264938215107852</v>
      </c>
      <c r="N94" s="144">
        <v>2013</v>
      </c>
      <c r="O94" s="267">
        <v>1273</v>
      </c>
      <c r="P94" s="266">
        <v>1317.287353515625</v>
      </c>
      <c r="Q94" s="321" t="s">
        <v>93</v>
      </c>
      <c r="R94" s="266">
        <v>0</v>
      </c>
      <c r="S94" s="266">
        <v>1317.287353515625</v>
      </c>
      <c r="T94" s="271">
        <v>0.034789751386979484</v>
      </c>
      <c r="U94" s="177"/>
      <c r="V94" s="177"/>
    </row>
    <row r="95" spans="1:22" ht="12.75">
      <c r="A95" s="144">
        <v>2014</v>
      </c>
      <c r="B95" s="240">
        <v>7637.78759765625</v>
      </c>
      <c r="C95" s="227">
        <v>138.68670654296875</v>
      </c>
      <c r="D95" s="227">
        <v>16.607419967651367</v>
      </c>
      <c r="E95" s="221">
        <v>-122.07928657531738</v>
      </c>
      <c r="F95" s="221">
        <v>206.322265625</v>
      </c>
      <c r="G95" s="227">
        <v>1903.610107421875</v>
      </c>
      <c r="H95" s="221">
        <v>1697.287841796875</v>
      </c>
      <c r="I95" s="224">
        <v>7049.677952636719</v>
      </c>
      <c r="J95" s="174">
        <v>301822.96367407794</v>
      </c>
      <c r="K95" s="183">
        <v>619465.7627871416</v>
      </c>
      <c r="L95" s="225">
        <v>8.787149809523557</v>
      </c>
      <c r="M95" s="226">
        <v>0.07365579269590894</v>
      </c>
      <c r="N95" s="144">
        <v>2014</v>
      </c>
      <c r="O95" s="267">
        <v>1251</v>
      </c>
      <c r="P95" s="266">
        <v>1387.44287109375</v>
      </c>
      <c r="Q95" s="321" t="s">
        <v>93</v>
      </c>
      <c r="R95" s="266">
        <v>0</v>
      </c>
      <c r="S95" s="266">
        <v>1387.44287109375</v>
      </c>
      <c r="T95" s="271">
        <v>0.10906704324040772</v>
      </c>
      <c r="U95" s="177"/>
      <c r="V95" s="177"/>
    </row>
    <row r="96" spans="1:22" ht="12.75">
      <c r="A96" s="144">
        <v>2015</v>
      </c>
      <c r="B96" s="240">
        <v>7622.9638671875</v>
      </c>
      <c r="C96" s="227">
        <v>138.914306640625</v>
      </c>
      <c r="D96" s="227">
        <v>22.56797981262207</v>
      </c>
      <c r="E96" s="221">
        <v>-116.34632682800293</v>
      </c>
      <c r="F96" s="221">
        <v>192.49002075195312</v>
      </c>
      <c r="G96" s="227">
        <v>2126.277099609375</v>
      </c>
      <c r="H96" s="221">
        <v>1933.7870788574219</v>
      </c>
      <c r="I96" s="224">
        <v>7035.995649414062</v>
      </c>
      <c r="J96" s="174">
        <v>310633.1711964157</v>
      </c>
      <c r="K96" s="183">
        <v>661145.9760463699</v>
      </c>
      <c r="L96" s="225">
        <v>9.39662286603927</v>
      </c>
      <c r="M96" s="226">
        <v>0.07258012511025536</v>
      </c>
      <c r="N96" s="144">
        <v>2015</v>
      </c>
      <c r="O96" s="267">
        <v>1240</v>
      </c>
      <c r="P96" s="266">
        <v>1364.44287109375</v>
      </c>
      <c r="Q96" s="321" t="s">
        <v>93</v>
      </c>
      <c r="R96" s="266">
        <v>0</v>
      </c>
      <c r="S96" s="266">
        <v>1364.44287109375</v>
      </c>
      <c r="T96" s="271">
        <v>0.10035715410786294</v>
      </c>
      <c r="U96" s="177"/>
      <c r="V96" s="177"/>
    </row>
    <row r="97" spans="1:22" ht="25.5">
      <c r="A97" s="144">
        <v>2016</v>
      </c>
      <c r="B97" s="240">
        <v>7648.00341796875</v>
      </c>
      <c r="C97" s="227">
        <v>139.39614868164062</v>
      </c>
      <c r="D97" s="227">
        <v>19.49726104736328</v>
      </c>
      <c r="E97" s="221">
        <v>-119.89888763427734</v>
      </c>
      <c r="F97" s="221">
        <v>616.5133666992188</v>
      </c>
      <c r="G97" s="227">
        <v>683.1466674804688</v>
      </c>
      <c r="H97" s="221">
        <v>66.63330078125</v>
      </c>
      <c r="I97" s="224">
        <v>7059.107154785156</v>
      </c>
      <c r="J97" s="174">
        <v>313409.1301199202</v>
      </c>
      <c r="K97" s="183">
        <v>892704.8013349033</v>
      </c>
      <c r="L97" s="225">
        <v>12.64614322690605</v>
      </c>
      <c r="M97" s="226">
        <v>0.12238293791740351</v>
      </c>
      <c r="N97" s="144">
        <v>2016</v>
      </c>
      <c r="O97" s="267">
        <v>1223</v>
      </c>
      <c r="P97" s="266">
        <v>1104.31982421875</v>
      </c>
      <c r="Q97" s="321" t="s">
        <v>112</v>
      </c>
      <c r="R97" s="266">
        <v>0</v>
      </c>
      <c r="S97" s="266">
        <v>1104.31982421875</v>
      </c>
      <c r="T97" s="271">
        <v>-0.09704020914247746</v>
      </c>
      <c r="U97" s="177"/>
      <c r="V97" s="177"/>
    </row>
    <row r="98" spans="1:22" ht="12.75">
      <c r="A98" s="144">
        <v>2017</v>
      </c>
      <c r="B98" s="240">
        <v>7674.5244140625</v>
      </c>
      <c r="C98" s="227">
        <v>138.914306640625</v>
      </c>
      <c r="D98" s="227">
        <v>28.110326766967773</v>
      </c>
      <c r="E98" s="221">
        <v>-110.80397987365723</v>
      </c>
      <c r="F98" s="221">
        <v>922.5709228515625</v>
      </c>
      <c r="G98" s="227">
        <v>560.6484375</v>
      </c>
      <c r="H98" s="221">
        <v>-361.9224853515625</v>
      </c>
      <c r="I98" s="224">
        <v>7083.586034179688</v>
      </c>
      <c r="J98" s="174">
        <v>321131.5473697893</v>
      </c>
      <c r="K98" s="183">
        <v>995832.5548600343</v>
      </c>
      <c r="L98" s="225">
        <v>14.058311003140886</v>
      </c>
      <c r="M98" s="226">
        <v>0.12058994646042698</v>
      </c>
      <c r="N98" s="144">
        <v>2017</v>
      </c>
      <c r="O98" s="267">
        <v>1211</v>
      </c>
      <c r="P98" s="266">
        <v>1103.28125</v>
      </c>
      <c r="Q98" s="321" t="s">
        <v>93</v>
      </c>
      <c r="R98" s="266">
        <v>0</v>
      </c>
      <c r="S98" s="266">
        <v>1103.28125</v>
      </c>
      <c r="T98" s="271">
        <v>-0.0889502477291495</v>
      </c>
      <c r="U98" s="177"/>
      <c r="V98" s="177"/>
    </row>
    <row r="99" spans="1:22" ht="12.75">
      <c r="A99" s="144">
        <v>2018</v>
      </c>
      <c r="B99" s="240">
        <v>7708.50927734375</v>
      </c>
      <c r="C99" s="227">
        <v>138.914306640625</v>
      </c>
      <c r="D99" s="227">
        <v>36.915977478027344</v>
      </c>
      <c r="E99" s="221">
        <v>-101.99832916259766</v>
      </c>
      <c r="F99" s="221">
        <v>911.9425048828125</v>
      </c>
      <c r="G99" s="227">
        <v>605.5209350585938</v>
      </c>
      <c r="H99" s="221">
        <v>-306.42156982421875</v>
      </c>
      <c r="I99" s="224">
        <v>7114.954062988281</v>
      </c>
      <c r="J99" s="174">
        <v>332127.6400763842</v>
      </c>
      <c r="K99" s="183">
        <v>1005291.4725099682</v>
      </c>
      <c r="L99" s="225">
        <v>14.129275658144525</v>
      </c>
      <c r="M99" s="226">
        <v>0.10330426616600574</v>
      </c>
      <c r="N99" s="144">
        <v>2018</v>
      </c>
      <c r="O99" s="267">
        <v>1216</v>
      </c>
      <c r="P99" s="266">
        <v>1105.8427734375</v>
      </c>
      <c r="Q99" s="321" t="s">
        <v>93</v>
      </c>
      <c r="R99" s="266">
        <v>0</v>
      </c>
      <c r="S99" s="266">
        <v>1105.8427734375</v>
      </c>
      <c r="T99" s="271">
        <v>-0.09058982447574015</v>
      </c>
      <c r="U99" s="177"/>
      <c r="V99" s="177"/>
    </row>
    <row r="100" spans="1:22" ht="12.75">
      <c r="A100" s="144">
        <v>2019</v>
      </c>
      <c r="B100" s="240">
        <v>7754.20458984375</v>
      </c>
      <c r="C100" s="227">
        <v>138.914306640625</v>
      </c>
      <c r="D100" s="227">
        <v>36.0742301940918</v>
      </c>
      <c r="E100" s="221">
        <v>-102.8400764465332</v>
      </c>
      <c r="F100" s="221">
        <v>1137.1256103515625</v>
      </c>
      <c r="G100" s="227">
        <v>417.8533630371094</v>
      </c>
      <c r="H100" s="221">
        <v>-719.2722473144531</v>
      </c>
      <c r="I100" s="224">
        <v>7157.130836425781</v>
      </c>
      <c r="J100" s="174">
        <v>337451.1664203105</v>
      </c>
      <c r="K100" s="183">
        <v>1027155.1191073571</v>
      </c>
      <c r="L100" s="225">
        <v>14.351492833967962</v>
      </c>
      <c r="M100" s="226">
        <v>0.09195699028804505</v>
      </c>
      <c r="N100" s="144">
        <v>2019</v>
      </c>
      <c r="O100" s="267">
        <v>1222</v>
      </c>
      <c r="P100" s="266">
        <v>1113.286376953125</v>
      </c>
      <c r="Q100" s="321" t="s">
        <v>93</v>
      </c>
      <c r="R100" s="266">
        <v>0</v>
      </c>
      <c r="S100" s="266">
        <v>1113.286376953125</v>
      </c>
      <c r="T100" s="271">
        <v>-0.0889636849810761</v>
      </c>
      <c r="U100" s="177"/>
      <c r="V100" s="177"/>
    </row>
    <row r="101" spans="1:22" ht="12.75">
      <c r="A101" s="144">
        <v>2020</v>
      </c>
      <c r="B101" s="240">
        <v>7798.0341796875</v>
      </c>
      <c r="C101" s="227">
        <v>139.39614868164062</v>
      </c>
      <c r="D101" s="227">
        <v>33.800296783447266</v>
      </c>
      <c r="E101" s="221">
        <v>-105.59585189819336</v>
      </c>
      <c r="F101" s="221">
        <v>790.5592651367188</v>
      </c>
      <c r="G101" s="227">
        <v>612.6634521484375</v>
      </c>
      <c r="H101" s="221">
        <v>-177.89581298828125</v>
      </c>
      <c r="I101" s="224">
        <v>7197.585547851563</v>
      </c>
      <c r="J101" s="174">
        <v>340281.7811255499</v>
      </c>
      <c r="K101" s="183">
        <v>1049616.9843445881</v>
      </c>
      <c r="L101" s="225">
        <v>14.582903910852336</v>
      </c>
      <c r="M101" s="226">
        <v>0.0832591232569524</v>
      </c>
      <c r="N101" s="144">
        <v>2020</v>
      </c>
      <c r="O101" s="267">
        <v>1225</v>
      </c>
      <c r="P101" s="266">
        <v>1115.4132080078125</v>
      </c>
      <c r="Q101" s="321" t="s">
        <v>93</v>
      </c>
      <c r="R101" s="266">
        <v>0</v>
      </c>
      <c r="S101" s="266">
        <v>1115.4132080078125</v>
      </c>
      <c r="T101" s="271">
        <v>-0.0894586057079082</v>
      </c>
      <c r="U101" s="177"/>
      <c r="V101" s="177"/>
    </row>
    <row r="102" spans="1:22" ht="12.75">
      <c r="A102" s="144">
        <v>2021</v>
      </c>
      <c r="B102" s="240">
        <v>7848.4970703125</v>
      </c>
      <c r="C102" s="227">
        <v>287.8343200683594</v>
      </c>
      <c r="D102" s="227">
        <v>33.736427307128906</v>
      </c>
      <c r="E102" s="221">
        <v>-254.09789276123047</v>
      </c>
      <c r="F102" s="221">
        <v>809.6159057617188</v>
      </c>
      <c r="G102" s="227">
        <v>616.005615234375</v>
      </c>
      <c r="H102" s="221">
        <v>-193.61029052734375</v>
      </c>
      <c r="I102" s="224">
        <v>7244.162795898438</v>
      </c>
      <c r="J102" s="174">
        <v>347477.2419975551</v>
      </c>
      <c r="K102" s="183">
        <v>1076564.0322681048</v>
      </c>
      <c r="L102" s="225">
        <v>14.861124226496443</v>
      </c>
      <c r="M102" s="226">
        <v>0.07666323869256964</v>
      </c>
      <c r="N102" s="144">
        <v>2021</v>
      </c>
      <c r="O102" s="267">
        <v>1236</v>
      </c>
      <c r="P102" s="266">
        <v>1130.11767578125</v>
      </c>
      <c r="Q102" s="321" t="s">
        <v>93</v>
      </c>
      <c r="R102" s="266">
        <v>0</v>
      </c>
      <c r="S102" s="266">
        <v>1130.11767578125</v>
      </c>
      <c r="T102" s="271">
        <v>-0.0856653108565939</v>
      </c>
      <c r="U102" s="177"/>
      <c r="V102" s="177"/>
    </row>
    <row r="103" spans="1:22" ht="12.75">
      <c r="A103" s="144">
        <v>2022</v>
      </c>
      <c r="B103" s="240">
        <v>7902.708984375</v>
      </c>
      <c r="C103" s="227">
        <v>287.8343200683594</v>
      </c>
      <c r="D103" s="227">
        <v>33.736427307128906</v>
      </c>
      <c r="E103" s="221">
        <v>-254.09789276123047</v>
      </c>
      <c r="F103" s="221">
        <v>770.3865356445312</v>
      </c>
      <c r="G103" s="227">
        <v>598.2922973632812</v>
      </c>
      <c r="H103" s="221">
        <v>-172.09423828125</v>
      </c>
      <c r="I103" s="224">
        <v>7294.2003925781255</v>
      </c>
      <c r="J103" s="174">
        <v>349844.7739906002</v>
      </c>
      <c r="K103" s="183">
        <v>1092750.6976375047</v>
      </c>
      <c r="L103" s="225">
        <v>14.98108961675062</v>
      </c>
      <c r="M103" s="226">
        <v>0.07023946713270734</v>
      </c>
      <c r="N103" s="144">
        <v>2022</v>
      </c>
      <c r="O103" s="267">
        <v>1244</v>
      </c>
      <c r="P103" s="266">
        <v>1130.11767578125</v>
      </c>
      <c r="Q103" s="321" t="s">
        <v>93</v>
      </c>
      <c r="R103" s="266">
        <v>0</v>
      </c>
      <c r="S103" s="266">
        <v>1130.11767578125</v>
      </c>
      <c r="T103" s="271">
        <v>-0.09154527670317525</v>
      </c>
      <c r="U103" s="177"/>
      <c r="V103" s="177"/>
    </row>
    <row r="104" spans="1:22" ht="12.75">
      <c r="A104" s="144">
        <v>2023</v>
      </c>
      <c r="B104" s="240">
        <v>7956.8876953125</v>
      </c>
      <c r="C104" s="227">
        <v>287.8343200683594</v>
      </c>
      <c r="D104" s="227">
        <v>33.736427307128906</v>
      </c>
      <c r="E104" s="221">
        <v>-254.09789276123047</v>
      </c>
      <c r="F104" s="221">
        <v>916.73193359375</v>
      </c>
      <c r="G104" s="227">
        <v>472.7950439453125</v>
      </c>
      <c r="H104" s="221">
        <v>-443.9368896484375</v>
      </c>
      <c r="I104" s="224">
        <v>7344.207342773438</v>
      </c>
      <c r="J104" s="174">
        <v>360646.8803800978</v>
      </c>
      <c r="K104" s="183">
        <v>1122226.6194605113</v>
      </c>
      <c r="L104" s="225">
        <v>15.28043214309249</v>
      </c>
      <c r="M104" s="226">
        <v>0.06595834792138344</v>
      </c>
      <c r="N104" s="144">
        <v>2023</v>
      </c>
      <c r="O104" s="267">
        <v>1246</v>
      </c>
      <c r="P104" s="266">
        <v>1130.11767578125</v>
      </c>
      <c r="Q104" s="321" t="s">
        <v>93</v>
      </c>
      <c r="R104" s="266">
        <v>0</v>
      </c>
      <c r="S104" s="266">
        <v>1130.11767578125</v>
      </c>
      <c r="T104" s="271">
        <v>-0.0930034704805377</v>
      </c>
      <c r="U104" s="177"/>
      <c r="V104" s="177"/>
    </row>
    <row r="105" spans="1:22" ht="12.75">
      <c r="A105" s="144">
        <v>2024</v>
      </c>
      <c r="B105" s="240">
        <v>8011.80615234375</v>
      </c>
      <c r="C105" s="227">
        <v>288.8314514160156</v>
      </c>
      <c r="D105" s="227">
        <v>33.800296783447266</v>
      </c>
      <c r="E105" s="221">
        <v>-255.03115463256836</v>
      </c>
      <c r="F105" s="221">
        <v>975.6961669921875</v>
      </c>
      <c r="G105" s="227">
        <v>444.8594970703125</v>
      </c>
      <c r="H105" s="221">
        <v>-530.836669921875</v>
      </c>
      <c r="I105" s="224">
        <v>7394.897078613281</v>
      </c>
      <c r="J105" s="174">
        <v>365998.48436827585</v>
      </c>
      <c r="K105" s="183">
        <v>1140859.4912422295</v>
      </c>
      <c r="L105" s="225">
        <v>15.427658818155827</v>
      </c>
      <c r="M105" s="226">
        <v>0.061516400581291375</v>
      </c>
      <c r="N105" s="144">
        <v>2024</v>
      </c>
      <c r="O105" s="267">
        <v>1253</v>
      </c>
      <c r="P105" s="266">
        <v>1130.11767578125</v>
      </c>
      <c r="Q105" s="321" t="s">
        <v>93</v>
      </c>
      <c r="R105" s="266">
        <v>0</v>
      </c>
      <c r="S105" s="266">
        <v>1130.11767578125</v>
      </c>
      <c r="T105" s="271">
        <v>-0.09807049019852354</v>
      </c>
      <c r="U105" s="177"/>
      <c r="V105" s="177"/>
    </row>
    <row r="106" spans="1:22" ht="25.5">
      <c r="A106" s="144">
        <v>2025</v>
      </c>
      <c r="B106" s="240">
        <v>8068.54833984375</v>
      </c>
      <c r="C106" s="227">
        <v>287.8343200683594</v>
      </c>
      <c r="D106" s="227">
        <v>33.736427307128906</v>
      </c>
      <c r="E106" s="221">
        <v>-254.09789276123047</v>
      </c>
      <c r="F106" s="221">
        <v>417.3333740234375</v>
      </c>
      <c r="G106" s="227">
        <v>2056.63623046875</v>
      </c>
      <c r="H106" s="221">
        <v>1639.3028564453125</v>
      </c>
      <c r="I106" s="224">
        <v>7447.270117675782</v>
      </c>
      <c r="J106" s="174">
        <v>368701.46336966986</v>
      </c>
      <c r="K106" s="183">
        <v>1157028.6010160174</v>
      </c>
      <c r="L106" s="225">
        <v>15.536278162784223</v>
      </c>
      <c r="M106" s="226">
        <v>0.05752937810018577</v>
      </c>
      <c r="N106" s="144">
        <v>2025</v>
      </c>
      <c r="O106" s="267">
        <v>1266</v>
      </c>
      <c r="P106" s="266">
        <v>1130.15771484375</v>
      </c>
      <c r="Q106" s="321" t="s">
        <v>95</v>
      </c>
      <c r="R106" s="266">
        <v>407</v>
      </c>
      <c r="S106" s="266">
        <v>1537.15771484375</v>
      </c>
      <c r="T106" s="271">
        <v>0.21418460888131907</v>
      </c>
      <c r="U106" s="177"/>
      <c r="V106" s="177"/>
    </row>
    <row r="107" spans="1:22" ht="12.75">
      <c r="A107" s="144">
        <v>2026</v>
      </c>
      <c r="B107" s="240">
        <v>8125.1396484375</v>
      </c>
      <c r="C107" s="227">
        <v>287.8343200683594</v>
      </c>
      <c r="D107" s="227">
        <v>33.736427307128906</v>
      </c>
      <c r="E107" s="221">
        <v>-254.09789276123047</v>
      </c>
      <c r="F107" s="221">
        <v>424.80487060546875</v>
      </c>
      <c r="G107" s="227">
        <v>1877.57958984375</v>
      </c>
      <c r="H107" s="221">
        <v>1452.7747192382812</v>
      </c>
      <c r="I107" s="224">
        <v>7499.503895507813</v>
      </c>
      <c r="J107" s="174">
        <v>377101.50501880003</v>
      </c>
      <c r="K107" s="183">
        <v>1182306.3227333631</v>
      </c>
      <c r="L107" s="225">
        <v>15.765127123162937</v>
      </c>
      <c r="M107" s="226">
        <v>0.05462074705165976</v>
      </c>
      <c r="N107" s="144">
        <v>2026</v>
      </c>
      <c r="O107" s="267">
        <v>1276</v>
      </c>
      <c r="P107" s="266">
        <v>1130.15771484375</v>
      </c>
      <c r="Q107" s="321" t="s">
        <v>93</v>
      </c>
      <c r="R107" s="266">
        <v>407</v>
      </c>
      <c r="S107" s="266">
        <v>1537.15771484375</v>
      </c>
      <c r="T107" s="271">
        <v>0.20466905552018022</v>
      </c>
      <c r="U107" s="177"/>
      <c r="V107" s="177"/>
    </row>
    <row r="108" spans="1:22" ht="12.75">
      <c r="A108" s="144">
        <v>2027</v>
      </c>
      <c r="B108" s="240">
        <v>8186.3935546875</v>
      </c>
      <c r="C108" s="227">
        <v>287.8343200683594</v>
      </c>
      <c r="D108" s="227">
        <v>33.736427307128906</v>
      </c>
      <c r="E108" s="221">
        <v>-254.09789276123047</v>
      </c>
      <c r="F108" s="221">
        <v>346.99908447265625</v>
      </c>
      <c r="G108" s="227">
        <v>1982.969970703125</v>
      </c>
      <c r="H108" s="221">
        <v>1635.9708862304688</v>
      </c>
      <c r="I108" s="224">
        <v>7556.041250976563</v>
      </c>
      <c r="J108" s="174">
        <v>387214.65329176583</v>
      </c>
      <c r="K108" s="183">
        <v>1206072.1542253844</v>
      </c>
      <c r="L108" s="225">
        <v>15.961693619254769</v>
      </c>
      <c r="M108" s="226">
        <v>0.05193555577760578</v>
      </c>
      <c r="N108" s="144">
        <v>2027</v>
      </c>
      <c r="O108" s="267">
        <v>1287</v>
      </c>
      <c r="P108" s="266">
        <v>1130.15771484375</v>
      </c>
      <c r="Q108" s="321" t="s">
        <v>93</v>
      </c>
      <c r="R108" s="266">
        <v>407</v>
      </c>
      <c r="S108" s="266">
        <v>1537.15771484375</v>
      </c>
      <c r="T108" s="271">
        <v>0.19437273880633255</v>
      </c>
      <c r="U108" s="177"/>
      <c r="V108" s="177"/>
    </row>
    <row r="109" spans="1:22" ht="12.75">
      <c r="A109" s="144">
        <v>2028</v>
      </c>
      <c r="B109" s="240">
        <v>8248.3505859375</v>
      </c>
      <c r="C109" s="227">
        <v>288.8314514160156</v>
      </c>
      <c r="D109" s="227">
        <v>33.800296783447266</v>
      </c>
      <c r="E109" s="221">
        <v>-255.03115463256836</v>
      </c>
      <c r="F109" s="221">
        <v>374.4390563964844</v>
      </c>
      <c r="G109" s="227">
        <v>1887.0609130859375</v>
      </c>
      <c r="H109" s="221">
        <v>1512.6218566894531</v>
      </c>
      <c r="I109" s="224">
        <v>7613.227590820313</v>
      </c>
      <c r="J109" s="174">
        <v>389381.6807277971</v>
      </c>
      <c r="K109" s="183">
        <v>1224929.061611867</v>
      </c>
      <c r="L109" s="225">
        <v>16.089484348121044</v>
      </c>
      <c r="M109" s="226">
        <v>0.04929927106412446</v>
      </c>
      <c r="N109" s="144">
        <v>2028</v>
      </c>
      <c r="O109" s="267">
        <v>1295</v>
      </c>
      <c r="P109" s="266">
        <v>1130.15771484375</v>
      </c>
      <c r="Q109" s="321" t="s">
        <v>93</v>
      </c>
      <c r="R109" s="266">
        <v>407</v>
      </c>
      <c r="S109" s="266">
        <v>1537.15771484375</v>
      </c>
      <c r="T109" s="271">
        <v>0.18699437439671818</v>
      </c>
      <c r="U109" s="177"/>
      <c r="V109" s="177"/>
    </row>
    <row r="110" spans="1:22" ht="12.75">
      <c r="A110" s="144">
        <v>2029</v>
      </c>
      <c r="B110" s="240">
        <v>8300.2451171875</v>
      </c>
      <c r="C110" s="227">
        <v>287.8343200683594</v>
      </c>
      <c r="D110" s="227">
        <v>33.736427307128906</v>
      </c>
      <c r="E110" s="221">
        <v>-254.09789276123047</v>
      </c>
      <c r="F110" s="221">
        <v>330.2167663574219</v>
      </c>
      <c r="G110" s="227">
        <v>1793.8642578125</v>
      </c>
      <c r="H110" s="221">
        <v>1463.6474914550781</v>
      </c>
      <c r="I110" s="224">
        <v>7661.1262431640625</v>
      </c>
      <c r="J110" s="174">
        <v>399077.2358164801</v>
      </c>
      <c r="K110" s="183">
        <v>1258726.3578430857</v>
      </c>
      <c r="L110" s="225">
        <v>16.430043284644125</v>
      </c>
      <c r="M110" s="226">
        <v>0.04771620371538399</v>
      </c>
      <c r="N110" s="144">
        <v>2029</v>
      </c>
      <c r="O110" s="267">
        <v>1301</v>
      </c>
      <c r="P110" s="266">
        <v>1130.15771484375</v>
      </c>
      <c r="Q110" s="321" t="s">
        <v>93</v>
      </c>
      <c r="R110" s="266">
        <v>407</v>
      </c>
      <c r="S110" s="266">
        <v>1537.15771484375</v>
      </c>
      <c r="T110" s="271">
        <v>0.18152014976460418</v>
      </c>
      <c r="U110" s="177"/>
      <c r="V110" s="177"/>
    </row>
    <row r="111" spans="1:22" ht="12.75">
      <c r="A111" s="144">
        <v>2030</v>
      </c>
      <c r="B111" s="240">
        <v>8360.705078125</v>
      </c>
      <c r="C111" s="227">
        <v>287.8343200683594</v>
      </c>
      <c r="D111" s="227">
        <v>33.736427307128906</v>
      </c>
      <c r="E111" s="221">
        <v>-254.09789276123047</v>
      </c>
      <c r="F111" s="221">
        <v>351.5910339355469</v>
      </c>
      <c r="G111" s="227">
        <v>1791.503173828125</v>
      </c>
      <c r="H111" s="221">
        <v>1439.9121398925781</v>
      </c>
      <c r="I111" s="224">
        <v>7716.930787109375</v>
      </c>
      <c r="J111" s="174">
        <v>406644.5217804117</v>
      </c>
      <c r="K111" s="183">
        <v>1270085.1625922145</v>
      </c>
      <c r="L111" s="225">
        <v>16.45842366130597</v>
      </c>
      <c r="M111" s="226">
        <v>0.0452439290328257</v>
      </c>
      <c r="N111" s="144">
        <v>2030</v>
      </c>
      <c r="O111" s="267">
        <v>1311</v>
      </c>
      <c r="P111" s="266">
        <v>1130.15771484375</v>
      </c>
      <c r="Q111" s="321" t="s">
        <v>93</v>
      </c>
      <c r="R111" s="266">
        <v>407</v>
      </c>
      <c r="S111" s="266">
        <v>1537.15771484375</v>
      </c>
      <c r="T111" s="271">
        <v>0.17250779164282992</v>
      </c>
      <c r="U111" s="177"/>
      <c r="V111" s="177"/>
    </row>
    <row r="112" spans="1:22" ht="12.75">
      <c r="A112" s="144">
        <v>2031</v>
      </c>
      <c r="B112" s="240">
        <v>8420.3857421875</v>
      </c>
      <c r="C112" s="227">
        <v>287.8343200683594</v>
      </c>
      <c r="D112" s="227">
        <v>33.736427307128906</v>
      </c>
      <c r="E112" s="221">
        <v>-254.09789276123047</v>
      </c>
      <c r="F112" s="221">
        <v>527.3949584960938</v>
      </c>
      <c r="G112" s="227">
        <v>1647.21630859375</v>
      </c>
      <c r="H112" s="221">
        <v>1119.8213500976562</v>
      </c>
      <c r="I112" s="224">
        <v>7772.016040039063</v>
      </c>
      <c r="J112" s="174">
        <v>414202.51086274534</v>
      </c>
      <c r="K112" s="183">
        <v>1291269.7151373825</v>
      </c>
      <c r="L112" s="225">
        <v>16.614347017365297</v>
      </c>
      <c r="M112" s="226">
        <v>0.043425684858985125</v>
      </c>
      <c r="N112" s="144">
        <v>2031</v>
      </c>
      <c r="O112" s="267">
        <v>1322</v>
      </c>
      <c r="P112" s="266">
        <v>1130.15771484375</v>
      </c>
      <c r="Q112" s="321" t="s">
        <v>93</v>
      </c>
      <c r="R112" s="266">
        <v>407</v>
      </c>
      <c r="S112" s="266">
        <v>1537.15771484375</v>
      </c>
      <c r="T112" s="271">
        <v>0.16275167537348723</v>
      </c>
      <c r="U112" s="177"/>
      <c r="V112" s="177"/>
    </row>
    <row r="113" spans="1:22" ht="12.75">
      <c r="A113" s="144">
        <v>2032</v>
      </c>
      <c r="B113" s="240">
        <v>8483.1806640625</v>
      </c>
      <c r="C113" s="227">
        <v>288.8314514160156</v>
      </c>
      <c r="D113" s="227">
        <v>33.800296783447266</v>
      </c>
      <c r="E113" s="221">
        <v>-255.03115463256836</v>
      </c>
      <c r="F113" s="221">
        <v>426.4012451171875</v>
      </c>
      <c r="G113" s="227">
        <v>1827.16015625</v>
      </c>
      <c r="H113" s="221">
        <v>1400.7589111328125</v>
      </c>
      <c r="I113" s="224">
        <v>7829.975752929688</v>
      </c>
      <c r="J113" s="174">
        <v>421900.9744772787</v>
      </c>
      <c r="K113" s="183">
        <v>1303729.684165454</v>
      </c>
      <c r="L113" s="225">
        <v>16.650494526469593</v>
      </c>
      <c r="M113" s="226">
        <v>0.04142344051503488</v>
      </c>
      <c r="N113" s="144">
        <v>2032</v>
      </c>
      <c r="O113" s="267">
        <v>1330</v>
      </c>
      <c r="P113" s="266">
        <v>1130.15771484375</v>
      </c>
      <c r="Q113" s="321" t="s">
        <v>93</v>
      </c>
      <c r="R113" s="266">
        <v>407</v>
      </c>
      <c r="S113" s="266">
        <v>1537.15771484375</v>
      </c>
      <c r="T113" s="271">
        <v>0.15575768033364668</v>
      </c>
      <c r="U113" s="177"/>
      <c r="V113" s="177"/>
    </row>
    <row r="114" spans="1:22" ht="12.75">
      <c r="A114" s="144">
        <v>2033</v>
      </c>
      <c r="B114" s="240">
        <v>8540.0927734375</v>
      </c>
      <c r="C114" s="227">
        <v>287.8343200683594</v>
      </c>
      <c r="D114" s="227">
        <v>33.736427307128906</v>
      </c>
      <c r="E114" s="221">
        <v>-254.09789276123047</v>
      </c>
      <c r="F114" s="221">
        <v>544.1060180664062</v>
      </c>
      <c r="G114" s="227">
        <v>1661.4453125</v>
      </c>
      <c r="H114" s="221">
        <v>1117.3392944335938</v>
      </c>
      <c r="I114" s="224">
        <v>7882.505629882813</v>
      </c>
      <c r="J114" s="174">
        <v>429742.52351613954</v>
      </c>
      <c r="K114" s="183">
        <v>1322625.401952331</v>
      </c>
      <c r="L114" s="225">
        <v>16.779250964797523</v>
      </c>
      <c r="M114" s="226">
        <v>0.03986789662233958</v>
      </c>
      <c r="N114" s="144">
        <v>2033</v>
      </c>
      <c r="O114" s="267">
        <v>1344</v>
      </c>
      <c r="P114" s="266">
        <v>1122.15771484375</v>
      </c>
      <c r="Q114" s="321" t="s">
        <v>93</v>
      </c>
      <c r="R114" s="266">
        <v>407</v>
      </c>
      <c r="S114" s="266">
        <v>1529.15771484375</v>
      </c>
      <c r="T114" s="271">
        <v>0.13776615687779015</v>
      </c>
      <c r="U114" s="177"/>
      <c r="V114" s="177"/>
    </row>
    <row r="115" spans="1:22" ht="12.75">
      <c r="A115" s="144">
        <v>2034</v>
      </c>
      <c r="B115" s="240">
        <v>8600.5400390625</v>
      </c>
      <c r="C115" s="227">
        <v>287.8343200683594</v>
      </c>
      <c r="D115" s="227">
        <v>33.736427307128906</v>
      </c>
      <c r="E115" s="221">
        <v>-254.09789276123047</v>
      </c>
      <c r="F115" s="221">
        <v>474.8614196777344</v>
      </c>
      <c r="G115" s="227">
        <v>1515.81884765625</v>
      </c>
      <c r="H115" s="221">
        <v>1040.9574279785156</v>
      </c>
      <c r="I115" s="224">
        <v>7938.298456054687</v>
      </c>
      <c r="J115" s="174">
        <v>437729.81739810016</v>
      </c>
      <c r="K115" s="183">
        <v>1341511.9638849637</v>
      </c>
      <c r="L115" s="225">
        <v>16.89923818449743</v>
      </c>
      <c r="M115" s="226">
        <v>0.03842356556759374</v>
      </c>
      <c r="N115" s="144">
        <v>2034</v>
      </c>
      <c r="O115" s="267">
        <v>1348</v>
      </c>
      <c r="P115" s="266">
        <v>1122.15771484375</v>
      </c>
      <c r="Q115" s="321" t="s">
        <v>93</v>
      </c>
      <c r="R115" s="266">
        <v>407</v>
      </c>
      <c r="S115" s="266">
        <v>1529.15771484375</v>
      </c>
      <c r="T115" s="271">
        <v>0.13438999617488867</v>
      </c>
      <c r="U115" s="177"/>
      <c r="V115" s="177"/>
    </row>
    <row r="116" spans="1:22" ht="12.75">
      <c r="A116" s="144">
        <v>2035</v>
      </c>
      <c r="B116" s="240">
        <v>8665.474609375</v>
      </c>
      <c r="C116" s="227">
        <v>287.8343200683594</v>
      </c>
      <c r="D116" s="227">
        <v>33.736427307128906</v>
      </c>
      <c r="E116" s="221">
        <v>-254.09789276123047</v>
      </c>
      <c r="F116" s="221">
        <v>595.5238037109375</v>
      </c>
      <c r="G116" s="227">
        <v>1341.056640625</v>
      </c>
      <c r="H116" s="221">
        <v>745.5328369140625</v>
      </c>
      <c r="I116" s="224">
        <v>7998.233064453126</v>
      </c>
      <c r="J116" s="174">
        <v>445865.5649705051</v>
      </c>
      <c r="K116" s="183">
        <v>1368972.1848176583</v>
      </c>
      <c r="L116" s="225">
        <v>17.11593265394875</v>
      </c>
      <c r="M116" s="226">
        <v>0.037344056657200975</v>
      </c>
      <c r="N116" s="144">
        <v>2035</v>
      </c>
      <c r="O116" s="267">
        <v>1359</v>
      </c>
      <c r="P116" s="266">
        <v>1126.15771484375</v>
      </c>
      <c r="Q116" s="321" t="s">
        <v>93</v>
      </c>
      <c r="R116" s="266">
        <v>407</v>
      </c>
      <c r="S116" s="266">
        <v>1533.15771484375</v>
      </c>
      <c r="T116" s="271">
        <v>0.1281513722176233</v>
      </c>
      <c r="U116" s="177"/>
      <c r="V116" s="177"/>
    </row>
    <row r="117" spans="1:22" ht="12.75">
      <c r="A117" s="144">
        <v>2036</v>
      </c>
      <c r="B117" s="240">
        <v>8729.265625</v>
      </c>
      <c r="C117" s="227">
        <v>288.8314514160156</v>
      </c>
      <c r="D117" s="227">
        <v>33.800296783447266</v>
      </c>
      <c r="E117" s="221">
        <v>-255.03115463256836</v>
      </c>
      <c r="F117" s="221">
        <v>605.58251953125</v>
      </c>
      <c r="G117" s="227">
        <v>1344.853515625</v>
      </c>
      <c r="H117" s="221">
        <v>739.27099609375</v>
      </c>
      <c r="I117" s="224">
        <v>8057.112171875</v>
      </c>
      <c r="J117" s="174">
        <v>454152.5254279616</v>
      </c>
      <c r="K117" s="183">
        <v>1386284.7015041425</v>
      </c>
      <c r="L117" s="225">
        <v>17.205726716121106</v>
      </c>
      <c r="M117" s="226">
        <v>0.03604067983422343</v>
      </c>
      <c r="N117" s="144">
        <v>2036</v>
      </c>
      <c r="O117" s="267">
        <v>1367</v>
      </c>
      <c r="P117" s="266">
        <v>1126.15771484375</v>
      </c>
      <c r="Q117" s="321" t="s">
        <v>93</v>
      </c>
      <c r="R117" s="266">
        <v>407</v>
      </c>
      <c r="S117" s="266">
        <v>1533.15771484375</v>
      </c>
      <c r="T117" s="271">
        <v>0.1215491696004023</v>
      </c>
      <c r="U117" s="177"/>
      <c r="V117" s="177"/>
    </row>
    <row r="118" spans="1:22" ht="12.75">
      <c r="A118" s="144">
        <v>2037</v>
      </c>
      <c r="B118" s="240">
        <v>8791.5166015625</v>
      </c>
      <c r="C118" s="227">
        <v>287.8343200683594</v>
      </c>
      <c r="D118" s="227">
        <v>33.736427307128906</v>
      </c>
      <c r="E118" s="221">
        <v>-254.09789276123047</v>
      </c>
      <c r="F118" s="221">
        <v>539.5243530273438</v>
      </c>
      <c r="G118" s="227">
        <v>1418.7083740234375</v>
      </c>
      <c r="H118" s="221">
        <v>879.1840209960938</v>
      </c>
      <c r="I118" s="224">
        <v>8114.569823242188</v>
      </c>
      <c r="J118" s="174">
        <v>462593.5092481059</v>
      </c>
      <c r="K118" s="183">
        <v>1403832.1004254199</v>
      </c>
      <c r="L118" s="225">
        <v>17.30014197923947</v>
      </c>
      <c r="M118" s="226">
        <v>0.03484856548425119</v>
      </c>
      <c r="N118" s="144">
        <v>2037</v>
      </c>
      <c r="O118" s="267">
        <v>1384</v>
      </c>
      <c r="P118" s="266">
        <v>1126.15771484375</v>
      </c>
      <c r="Q118" s="321" t="s">
        <v>93</v>
      </c>
      <c r="R118" s="266">
        <v>407</v>
      </c>
      <c r="S118" s="266">
        <v>1533.15771484375</v>
      </c>
      <c r="T118" s="271">
        <v>0.10777291534953037</v>
      </c>
      <c r="U118" s="177"/>
      <c r="V118" s="177"/>
    </row>
    <row r="119" spans="1:22" ht="12.75">
      <c r="A119" s="144">
        <v>2038</v>
      </c>
      <c r="B119" s="240">
        <v>8859.8154296875</v>
      </c>
      <c r="C119" s="227">
        <v>287.8343200683594</v>
      </c>
      <c r="D119" s="227">
        <v>33.736427307128906</v>
      </c>
      <c r="E119" s="221">
        <v>-254.09789276123047</v>
      </c>
      <c r="F119" s="221">
        <v>586.32373046875</v>
      </c>
      <c r="G119" s="227">
        <v>1300.5203857421875</v>
      </c>
      <c r="H119" s="221">
        <v>714.1966552734375</v>
      </c>
      <c r="I119" s="224">
        <v>8177.6096416015625</v>
      </c>
      <c r="J119" s="174">
        <v>471191.37914476125</v>
      </c>
      <c r="K119" s="183">
        <v>1429232.4739317182</v>
      </c>
      <c r="L119" s="225">
        <v>17.477386871841524</v>
      </c>
      <c r="M119" s="226">
        <v>0.03392673673111579</v>
      </c>
      <c r="N119" s="144">
        <v>2038</v>
      </c>
      <c r="O119" s="267">
        <v>1397</v>
      </c>
      <c r="P119" s="266">
        <v>1126.15771484375</v>
      </c>
      <c r="Q119" s="321" t="s">
        <v>93</v>
      </c>
      <c r="R119" s="266">
        <v>407</v>
      </c>
      <c r="S119" s="266">
        <v>1533.15771484375</v>
      </c>
      <c r="T119" s="271">
        <v>0.0974643628086973</v>
      </c>
      <c r="U119" s="177"/>
      <c r="V119" s="177"/>
    </row>
    <row r="120" spans="1:22" ht="12.75">
      <c r="A120" s="144">
        <v>2039</v>
      </c>
      <c r="B120" s="240">
        <v>8929.3212890625</v>
      </c>
      <c r="C120" s="227">
        <v>287.8343200683594</v>
      </c>
      <c r="D120" s="227">
        <v>33.736427307128906</v>
      </c>
      <c r="E120" s="221">
        <v>-254.09789276123047</v>
      </c>
      <c r="F120" s="221">
        <v>539.0258178710938</v>
      </c>
      <c r="G120" s="227">
        <v>1367.5736083984375</v>
      </c>
      <c r="H120" s="221">
        <v>828.5477905273438</v>
      </c>
      <c r="I120" s="224">
        <v>8241.763549804688</v>
      </c>
      <c r="J120" s="174">
        <v>479949.05103881157</v>
      </c>
      <c r="K120" s="183">
        <v>1450034.0611775331</v>
      </c>
      <c r="L120" s="225">
        <v>17.59373527783257</v>
      </c>
      <c r="M120" s="226">
        <v>0.03294021761422794</v>
      </c>
      <c r="N120" s="144">
        <v>2039</v>
      </c>
      <c r="O120" s="267">
        <v>1409</v>
      </c>
      <c r="P120" s="266">
        <v>1126.15771484375</v>
      </c>
      <c r="Q120" s="321" t="s">
        <v>93</v>
      </c>
      <c r="R120" s="266">
        <v>407</v>
      </c>
      <c r="S120" s="266">
        <v>1533.15771484375</v>
      </c>
      <c r="T120" s="271">
        <v>0.08811761167051091</v>
      </c>
      <c r="U120" s="177"/>
      <c r="V120" s="177"/>
    </row>
    <row r="121" spans="1:22" ht="12.75">
      <c r="A121" s="144">
        <v>2040</v>
      </c>
      <c r="B121" s="241">
        <v>8999.3720703125</v>
      </c>
      <c r="C121" s="228">
        <v>288.8314514160156</v>
      </c>
      <c r="D121" s="228">
        <v>33.800296783447266</v>
      </c>
      <c r="E121" s="229">
        <v>-255.03115463256836</v>
      </c>
      <c r="F121" s="229">
        <v>622.244873046875</v>
      </c>
      <c r="G121" s="228">
        <v>1237.358642578125</v>
      </c>
      <c r="H121" s="206">
        <v>615.11376953125</v>
      </c>
      <c r="I121" s="230">
        <v>8306.420420898437</v>
      </c>
      <c r="J121" s="231">
        <v>488869.49504712055</v>
      </c>
      <c r="K121" s="186">
        <v>1475502.9420816605</v>
      </c>
      <c r="L121" s="232">
        <v>17.76340309442304</v>
      </c>
      <c r="M121" s="233">
        <v>0.03212800960443607</v>
      </c>
      <c r="N121" s="144">
        <v>2040</v>
      </c>
      <c r="O121" s="268">
        <v>1420</v>
      </c>
      <c r="P121" s="269">
        <v>1126.15771484375</v>
      </c>
      <c r="Q121" s="322" t="s">
        <v>93</v>
      </c>
      <c r="R121" s="269">
        <v>407</v>
      </c>
      <c r="S121" s="269">
        <v>1533.15771484375</v>
      </c>
      <c r="T121" s="272">
        <v>0.07968853158010569</v>
      </c>
      <c r="U121" s="177"/>
      <c r="V121" s="177"/>
    </row>
    <row r="122" spans="1:22" ht="12.75">
      <c r="A122" s="144"/>
      <c r="B122" s="156"/>
      <c r="C122" s="156"/>
      <c r="D122" s="156"/>
      <c r="E122" s="154"/>
      <c r="F122" s="154"/>
      <c r="G122" s="156"/>
      <c r="H122" s="154"/>
      <c r="I122" s="247"/>
      <c r="J122" s="174"/>
      <c r="K122" s="183"/>
      <c r="L122" s="225"/>
      <c r="M122" s="248"/>
      <c r="N122" s="149"/>
      <c r="O122" s="144"/>
      <c r="P122" s="174"/>
      <c r="Q122" s="251"/>
      <c r="R122" s="174"/>
      <c r="S122" s="174"/>
      <c r="T122" s="177"/>
      <c r="U122" s="250"/>
      <c r="V122" s="177"/>
    </row>
    <row r="123" spans="1:22" ht="14.25">
      <c r="A123" s="142"/>
      <c r="B123" s="194" t="s">
        <v>96</v>
      </c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77"/>
      <c r="Q123" s="177"/>
      <c r="R123" s="177"/>
      <c r="S123" s="177"/>
      <c r="T123" s="177"/>
      <c r="U123" s="177"/>
      <c r="V123" s="142"/>
    </row>
    <row r="124" spans="1:22" ht="14.25">
      <c r="A124" s="142"/>
      <c r="B124" s="194" t="s">
        <v>97</v>
      </c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235" t="s">
        <v>98</v>
      </c>
      <c r="V124" s="14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4"/>
  <sheetViews>
    <sheetView view="pageBreakPreview" zoomScale="60" zoomScaleNormal="70" zoomScalePageLayoutView="0" workbookViewId="0" topLeftCell="A79">
      <selection activeCell="A1" sqref="A1"/>
    </sheetView>
  </sheetViews>
  <sheetFormatPr defaultColWidth="9.140625" defaultRowHeight="12.75"/>
  <cols>
    <col min="1" max="1" width="9.28125" style="0" bestFit="1" customWidth="1"/>
    <col min="2" max="2" width="13.00390625" style="0" customWidth="1"/>
    <col min="3" max="3" width="14.7109375" style="0" customWidth="1"/>
    <col min="4" max="4" width="13.8515625" style="0" customWidth="1"/>
    <col min="5" max="6" width="15.28125" style="0" customWidth="1"/>
    <col min="7" max="7" width="14.421875" style="0" customWidth="1"/>
    <col min="8" max="8" width="12.57421875" style="0" customWidth="1"/>
    <col min="9" max="9" width="12.140625" style="0" customWidth="1"/>
    <col min="10" max="10" width="14.28125" style="0" customWidth="1"/>
    <col min="11" max="11" width="15.8515625" style="0" customWidth="1"/>
    <col min="12" max="12" width="12.421875" style="0" customWidth="1"/>
    <col min="13" max="13" width="13.00390625" style="0" customWidth="1"/>
    <col min="14" max="14" width="9.421875" style="0" bestFit="1" customWidth="1"/>
    <col min="15" max="16" width="11.28125" style="0" bestFit="1" customWidth="1"/>
    <col min="17" max="17" width="12.7109375" style="0" bestFit="1" customWidth="1"/>
    <col min="18" max="18" width="8.8515625" style="0" customWidth="1"/>
    <col min="19" max="19" width="8.7109375" style="0" customWidth="1"/>
    <col min="20" max="20" width="10.140625" style="0" customWidth="1"/>
    <col min="21" max="21" width="10.8515625" style="0" customWidth="1"/>
    <col min="22" max="22" width="10.00390625" style="0" customWidth="1"/>
    <col min="23" max="23" width="9.28125" style="0" customWidth="1"/>
    <col min="24" max="24" width="11.57421875" style="0" customWidth="1"/>
    <col min="25" max="25" width="12.140625" style="0" customWidth="1"/>
    <col min="26" max="26" width="7.7109375" style="0" customWidth="1"/>
    <col min="27" max="27" width="13.140625" style="0" customWidth="1"/>
  </cols>
  <sheetData>
    <row r="1" spans="2:28" ht="15.75">
      <c r="B1" s="614"/>
      <c r="C1" s="585" t="s">
        <v>0</v>
      </c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4"/>
      <c r="V1" s="584"/>
      <c r="W1" s="584"/>
      <c r="X1" s="584"/>
      <c r="Y1" s="584"/>
      <c r="Z1" s="584"/>
      <c r="AA1" s="584"/>
      <c r="AB1" s="584"/>
    </row>
    <row r="2" spans="2:28" ht="15.75">
      <c r="B2" s="634"/>
      <c r="C2" s="689" t="s">
        <v>1</v>
      </c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34"/>
      <c r="V2" s="584"/>
      <c r="W2" s="584"/>
      <c r="X2" s="584"/>
      <c r="Y2" s="584"/>
      <c r="Z2" s="584"/>
      <c r="AA2" s="584"/>
      <c r="AB2" s="584"/>
    </row>
    <row r="3" spans="2:28" ht="15.75">
      <c r="B3" s="633"/>
      <c r="C3" s="585" t="s">
        <v>2</v>
      </c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633"/>
      <c r="V3" s="584"/>
      <c r="W3" s="584"/>
      <c r="X3" s="584"/>
      <c r="Y3" s="584"/>
      <c r="Z3" s="584"/>
      <c r="AA3" s="584"/>
      <c r="AB3" s="584"/>
    </row>
    <row r="4" spans="2:28" ht="15.75">
      <c r="B4" s="614"/>
      <c r="C4" s="585" t="s">
        <v>115</v>
      </c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633"/>
      <c r="V4" s="584"/>
      <c r="W4" s="584"/>
      <c r="X4" s="584"/>
      <c r="Y4" s="584"/>
      <c r="Z4" s="584"/>
      <c r="AA4" s="584"/>
      <c r="AB4" s="584"/>
    </row>
    <row r="5" spans="2:28" ht="12.75"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584"/>
      <c r="V5" s="584"/>
      <c r="W5" s="584"/>
      <c r="X5" s="584"/>
      <c r="Y5" s="584"/>
      <c r="Z5" s="584"/>
      <c r="AA5" s="584"/>
      <c r="AB5" s="584"/>
    </row>
    <row r="6" spans="2:28" ht="12.75">
      <c r="B6" s="614"/>
      <c r="C6" s="614"/>
      <c r="D6" s="587" t="s">
        <v>4</v>
      </c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6"/>
      <c r="P6" s="584"/>
      <c r="Q6" s="584"/>
      <c r="R6" s="589"/>
      <c r="S6" s="584"/>
      <c r="T6" s="584"/>
      <c r="U6" s="584"/>
      <c r="V6" s="584"/>
      <c r="W6" s="584"/>
      <c r="X6" s="584"/>
      <c r="Y6" s="584"/>
      <c r="Z6" s="584"/>
      <c r="AA6" s="584"/>
      <c r="AB6" s="584"/>
    </row>
    <row r="7" spans="2:28" ht="12.75">
      <c r="B7" s="614"/>
      <c r="C7" s="586"/>
      <c r="D7" s="586"/>
      <c r="E7" s="586"/>
      <c r="F7" s="586"/>
      <c r="G7" s="614"/>
      <c r="H7" s="602"/>
      <c r="I7" s="602"/>
      <c r="J7" s="602"/>
      <c r="K7" s="602"/>
      <c r="L7" s="586" t="s">
        <v>5</v>
      </c>
      <c r="M7" s="614"/>
      <c r="N7" s="586"/>
      <c r="O7" s="584"/>
      <c r="P7" s="584"/>
      <c r="Q7" s="61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</row>
    <row r="8" spans="2:28" ht="12.75">
      <c r="B8" s="614"/>
      <c r="C8" s="586"/>
      <c r="D8" s="586"/>
      <c r="E8" s="586"/>
      <c r="F8" s="586"/>
      <c r="G8" s="589"/>
      <c r="H8" s="588" t="s">
        <v>6</v>
      </c>
      <c r="I8" s="588"/>
      <c r="J8" s="588"/>
      <c r="K8" s="590"/>
      <c r="L8" s="591" t="s">
        <v>7</v>
      </c>
      <c r="M8" s="614"/>
      <c r="N8" s="620"/>
      <c r="O8" s="584"/>
      <c r="P8" s="584"/>
      <c r="Q8" s="614"/>
      <c r="R8" s="584"/>
      <c r="S8" s="584"/>
      <c r="T8" s="584"/>
      <c r="U8" s="584"/>
      <c r="V8" s="584"/>
      <c r="W8" s="584"/>
      <c r="X8" s="584"/>
      <c r="Y8" s="584"/>
      <c r="Z8" s="584"/>
      <c r="AA8" s="584"/>
      <c r="AB8" s="584"/>
    </row>
    <row r="9" spans="2:28" ht="12.75">
      <c r="B9" s="614"/>
      <c r="C9" s="586"/>
      <c r="D9" s="586" t="s">
        <v>8</v>
      </c>
      <c r="E9" s="586" t="s">
        <v>9</v>
      </c>
      <c r="F9" s="586" t="s">
        <v>5</v>
      </c>
      <c r="G9" s="586" t="s">
        <v>10</v>
      </c>
      <c r="H9" s="586" t="s">
        <v>11</v>
      </c>
      <c r="I9" s="586" t="s">
        <v>12</v>
      </c>
      <c r="J9" s="586"/>
      <c r="K9" s="586" t="s">
        <v>13</v>
      </c>
      <c r="L9" s="586" t="s">
        <v>14</v>
      </c>
      <c r="M9" s="611" t="s">
        <v>15</v>
      </c>
      <c r="N9" s="586" t="s">
        <v>7</v>
      </c>
      <c r="O9" s="586" t="s">
        <v>15</v>
      </c>
      <c r="P9" s="584"/>
      <c r="Q9" s="586" t="s">
        <v>16</v>
      </c>
      <c r="R9" s="584"/>
      <c r="S9" s="584"/>
      <c r="T9" s="584" t="s">
        <v>17</v>
      </c>
      <c r="U9" s="584"/>
      <c r="V9" s="584"/>
      <c r="W9" s="584"/>
      <c r="X9" s="584"/>
      <c r="Y9" s="584"/>
      <c r="Z9" s="584"/>
      <c r="AA9" s="584"/>
      <c r="AB9" s="584"/>
    </row>
    <row r="10" spans="2:28" ht="12.75">
      <c r="B10" s="614"/>
      <c r="C10" s="586"/>
      <c r="D10" s="593" t="s">
        <v>18</v>
      </c>
      <c r="E10" s="593" t="s">
        <v>19</v>
      </c>
      <c r="F10" s="593" t="s">
        <v>20</v>
      </c>
      <c r="G10" s="592" t="s">
        <v>21</v>
      </c>
      <c r="H10" s="593" t="s">
        <v>22</v>
      </c>
      <c r="I10" s="593" t="s">
        <v>23</v>
      </c>
      <c r="J10" s="593" t="s">
        <v>13</v>
      </c>
      <c r="K10" s="593" t="s">
        <v>18</v>
      </c>
      <c r="L10" s="593" t="s">
        <v>24</v>
      </c>
      <c r="M10" s="608" t="s">
        <v>13</v>
      </c>
      <c r="N10" s="593" t="s">
        <v>17</v>
      </c>
      <c r="O10" s="593" t="s">
        <v>13</v>
      </c>
      <c r="P10" s="593" t="s">
        <v>25</v>
      </c>
      <c r="Q10" s="593" t="s">
        <v>26</v>
      </c>
      <c r="R10" s="584"/>
      <c r="S10" s="586" t="s">
        <v>27</v>
      </c>
      <c r="T10" s="586" t="s">
        <v>28</v>
      </c>
      <c r="U10" s="584"/>
      <c r="V10" s="584"/>
      <c r="W10" s="584"/>
      <c r="X10" s="584"/>
      <c r="Y10" s="584"/>
      <c r="Z10" s="584"/>
      <c r="AA10" s="584"/>
      <c r="AB10" s="584"/>
    </row>
    <row r="11" spans="2:28" ht="12.75">
      <c r="B11" s="594"/>
      <c r="C11" s="594" t="s">
        <v>29</v>
      </c>
      <c r="D11" s="603" t="s">
        <v>30</v>
      </c>
      <c r="E11" s="603" t="s">
        <v>31</v>
      </c>
      <c r="F11" s="609" t="s">
        <v>32</v>
      </c>
      <c r="G11" s="586" t="s">
        <v>33</v>
      </c>
      <c r="H11" s="586" t="s">
        <v>34</v>
      </c>
      <c r="I11" s="609" t="s">
        <v>35</v>
      </c>
      <c r="J11" s="586" t="s">
        <v>36</v>
      </c>
      <c r="K11" s="586" t="s">
        <v>37</v>
      </c>
      <c r="L11" s="586" t="s">
        <v>38</v>
      </c>
      <c r="M11" s="586" t="s">
        <v>39</v>
      </c>
      <c r="N11" s="586" t="s">
        <v>40</v>
      </c>
      <c r="O11" s="586" t="s">
        <v>41</v>
      </c>
      <c r="P11" s="586" t="s">
        <v>42</v>
      </c>
      <c r="Q11" s="586" t="s">
        <v>43</v>
      </c>
      <c r="R11" s="584"/>
      <c r="S11" s="586" t="s">
        <v>44</v>
      </c>
      <c r="T11" s="586" t="s">
        <v>45</v>
      </c>
      <c r="U11" s="584"/>
      <c r="V11" s="584"/>
      <c r="W11" s="584"/>
      <c r="X11" s="584"/>
      <c r="Y11" s="584"/>
      <c r="Z11" s="584"/>
      <c r="AA11" s="584"/>
      <c r="AB11" s="584"/>
    </row>
    <row r="12" spans="2:28" ht="12.75">
      <c r="B12" s="596"/>
      <c r="C12" s="586">
        <v>2011</v>
      </c>
      <c r="D12" s="596">
        <v>198123.296875</v>
      </c>
      <c r="E12" s="596">
        <v>-12788.06982421875</v>
      </c>
      <c r="F12" s="596">
        <v>40914.2783203125</v>
      </c>
      <c r="G12" s="596">
        <v>169997.08837890625</v>
      </c>
      <c r="H12" s="596">
        <v>0</v>
      </c>
      <c r="I12" s="596">
        <v>0</v>
      </c>
      <c r="J12" s="596">
        <v>0</v>
      </c>
      <c r="K12" s="596">
        <v>169997.08837890625</v>
      </c>
      <c r="L12" s="596">
        <v>7417.8134765625</v>
      </c>
      <c r="M12" s="596">
        <v>177414.90185546875</v>
      </c>
      <c r="N12" s="596">
        <v>0</v>
      </c>
      <c r="O12" s="596">
        <v>177414.90185546875</v>
      </c>
      <c r="P12" s="604">
        <v>177414.90185546875</v>
      </c>
      <c r="Q12" s="596">
        <v>0</v>
      </c>
      <c r="R12" s="613">
        <v>2011</v>
      </c>
      <c r="S12" s="596">
        <v>0</v>
      </c>
      <c r="T12" s="600">
        <v>957.5124999999999</v>
      </c>
      <c r="U12" s="584"/>
      <c r="V12" s="638"/>
      <c r="W12" s="597"/>
      <c r="X12" s="584"/>
      <c r="Y12" s="584"/>
      <c r="Z12" s="584"/>
      <c r="AA12" s="597"/>
      <c r="AB12" s="597"/>
    </row>
    <row r="13" spans="2:28" ht="12.75">
      <c r="B13" s="596"/>
      <c r="C13" s="586">
        <v>2012</v>
      </c>
      <c r="D13" s="596">
        <v>250465.28125</v>
      </c>
      <c r="E13" s="596">
        <v>-21183.439208984375</v>
      </c>
      <c r="F13" s="596">
        <v>95923.48706054688</v>
      </c>
      <c r="G13" s="596">
        <v>175725.2333984375</v>
      </c>
      <c r="H13" s="596">
        <v>0</v>
      </c>
      <c r="I13" s="596">
        <v>0</v>
      </c>
      <c r="J13" s="596">
        <v>0</v>
      </c>
      <c r="K13" s="596">
        <v>175725.2333984375</v>
      </c>
      <c r="L13" s="596">
        <v>86954.3515625</v>
      </c>
      <c r="M13" s="596">
        <v>262679.5849609375</v>
      </c>
      <c r="N13" s="596">
        <v>0</v>
      </c>
      <c r="O13" s="596">
        <v>262679.5849609375</v>
      </c>
      <c r="P13" s="604">
        <v>419203.9159947706</v>
      </c>
      <c r="Q13" s="596">
        <v>0</v>
      </c>
      <c r="R13" s="613">
        <v>2012</v>
      </c>
      <c r="S13" s="596">
        <v>0</v>
      </c>
      <c r="T13" s="600">
        <v>388.045</v>
      </c>
      <c r="U13" s="584"/>
      <c r="V13" s="597"/>
      <c r="W13" s="597"/>
      <c r="X13" s="584"/>
      <c r="Y13" s="601"/>
      <c r="Z13" s="584"/>
      <c r="AA13" s="597"/>
      <c r="AB13" s="597"/>
    </row>
    <row r="14" spans="2:28" ht="12.75">
      <c r="B14" s="596"/>
      <c r="C14" s="586">
        <v>2013</v>
      </c>
      <c r="D14" s="596">
        <v>227816.828125</v>
      </c>
      <c r="E14" s="596">
        <v>-30152.940673828125</v>
      </c>
      <c r="F14" s="596">
        <v>37370.98046875</v>
      </c>
      <c r="G14" s="596">
        <v>220598.78833007812</v>
      </c>
      <c r="H14" s="596">
        <v>0</v>
      </c>
      <c r="I14" s="596">
        <v>0</v>
      </c>
      <c r="J14" s="596">
        <v>0</v>
      </c>
      <c r="K14" s="596">
        <v>220598.78833007812</v>
      </c>
      <c r="L14" s="596">
        <v>51658.93359375</v>
      </c>
      <c r="M14" s="596">
        <v>272257.7219238281</v>
      </c>
      <c r="N14" s="596">
        <v>0</v>
      </c>
      <c r="O14" s="596">
        <v>272257.7219238281</v>
      </c>
      <c r="P14" s="604">
        <v>649879.0026497435</v>
      </c>
      <c r="Q14" s="596">
        <v>0</v>
      </c>
      <c r="R14" s="613">
        <v>2013</v>
      </c>
      <c r="S14" s="596">
        <v>0</v>
      </c>
      <c r="T14" s="600">
        <v>161.23916666666665</v>
      </c>
      <c r="U14" s="584"/>
      <c r="V14" s="597"/>
      <c r="W14" s="597"/>
      <c r="X14" s="584"/>
      <c r="Y14" s="601"/>
      <c r="Z14" s="584"/>
      <c r="AA14" s="597"/>
      <c r="AB14" s="597"/>
    </row>
    <row r="15" spans="2:28" ht="12.75">
      <c r="B15" s="596"/>
      <c r="C15" s="586">
        <v>2014</v>
      </c>
      <c r="D15" s="596">
        <v>276567.40625</v>
      </c>
      <c r="E15" s="596">
        <v>-38221.986572265625</v>
      </c>
      <c r="F15" s="596">
        <v>58225.53125</v>
      </c>
      <c r="G15" s="596">
        <v>256563.86157226562</v>
      </c>
      <c r="H15" s="596">
        <v>607</v>
      </c>
      <c r="I15" s="596">
        <v>0</v>
      </c>
      <c r="J15" s="596">
        <v>607</v>
      </c>
      <c r="K15" s="596">
        <v>257170.86157226562</v>
      </c>
      <c r="L15" s="596">
        <v>102594.8125</v>
      </c>
      <c r="M15" s="596">
        <v>359765.6740722656</v>
      </c>
      <c r="N15" s="596">
        <v>1379.289048860117</v>
      </c>
      <c r="O15" s="596">
        <v>358386.3850234055</v>
      </c>
      <c r="P15" s="604">
        <v>929379.2726751656</v>
      </c>
      <c r="Q15" s="596">
        <v>607</v>
      </c>
      <c r="R15" s="613">
        <v>2014</v>
      </c>
      <c r="S15" s="596">
        <v>44.55414327621452</v>
      </c>
      <c r="T15" s="600">
        <v>595.3383333333334</v>
      </c>
      <c r="U15" s="584"/>
      <c r="V15" s="597"/>
      <c r="W15" s="597"/>
      <c r="X15" s="584"/>
      <c r="Y15" s="601"/>
      <c r="Z15" s="584"/>
      <c r="AA15" s="597"/>
      <c r="AB15" s="597"/>
    </row>
    <row r="16" spans="2:28" ht="12.75">
      <c r="B16" s="596"/>
      <c r="C16" s="586">
        <v>2015</v>
      </c>
      <c r="D16" s="596">
        <v>275707.40625</v>
      </c>
      <c r="E16" s="596">
        <v>-51087.71252441406</v>
      </c>
      <c r="F16" s="596">
        <v>45044.12109375</v>
      </c>
      <c r="G16" s="596">
        <v>281750.99768066406</v>
      </c>
      <c r="H16" s="596">
        <v>607</v>
      </c>
      <c r="I16" s="596">
        <v>0</v>
      </c>
      <c r="J16" s="596">
        <v>607</v>
      </c>
      <c r="K16" s="596">
        <v>282357.99768066406</v>
      </c>
      <c r="L16" s="596">
        <v>29795.080078125</v>
      </c>
      <c r="M16" s="596">
        <v>312153.07775878906</v>
      </c>
      <c r="N16" s="596">
        <v>-17666.503963085477</v>
      </c>
      <c r="O16" s="596">
        <v>329819.58172187454</v>
      </c>
      <c r="P16" s="604">
        <v>1166144.2214339506</v>
      </c>
      <c r="Q16" s="596">
        <v>607</v>
      </c>
      <c r="R16" s="613">
        <v>2015</v>
      </c>
      <c r="S16" s="596">
        <v>-225.48334987640396</v>
      </c>
      <c r="T16" s="600">
        <v>1506.720833333333</v>
      </c>
      <c r="U16" s="584"/>
      <c r="V16" s="597"/>
      <c r="W16" s="597"/>
      <c r="X16" s="584"/>
      <c r="Y16" s="601"/>
      <c r="Z16" s="584"/>
      <c r="AA16" s="597"/>
      <c r="AB16" s="597"/>
    </row>
    <row r="17" spans="2:28" ht="12.75">
      <c r="B17" s="596"/>
      <c r="C17" s="586">
        <v>2016</v>
      </c>
      <c r="D17" s="596">
        <v>165005.609375</v>
      </c>
      <c r="E17" s="596">
        <v>-48053.5087890625</v>
      </c>
      <c r="F17" s="596">
        <v>-85222.01171875</v>
      </c>
      <c r="G17" s="596">
        <v>298281.1298828125</v>
      </c>
      <c r="H17" s="596">
        <v>147762</v>
      </c>
      <c r="I17" s="596">
        <v>76499.251953125</v>
      </c>
      <c r="J17" s="596">
        <v>224261.251953125</v>
      </c>
      <c r="K17" s="596">
        <v>522542.3818359375</v>
      </c>
      <c r="L17" s="596">
        <v>2302.39892578125</v>
      </c>
      <c r="M17" s="596">
        <v>524844.7807617188</v>
      </c>
      <c r="N17" s="596">
        <v>-96220.52163677955</v>
      </c>
      <c r="O17" s="596">
        <v>621065.3023984983</v>
      </c>
      <c r="P17" s="604">
        <v>1576526.3900555251</v>
      </c>
      <c r="Q17" s="596">
        <v>147762</v>
      </c>
      <c r="R17" s="613">
        <v>2016</v>
      </c>
      <c r="S17" s="596">
        <v>-937.6603928184511</v>
      </c>
      <c r="T17" s="600">
        <v>1973.4166666666667</v>
      </c>
      <c r="U17" s="584"/>
      <c r="V17" s="597"/>
      <c r="W17" s="597"/>
      <c r="X17" s="584"/>
      <c r="Y17" s="601"/>
      <c r="Z17" s="584"/>
      <c r="AA17" s="597"/>
      <c r="AB17" s="597"/>
    </row>
    <row r="18" spans="2:28" ht="12.75">
      <c r="B18" s="596"/>
      <c r="C18" s="586">
        <v>2017</v>
      </c>
      <c r="D18" s="596">
        <v>236355.203125</v>
      </c>
      <c r="E18" s="596">
        <v>-53834.01525878906</v>
      </c>
      <c r="F18" s="596">
        <v>28377.232421875</v>
      </c>
      <c r="G18" s="596">
        <v>261811.98596191406</v>
      </c>
      <c r="H18" s="596">
        <v>147762</v>
      </c>
      <c r="I18" s="596">
        <v>137403.0888671875</v>
      </c>
      <c r="J18" s="596">
        <v>285165.0888671875</v>
      </c>
      <c r="K18" s="596">
        <v>546977.0748291016</v>
      </c>
      <c r="L18" s="596">
        <v>1511.1160888671875</v>
      </c>
      <c r="M18" s="596">
        <v>548488.1909179688</v>
      </c>
      <c r="N18" s="596">
        <v>-15275.149702301193</v>
      </c>
      <c r="O18" s="596">
        <v>563763.34062027</v>
      </c>
      <c r="P18" s="604">
        <v>1919419.1303241067</v>
      </c>
      <c r="Q18" s="596">
        <v>147762</v>
      </c>
      <c r="R18" s="613">
        <v>2017</v>
      </c>
      <c r="S18" s="596">
        <v>-177.83363986969016</v>
      </c>
      <c r="T18" s="600">
        <v>1651.8408952640157</v>
      </c>
      <c r="U18" s="584"/>
      <c r="V18" s="597"/>
      <c r="W18" s="597"/>
      <c r="X18" s="584"/>
      <c r="Y18" s="601"/>
      <c r="Z18" s="584"/>
      <c r="AA18" s="597"/>
      <c r="AB18" s="597"/>
    </row>
    <row r="19" spans="2:28" ht="12.75">
      <c r="B19" s="596"/>
      <c r="C19" s="586">
        <v>2018</v>
      </c>
      <c r="D19" s="596">
        <v>254317.703125</v>
      </c>
      <c r="E19" s="596">
        <v>-54856.936279296875</v>
      </c>
      <c r="F19" s="596">
        <v>51106.6064453125</v>
      </c>
      <c r="G19" s="596">
        <v>258068.03295898438</v>
      </c>
      <c r="H19" s="596">
        <v>147762</v>
      </c>
      <c r="I19" s="596">
        <v>149017.591796875</v>
      </c>
      <c r="J19" s="596">
        <v>296779.591796875</v>
      </c>
      <c r="K19" s="596">
        <v>554847.6247558594</v>
      </c>
      <c r="L19" s="596">
        <v>625.6605224609375</v>
      </c>
      <c r="M19" s="596">
        <v>555473.2852783203</v>
      </c>
      <c r="N19" s="596">
        <v>-13781.404230772085</v>
      </c>
      <c r="O19" s="596">
        <v>569254.6895090924</v>
      </c>
      <c r="P19" s="604">
        <v>2238116.382115434</v>
      </c>
      <c r="Q19" s="596">
        <v>147762</v>
      </c>
      <c r="R19" s="613">
        <v>2018</v>
      </c>
      <c r="S19" s="596">
        <v>-188.93530687332168</v>
      </c>
      <c r="T19" s="600">
        <v>1402.7394287697714</v>
      </c>
      <c r="U19" s="584"/>
      <c r="V19" s="597"/>
      <c r="W19" s="597"/>
      <c r="X19" s="584"/>
      <c r="Y19" s="601"/>
      <c r="Z19" s="584"/>
      <c r="AA19" s="597"/>
      <c r="AB19" s="597"/>
    </row>
    <row r="20" spans="2:28" ht="12.75">
      <c r="B20" s="596"/>
      <c r="C20" s="586">
        <v>2019</v>
      </c>
      <c r="D20" s="596">
        <v>242100.875</v>
      </c>
      <c r="E20" s="596">
        <v>-56907.61962890625</v>
      </c>
      <c r="F20" s="596">
        <v>22817.21484375</v>
      </c>
      <c r="G20" s="596">
        <v>276191.27978515625</v>
      </c>
      <c r="H20" s="596">
        <v>147762</v>
      </c>
      <c r="I20" s="596">
        <v>139474.6884765625</v>
      </c>
      <c r="J20" s="596">
        <v>287236.6884765625</v>
      </c>
      <c r="K20" s="596">
        <v>563427.9682617188</v>
      </c>
      <c r="L20" s="596">
        <v>571.8062133789062</v>
      </c>
      <c r="M20" s="596">
        <v>563999.7744750977</v>
      </c>
      <c r="N20" s="596">
        <v>-16129.045454768086</v>
      </c>
      <c r="O20" s="596">
        <v>580128.8199298658</v>
      </c>
      <c r="P20" s="604">
        <v>2537071.7705288557</v>
      </c>
      <c r="Q20" s="596">
        <v>147762</v>
      </c>
      <c r="R20" s="613">
        <v>2019</v>
      </c>
      <c r="S20" s="596">
        <v>-197.31561580657967</v>
      </c>
      <c r="T20" s="600">
        <v>1571.9685934907611</v>
      </c>
      <c r="U20" s="584"/>
      <c r="V20" s="597"/>
      <c r="W20" s="597"/>
      <c r="X20" s="584"/>
      <c r="Y20" s="601"/>
      <c r="Z20" s="584"/>
      <c r="AA20" s="597"/>
      <c r="AB20" s="597"/>
    </row>
    <row r="21" spans="2:28" ht="12.75">
      <c r="B21" s="596"/>
      <c r="C21" s="586">
        <v>2020</v>
      </c>
      <c r="D21" s="596">
        <v>257391.421875</v>
      </c>
      <c r="E21" s="596">
        <v>-58754.353271484375</v>
      </c>
      <c r="F21" s="596">
        <v>50027.9794921875</v>
      </c>
      <c r="G21" s="596">
        <v>266117.7956542969</v>
      </c>
      <c r="H21" s="596">
        <v>155093</v>
      </c>
      <c r="I21" s="596">
        <v>140060.5517578125</v>
      </c>
      <c r="J21" s="596">
        <v>295153.5517578125</v>
      </c>
      <c r="K21" s="596">
        <v>561271.3474121094</v>
      </c>
      <c r="L21" s="596">
        <v>0</v>
      </c>
      <c r="M21" s="596">
        <v>561271.3474121094</v>
      </c>
      <c r="N21" s="596">
        <v>-18970.28949275637</v>
      </c>
      <c r="O21" s="596">
        <v>580241.6369048657</v>
      </c>
      <c r="P21" s="604">
        <v>2812305.13385648</v>
      </c>
      <c r="Q21" s="596">
        <v>155093</v>
      </c>
      <c r="R21" s="613">
        <v>2020</v>
      </c>
      <c r="S21" s="596">
        <v>-205.6108921813966</v>
      </c>
      <c r="T21" s="600">
        <v>1774.2895602740437</v>
      </c>
      <c r="U21" s="584"/>
      <c r="V21" s="597"/>
      <c r="W21" s="597"/>
      <c r="X21" s="584"/>
      <c r="Y21" s="601"/>
      <c r="Z21" s="584"/>
      <c r="AA21" s="597"/>
      <c r="AB21" s="597"/>
    </row>
    <row r="22" spans="2:28" ht="12.75">
      <c r="B22" s="596"/>
      <c r="C22" s="586">
        <v>2021</v>
      </c>
      <c r="D22" s="596">
        <v>263061.25</v>
      </c>
      <c r="E22" s="596">
        <v>-72858.671875</v>
      </c>
      <c r="F22" s="596">
        <v>57490.2490234375</v>
      </c>
      <c r="G22" s="596">
        <v>278429.6728515625</v>
      </c>
      <c r="H22" s="596">
        <v>155093</v>
      </c>
      <c r="I22" s="596">
        <v>143775.578125</v>
      </c>
      <c r="J22" s="596">
        <v>298868.578125</v>
      </c>
      <c r="K22" s="596">
        <v>577298.2509765625</v>
      </c>
      <c r="L22" s="596">
        <v>0</v>
      </c>
      <c r="M22" s="596">
        <v>577298.2509765625</v>
      </c>
      <c r="N22" s="596">
        <v>-21002.322623692424</v>
      </c>
      <c r="O22" s="596">
        <v>598300.573600255</v>
      </c>
      <c r="P22" s="604">
        <v>3073534.4117040597</v>
      </c>
      <c r="Q22" s="596">
        <v>155093</v>
      </c>
      <c r="R22" s="613">
        <v>2021</v>
      </c>
      <c r="S22" s="596">
        <v>-206.0314784622194</v>
      </c>
      <c r="T22" s="600">
        <v>1960.3354919401568</v>
      </c>
      <c r="U22" s="584"/>
      <c r="V22" s="597"/>
      <c r="W22" s="597"/>
      <c r="X22" s="584"/>
      <c r="Y22" s="601"/>
      <c r="Z22" s="584"/>
      <c r="AA22" s="597"/>
      <c r="AB22" s="597"/>
    </row>
    <row r="23" spans="2:28" ht="12.75">
      <c r="B23" s="596"/>
      <c r="C23" s="586">
        <v>2022</v>
      </c>
      <c r="D23" s="596">
        <v>252601.578125</v>
      </c>
      <c r="E23" s="596">
        <v>-73893.4306640625</v>
      </c>
      <c r="F23" s="596">
        <v>44071.986328125</v>
      </c>
      <c r="G23" s="596">
        <v>282423.0224609375</v>
      </c>
      <c r="H23" s="596">
        <v>155093</v>
      </c>
      <c r="I23" s="596">
        <v>143739.048828125</v>
      </c>
      <c r="J23" s="596">
        <v>298832.048828125</v>
      </c>
      <c r="K23" s="596">
        <v>581255.0712890625</v>
      </c>
      <c r="L23" s="596">
        <v>108290.296875</v>
      </c>
      <c r="M23" s="596">
        <v>689545.3681640625</v>
      </c>
      <c r="N23" s="596">
        <v>-24127.73433787056</v>
      </c>
      <c r="O23" s="596">
        <v>713673.1025019331</v>
      </c>
      <c r="P23" s="604">
        <v>3360356.1098325076</v>
      </c>
      <c r="Q23" s="596">
        <v>155093</v>
      </c>
      <c r="R23" s="613">
        <v>2022</v>
      </c>
      <c r="S23" s="596">
        <v>-217.9154495048524</v>
      </c>
      <c r="T23" s="600">
        <v>2129.24275065024</v>
      </c>
      <c r="U23" s="584"/>
      <c r="V23" s="597"/>
      <c r="W23" s="597"/>
      <c r="X23" s="584"/>
      <c r="Y23" s="601"/>
      <c r="Z23" s="584"/>
      <c r="AA23" s="597"/>
      <c r="AB23" s="597"/>
    </row>
    <row r="24" spans="2:28" ht="12.75">
      <c r="B24" s="596"/>
      <c r="C24" s="586">
        <v>2023</v>
      </c>
      <c r="D24" s="596">
        <v>225509.65625</v>
      </c>
      <c r="E24" s="596">
        <v>-72530.58618164062</v>
      </c>
      <c r="F24" s="596">
        <v>-27181.435546875</v>
      </c>
      <c r="G24" s="596">
        <v>325221.6779785156</v>
      </c>
      <c r="H24" s="596">
        <v>155093</v>
      </c>
      <c r="I24" s="596">
        <v>140116.6962890625</v>
      </c>
      <c r="J24" s="596">
        <v>295209.6962890625</v>
      </c>
      <c r="K24" s="596">
        <v>620431.3742675781</v>
      </c>
      <c r="L24" s="596">
        <v>96073.359375</v>
      </c>
      <c r="M24" s="596">
        <v>716504.7336425781</v>
      </c>
      <c r="N24" s="596">
        <v>-26605.987411499114</v>
      </c>
      <c r="O24" s="596">
        <v>743110.7210540773</v>
      </c>
      <c r="P24" s="604">
        <v>3635257.188402607</v>
      </c>
      <c r="Q24" s="596">
        <v>155093</v>
      </c>
      <c r="R24" s="613">
        <v>2023</v>
      </c>
      <c r="S24" s="596">
        <v>-224.39761552810683</v>
      </c>
      <c r="T24" s="600">
        <v>2280.12050334467</v>
      </c>
      <c r="U24" s="584"/>
      <c r="V24" s="597"/>
      <c r="W24" s="597"/>
      <c r="X24" s="584"/>
      <c r="Y24" s="601"/>
      <c r="Z24" s="584"/>
      <c r="AA24" s="597"/>
      <c r="AB24" s="597"/>
    </row>
    <row r="25" spans="2:28" ht="12.75">
      <c r="B25" s="596"/>
      <c r="C25" s="586">
        <v>2024</v>
      </c>
      <c r="D25" s="596">
        <v>255531.3125</v>
      </c>
      <c r="E25" s="596">
        <v>-77446.77807617188</v>
      </c>
      <c r="F25" s="596">
        <v>21272.91015625</v>
      </c>
      <c r="G25" s="596">
        <v>311705.1804199219</v>
      </c>
      <c r="H25" s="596">
        <v>155093</v>
      </c>
      <c r="I25" s="596">
        <v>150129.2578125</v>
      </c>
      <c r="J25" s="596">
        <v>305222.2578125</v>
      </c>
      <c r="K25" s="596">
        <v>616927.4382324219</v>
      </c>
      <c r="L25" s="596">
        <v>106997.6015625</v>
      </c>
      <c r="M25" s="596">
        <v>723925.0397949219</v>
      </c>
      <c r="N25" s="596">
        <v>-29364.98434754976</v>
      </c>
      <c r="O25" s="596">
        <v>753290.0241424716</v>
      </c>
      <c r="P25" s="604">
        <v>3891761.9171695374</v>
      </c>
      <c r="Q25" s="596">
        <v>155093</v>
      </c>
      <c r="R25" s="613">
        <v>2024</v>
      </c>
      <c r="S25" s="596">
        <v>-234.12086456298834</v>
      </c>
      <c r="T25" s="600">
        <v>2412.0500259853984</v>
      </c>
      <c r="U25" s="584"/>
      <c r="V25" s="597"/>
      <c r="W25" s="597"/>
      <c r="X25" s="584"/>
      <c r="Y25" s="601"/>
      <c r="Z25" s="584"/>
      <c r="AA25" s="597"/>
      <c r="AB25" s="597"/>
    </row>
    <row r="26" spans="2:28" ht="12.75">
      <c r="B26" s="596"/>
      <c r="C26" s="586">
        <v>2025</v>
      </c>
      <c r="D26" s="596">
        <v>336072.84375</v>
      </c>
      <c r="E26" s="596">
        <v>-60870.4892578125</v>
      </c>
      <c r="F26" s="596">
        <v>136138.94921875</v>
      </c>
      <c r="G26" s="596">
        <v>260804.3837890625</v>
      </c>
      <c r="H26" s="596">
        <v>257945</v>
      </c>
      <c r="I26" s="596">
        <v>166903.41015625</v>
      </c>
      <c r="J26" s="596">
        <v>424848.41015625</v>
      </c>
      <c r="K26" s="596">
        <v>685652.7939453125</v>
      </c>
      <c r="L26" s="596">
        <v>116552.0546875</v>
      </c>
      <c r="M26" s="596">
        <v>802204.8486328125</v>
      </c>
      <c r="N26" s="596">
        <v>20285.45207990902</v>
      </c>
      <c r="O26" s="596">
        <v>781919.3965529035</v>
      </c>
      <c r="P26" s="604">
        <v>4136840.516394669</v>
      </c>
      <c r="Q26" s="596">
        <v>257945</v>
      </c>
      <c r="R26" s="613">
        <v>2025</v>
      </c>
      <c r="S26" s="596">
        <v>154.55303743362424</v>
      </c>
      <c r="T26" s="600">
        <v>2524.0839919312234</v>
      </c>
      <c r="U26" s="584"/>
      <c r="V26" s="597"/>
      <c r="W26" s="597"/>
      <c r="X26" s="584"/>
      <c r="Y26" s="601"/>
      <c r="Z26" s="584"/>
      <c r="AA26" s="597"/>
      <c r="AB26" s="597"/>
    </row>
    <row r="27" spans="2:28" ht="12.75">
      <c r="B27" s="596"/>
      <c r="C27" s="586">
        <v>2026</v>
      </c>
      <c r="D27" s="596">
        <v>354700.15625</v>
      </c>
      <c r="E27" s="596">
        <v>-61861.627685546875</v>
      </c>
      <c r="F27" s="596">
        <v>156978.6220703125</v>
      </c>
      <c r="G27" s="596">
        <v>259583.16186523438</v>
      </c>
      <c r="H27" s="596">
        <v>257945</v>
      </c>
      <c r="I27" s="596">
        <v>176503.6953125</v>
      </c>
      <c r="J27" s="596">
        <v>434448.6953125</v>
      </c>
      <c r="K27" s="596">
        <v>694031.8571777344</v>
      </c>
      <c r="L27" s="596">
        <v>122595.40625</v>
      </c>
      <c r="M27" s="596">
        <v>816627.2634277344</v>
      </c>
      <c r="N27" s="596">
        <v>19255.04147723873</v>
      </c>
      <c r="O27" s="596">
        <v>797372.2219504956</v>
      </c>
      <c r="P27" s="604">
        <v>4366886.549130685</v>
      </c>
      <c r="Q27" s="596">
        <v>257945</v>
      </c>
      <c r="R27" s="613">
        <v>2026</v>
      </c>
      <c r="S27" s="596">
        <v>141.5887053871154</v>
      </c>
      <c r="T27" s="600">
        <v>2615.2457441097863</v>
      </c>
      <c r="U27" s="584"/>
      <c r="V27" s="597"/>
      <c r="W27" s="597"/>
      <c r="X27" s="584"/>
      <c r="Y27" s="601"/>
      <c r="Z27" s="584"/>
      <c r="AA27" s="597"/>
      <c r="AB27" s="597"/>
    </row>
    <row r="28" spans="2:28" ht="12.75">
      <c r="B28" s="596"/>
      <c r="C28" s="586">
        <v>2027</v>
      </c>
      <c r="D28" s="596">
        <v>351082.46875</v>
      </c>
      <c r="E28" s="596">
        <v>-62860.63232421875</v>
      </c>
      <c r="F28" s="596">
        <v>134514.025390625</v>
      </c>
      <c r="G28" s="596">
        <v>279429.07568359375</v>
      </c>
      <c r="H28" s="596">
        <v>257945</v>
      </c>
      <c r="I28" s="596">
        <v>174827.40234375</v>
      </c>
      <c r="J28" s="596">
        <v>432772.40234375</v>
      </c>
      <c r="K28" s="596">
        <v>712201.4780273438</v>
      </c>
      <c r="L28" s="596">
        <v>119821.3125</v>
      </c>
      <c r="M28" s="596">
        <v>832022.7905273438</v>
      </c>
      <c r="N28" s="596">
        <v>17955.38173215656</v>
      </c>
      <c r="O28" s="596">
        <v>814067.4087951872</v>
      </c>
      <c r="P28" s="604">
        <v>4583070.902005667</v>
      </c>
      <c r="Q28" s="596">
        <v>257945</v>
      </c>
      <c r="R28" s="613">
        <v>2027</v>
      </c>
      <c r="S28" s="596">
        <v>128.62437334060655</v>
      </c>
      <c r="T28" s="600">
        <v>2684.528550643386</v>
      </c>
      <c r="U28" s="584"/>
      <c r="V28" s="597"/>
      <c r="W28" s="597"/>
      <c r="X28" s="584"/>
      <c r="Y28" s="601"/>
      <c r="Z28" s="584"/>
      <c r="AA28" s="597"/>
      <c r="AB28" s="597"/>
    </row>
    <row r="29" spans="2:28" ht="12.75">
      <c r="B29" s="596"/>
      <c r="C29" s="586">
        <v>2028</v>
      </c>
      <c r="D29" s="596">
        <v>370369.09375</v>
      </c>
      <c r="E29" s="596">
        <v>-63743.21435546875</v>
      </c>
      <c r="F29" s="596">
        <v>156602.201171875</v>
      </c>
      <c r="G29" s="596">
        <v>277510.10693359375</v>
      </c>
      <c r="H29" s="596">
        <v>257945</v>
      </c>
      <c r="I29" s="596">
        <v>184827.2421875</v>
      </c>
      <c r="J29" s="596">
        <v>442772.2421875</v>
      </c>
      <c r="K29" s="596">
        <v>720282.3491210938</v>
      </c>
      <c r="L29" s="596">
        <v>125869.796875</v>
      </c>
      <c r="M29" s="596">
        <v>846152.1459960938</v>
      </c>
      <c r="N29" s="596">
        <v>16731.317978311705</v>
      </c>
      <c r="O29" s="596">
        <v>829420.8280177821</v>
      </c>
      <c r="P29" s="604">
        <v>4785815.396135155</v>
      </c>
      <c r="Q29" s="596">
        <v>257945</v>
      </c>
      <c r="R29" s="613">
        <v>2028</v>
      </c>
      <c r="S29" s="596">
        <v>117.82076330184918</v>
      </c>
      <c r="T29" s="600">
        <v>2730.894843578754</v>
      </c>
      <c r="U29" s="584"/>
      <c r="V29" s="597"/>
      <c r="W29" s="597"/>
      <c r="X29" s="584"/>
      <c r="Y29" s="601"/>
      <c r="Z29" s="584"/>
      <c r="AA29" s="597"/>
      <c r="AB29" s="597"/>
    </row>
    <row r="30" spans="2:28" ht="12.75">
      <c r="B30" s="596"/>
      <c r="C30" s="586">
        <v>2029</v>
      </c>
      <c r="D30" s="596">
        <v>370731.75</v>
      </c>
      <c r="E30" s="596">
        <v>-65061.361083984375</v>
      </c>
      <c r="F30" s="596">
        <v>141803.6337890625</v>
      </c>
      <c r="G30" s="596">
        <v>293989.4772949219</v>
      </c>
      <c r="H30" s="596">
        <v>257945</v>
      </c>
      <c r="I30" s="596">
        <v>188258.8115234375</v>
      </c>
      <c r="J30" s="596">
        <v>446203.8115234375</v>
      </c>
      <c r="K30" s="596">
        <v>740193.2888183594</v>
      </c>
      <c r="L30" s="596">
        <v>124787.9609375</v>
      </c>
      <c r="M30" s="596">
        <v>864981.2497558594</v>
      </c>
      <c r="N30" s="596">
        <v>15461.108380771757</v>
      </c>
      <c r="O30" s="596">
        <v>849520.1413750877</v>
      </c>
      <c r="P30" s="604">
        <v>4976958.245265117</v>
      </c>
      <c r="Q30" s="596">
        <v>257945</v>
      </c>
      <c r="R30" s="613">
        <v>2029</v>
      </c>
      <c r="S30" s="596">
        <v>108.09751426696766</v>
      </c>
      <c r="T30" s="600">
        <v>2750.562853723189</v>
      </c>
      <c r="U30" s="584"/>
      <c r="V30" s="597"/>
      <c r="W30" s="597"/>
      <c r="X30" s="584"/>
      <c r="Y30" s="601"/>
      <c r="Z30" s="584"/>
      <c r="AA30" s="597"/>
      <c r="AB30" s="597"/>
    </row>
    <row r="31" spans="2:28" ht="12.75">
      <c r="B31" s="596"/>
      <c r="C31" s="586">
        <v>2030</v>
      </c>
      <c r="D31" s="596">
        <v>367887.8125</v>
      </c>
      <c r="E31" s="596">
        <v>-64315.380126953125</v>
      </c>
      <c r="F31" s="596">
        <v>118178.95703125</v>
      </c>
      <c r="G31" s="596">
        <v>314024.2355957031</v>
      </c>
      <c r="H31" s="596">
        <v>257945</v>
      </c>
      <c r="I31" s="596">
        <v>184860.150390625</v>
      </c>
      <c r="J31" s="596">
        <v>442805.150390625</v>
      </c>
      <c r="K31" s="596">
        <v>756829.3859863281</v>
      </c>
      <c r="L31" s="596">
        <v>121006.9609375</v>
      </c>
      <c r="M31" s="596">
        <v>877836.3469238281</v>
      </c>
      <c r="N31" s="596">
        <v>13734.279518792373</v>
      </c>
      <c r="O31" s="596">
        <v>864102.0674050357</v>
      </c>
      <c r="P31" s="604">
        <v>5155919.7663585665</v>
      </c>
      <c r="Q31" s="596">
        <v>257945</v>
      </c>
      <c r="R31" s="613">
        <v>2030</v>
      </c>
      <c r="S31" s="596">
        <v>96.21354322433467</v>
      </c>
      <c r="T31" s="600">
        <v>2745.1515776832343</v>
      </c>
      <c r="U31" s="584"/>
      <c r="V31" s="597"/>
      <c r="W31" s="597"/>
      <c r="X31" s="584"/>
      <c r="Y31" s="601"/>
      <c r="Z31" s="584"/>
      <c r="AA31" s="597"/>
      <c r="AB31" s="597"/>
    </row>
    <row r="32" spans="2:28" ht="12.75">
      <c r="B32" s="596"/>
      <c r="C32" s="586">
        <v>2031</v>
      </c>
      <c r="D32" s="596">
        <v>388156.03125</v>
      </c>
      <c r="E32" s="596">
        <v>-66853.26440429688</v>
      </c>
      <c r="F32" s="596">
        <v>144827.8720703125</v>
      </c>
      <c r="G32" s="596">
        <v>310181.4235839844</v>
      </c>
      <c r="H32" s="596">
        <v>146766</v>
      </c>
      <c r="I32" s="596">
        <v>148848.890625</v>
      </c>
      <c r="J32" s="596">
        <v>295614.890625</v>
      </c>
      <c r="K32" s="596">
        <v>605796.3142089844</v>
      </c>
      <c r="L32" s="596">
        <v>128489.0859375</v>
      </c>
      <c r="M32" s="596">
        <v>734285.4001464844</v>
      </c>
      <c r="N32" s="596">
        <v>11813.905135053345</v>
      </c>
      <c r="O32" s="596">
        <v>722471.495011431</v>
      </c>
      <c r="P32" s="604">
        <v>5293648.82464142</v>
      </c>
      <c r="Q32" s="596">
        <v>146766</v>
      </c>
      <c r="R32" s="613">
        <v>2031</v>
      </c>
      <c r="S32" s="596">
        <v>82.16885017394998</v>
      </c>
      <c r="T32" s="600">
        <v>2764.9222653773577</v>
      </c>
      <c r="U32" s="584"/>
      <c r="V32" s="597"/>
      <c r="W32" s="597"/>
      <c r="X32" s="584"/>
      <c r="Y32" s="601"/>
      <c r="Z32" s="584"/>
      <c r="AA32" s="597"/>
      <c r="AB32" s="597"/>
    </row>
    <row r="33" spans="2:30" ht="12.75" customHeight="1">
      <c r="B33" s="596"/>
      <c r="C33" s="586">
        <v>2032</v>
      </c>
      <c r="D33" s="596">
        <v>406167.96875</v>
      </c>
      <c r="E33" s="596">
        <v>-67106.94897460938</v>
      </c>
      <c r="F33" s="596">
        <v>169891.6142578125</v>
      </c>
      <c r="G33" s="596">
        <v>303383.3034667969</v>
      </c>
      <c r="H33" s="596">
        <v>146766</v>
      </c>
      <c r="I33" s="596">
        <v>150066.9375</v>
      </c>
      <c r="J33" s="596">
        <v>296832.9375</v>
      </c>
      <c r="K33" s="596">
        <v>600216.2409667969</v>
      </c>
      <c r="L33" s="596">
        <v>135792.859375</v>
      </c>
      <c r="M33" s="596">
        <v>736009.1003417969</v>
      </c>
      <c r="N33" s="596">
        <v>10490.951663309941</v>
      </c>
      <c r="O33" s="596">
        <v>725518.1486784869</v>
      </c>
      <c r="P33" s="604">
        <v>5420959.078762312</v>
      </c>
      <c r="Q33" s="596">
        <v>146766</v>
      </c>
      <c r="R33" s="613">
        <v>2032</v>
      </c>
      <c r="S33" s="596">
        <v>72.44560113906846</v>
      </c>
      <c r="T33" s="600">
        <v>2784.835342327898</v>
      </c>
      <c r="U33" s="584"/>
      <c r="V33" s="597"/>
      <c r="W33" s="597"/>
      <c r="X33" s="584"/>
      <c r="Y33" s="601"/>
      <c r="Z33" s="584"/>
      <c r="AA33" s="597"/>
      <c r="AB33" s="597"/>
      <c r="AC33" s="584"/>
      <c r="AD33" s="584"/>
    </row>
    <row r="34" spans="2:30" ht="12.75" customHeight="1">
      <c r="B34" s="596"/>
      <c r="C34" s="586">
        <v>2033</v>
      </c>
      <c r="D34" s="596">
        <v>411019.21875</v>
      </c>
      <c r="E34" s="596">
        <v>-68441.9912109375</v>
      </c>
      <c r="F34" s="596">
        <v>163641.77734375</v>
      </c>
      <c r="G34" s="596">
        <v>315819.4326171875</v>
      </c>
      <c r="H34" s="596">
        <v>146766</v>
      </c>
      <c r="I34" s="596">
        <v>149261.51171875</v>
      </c>
      <c r="J34" s="596">
        <v>296027.51171875</v>
      </c>
      <c r="K34" s="596">
        <v>611846.9443359375</v>
      </c>
      <c r="L34" s="596">
        <v>136812.46875</v>
      </c>
      <c r="M34" s="596">
        <v>748659.4130859375</v>
      </c>
      <c r="N34" s="596">
        <v>7036.042208540186</v>
      </c>
      <c r="O34" s="596">
        <v>741623.3708773974</v>
      </c>
      <c r="P34" s="604">
        <v>5540745.82124327</v>
      </c>
      <c r="Q34" s="596">
        <v>146766</v>
      </c>
      <c r="R34" s="613">
        <v>2033</v>
      </c>
      <c r="S34" s="596">
        <v>48.24018608093252</v>
      </c>
      <c r="T34" s="600">
        <v>2804.89183402778</v>
      </c>
      <c r="U34" s="584"/>
      <c r="V34" s="597"/>
      <c r="W34" s="597"/>
      <c r="X34" s="584"/>
      <c r="Y34" s="601"/>
      <c r="Z34" s="584"/>
      <c r="AA34" s="597"/>
      <c r="AB34" s="597"/>
      <c r="AC34" s="584"/>
      <c r="AD34" s="584"/>
    </row>
    <row r="35" spans="2:30" ht="12.75" customHeight="1">
      <c r="B35" s="596"/>
      <c r="C35" s="586">
        <v>2034</v>
      </c>
      <c r="D35" s="596">
        <v>394817.78125</v>
      </c>
      <c r="E35" s="596">
        <v>-69438.42651367188</v>
      </c>
      <c r="F35" s="596">
        <v>110424.9140625</v>
      </c>
      <c r="G35" s="596">
        <v>353831.2937011719</v>
      </c>
      <c r="H35" s="596">
        <v>146766</v>
      </c>
      <c r="I35" s="596">
        <v>143959.306640625</v>
      </c>
      <c r="J35" s="596">
        <v>290725.306640625</v>
      </c>
      <c r="K35" s="596">
        <v>644556.6003417969</v>
      </c>
      <c r="L35" s="596">
        <v>127901.25</v>
      </c>
      <c r="M35" s="596">
        <v>772457.8503417969</v>
      </c>
      <c r="N35" s="596">
        <v>6134.4545961183285</v>
      </c>
      <c r="O35" s="596">
        <v>766323.3957456786</v>
      </c>
      <c r="P35" s="604">
        <v>5654678.333846647</v>
      </c>
      <c r="Q35" s="596">
        <v>146766</v>
      </c>
      <c r="R35" s="613">
        <v>2034</v>
      </c>
      <c r="S35" s="596">
        <v>41.758020057678095</v>
      </c>
      <c r="T35" s="600">
        <v>2825.0927733555677</v>
      </c>
      <c r="U35" s="584"/>
      <c r="V35" s="597"/>
      <c r="W35" s="597"/>
      <c r="X35" s="584"/>
      <c r="Y35" s="601"/>
      <c r="Z35" s="584"/>
      <c r="AA35" s="597"/>
      <c r="AB35" s="597"/>
      <c r="AC35" s="584"/>
      <c r="AD35" s="584"/>
    </row>
    <row r="36" spans="2:30" ht="12.75" customHeight="1">
      <c r="B36" s="596"/>
      <c r="C36" s="586">
        <v>2035</v>
      </c>
      <c r="D36" s="596">
        <v>408587.9375</v>
      </c>
      <c r="E36" s="596">
        <v>-72740.71606445312</v>
      </c>
      <c r="F36" s="596">
        <v>122805.17578125</v>
      </c>
      <c r="G36" s="596">
        <v>358523.4777832031</v>
      </c>
      <c r="H36" s="596">
        <v>146766</v>
      </c>
      <c r="I36" s="596">
        <v>155219.62109375</v>
      </c>
      <c r="J36" s="596">
        <v>301985.62109375</v>
      </c>
      <c r="K36" s="596">
        <v>660509.0988769531</v>
      </c>
      <c r="L36" s="596">
        <v>133274.875</v>
      </c>
      <c r="M36" s="596">
        <v>793783.9738769531</v>
      </c>
      <c r="N36" s="596">
        <v>5012.100441474146</v>
      </c>
      <c r="O36" s="596">
        <v>788771.873435479</v>
      </c>
      <c r="P36" s="604">
        <v>5762622.021174323</v>
      </c>
      <c r="Q36" s="596">
        <v>146766</v>
      </c>
      <c r="R36" s="613">
        <v>2035</v>
      </c>
      <c r="S36" s="596">
        <v>33.8740490150451</v>
      </c>
      <c r="T36" s="600">
        <v>2845.4392006286566</v>
      </c>
      <c r="U36" s="584"/>
      <c r="V36" s="597"/>
      <c r="W36" s="597"/>
      <c r="X36" s="584"/>
      <c r="Y36" s="601"/>
      <c r="Z36" s="584"/>
      <c r="AA36" s="597"/>
      <c r="AB36" s="597"/>
      <c r="AC36" s="584"/>
      <c r="AD36" s="584"/>
    </row>
    <row r="37" spans="2:30" ht="12.75" customHeight="1">
      <c r="B37" s="596"/>
      <c r="C37" s="586">
        <v>2036</v>
      </c>
      <c r="D37" s="596">
        <v>413596.75</v>
      </c>
      <c r="E37" s="596">
        <v>-74000.03369140625</v>
      </c>
      <c r="F37" s="596">
        <v>120431.84375</v>
      </c>
      <c r="G37" s="596">
        <v>367164.93994140625</v>
      </c>
      <c r="H37" s="596">
        <v>146766</v>
      </c>
      <c r="I37" s="596">
        <v>157203.068359375</v>
      </c>
      <c r="J37" s="596">
        <v>303969.068359375</v>
      </c>
      <c r="K37" s="596">
        <v>671134.0083007812</v>
      </c>
      <c r="L37" s="596">
        <v>135608.140625</v>
      </c>
      <c r="M37" s="596">
        <v>806742.1489257812</v>
      </c>
      <c r="N37" s="596">
        <v>3438.152280774931</v>
      </c>
      <c r="O37" s="596">
        <v>803303.9966450064</v>
      </c>
      <c r="P37" s="604">
        <v>5863811.65032899</v>
      </c>
      <c r="Q37" s="596">
        <v>146766</v>
      </c>
      <c r="R37" s="613">
        <v>2036</v>
      </c>
      <c r="S37" s="596">
        <v>23.070438976287733</v>
      </c>
      <c r="T37" s="600">
        <v>2865.9321636568484</v>
      </c>
      <c r="U37" s="584"/>
      <c r="V37" s="597"/>
      <c r="W37" s="597"/>
      <c r="X37" s="584"/>
      <c r="Y37" s="601"/>
      <c r="Z37" s="584"/>
      <c r="AA37" s="597"/>
      <c r="AB37" s="597"/>
      <c r="AC37" s="584"/>
      <c r="AD37" s="584"/>
    </row>
    <row r="38" spans="2:30" ht="12.75" customHeight="1">
      <c r="B38" s="596"/>
      <c r="C38" s="586">
        <v>2037</v>
      </c>
      <c r="D38" s="596">
        <v>426892.78125</v>
      </c>
      <c r="E38" s="596">
        <v>-74708.09594726562</v>
      </c>
      <c r="F38" s="596">
        <v>132955.94140625</v>
      </c>
      <c r="G38" s="596">
        <v>368644.9357910156</v>
      </c>
      <c r="H38" s="596">
        <v>146766</v>
      </c>
      <c r="I38" s="596">
        <v>158886.990234375</v>
      </c>
      <c r="J38" s="596">
        <v>305652.990234375</v>
      </c>
      <c r="K38" s="596">
        <v>674297.9260253906</v>
      </c>
      <c r="L38" s="596">
        <v>141194.359375</v>
      </c>
      <c r="M38" s="596">
        <v>815492.2854003906</v>
      </c>
      <c r="N38" s="596">
        <v>868.288207799846</v>
      </c>
      <c r="O38" s="596">
        <v>814623.9971925907</v>
      </c>
      <c r="P38" s="604">
        <v>5958266.338595735</v>
      </c>
      <c r="Q38" s="596">
        <v>146766</v>
      </c>
      <c r="R38" s="613">
        <v>2037</v>
      </c>
      <c r="S38" s="596">
        <v>5.784662914275941</v>
      </c>
      <c r="T38" s="600">
        <v>2886.5727177963117</v>
      </c>
      <c r="U38" s="584"/>
      <c r="V38" s="597"/>
      <c r="W38" s="597"/>
      <c r="X38" s="584"/>
      <c r="Y38" s="601"/>
      <c r="Z38" s="584"/>
      <c r="AA38" s="597"/>
      <c r="AB38" s="597"/>
      <c r="AC38" s="584"/>
      <c r="AD38" s="584"/>
    </row>
    <row r="39" spans="2:30" ht="12.75" customHeight="1">
      <c r="B39" s="596"/>
      <c r="C39" s="586">
        <v>2038</v>
      </c>
      <c r="D39" s="596">
        <v>423004.1875</v>
      </c>
      <c r="E39" s="596">
        <v>-77575.05078125</v>
      </c>
      <c r="F39" s="596">
        <v>107009.140625</v>
      </c>
      <c r="G39" s="596">
        <v>393570.09765625</v>
      </c>
      <c r="H39" s="596">
        <v>146766</v>
      </c>
      <c r="I39" s="596">
        <v>160400.03515625</v>
      </c>
      <c r="J39" s="596">
        <v>307166.03515625</v>
      </c>
      <c r="K39" s="596">
        <v>700736.1328125</v>
      </c>
      <c r="L39" s="596">
        <v>139015.171875</v>
      </c>
      <c r="M39" s="596">
        <v>839751.3046875</v>
      </c>
      <c r="N39" s="596">
        <v>-1085.4426271706996</v>
      </c>
      <c r="O39" s="596">
        <v>840836.7473146707</v>
      </c>
      <c r="P39" s="604">
        <v>6048006.7892744765</v>
      </c>
      <c r="Q39" s="596">
        <v>146766</v>
      </c>
      <c r="R39" s="613">
        <v>2038</v>
      </c>
      <c r="S39" s="596">
        <v>-7.1796691322329025</v>
      </c>
      <c r="T39" s="600">
        <v>2907.3619260039295</v>
      </c>
      <c r="U39" s="584"/>
      <c r="V39" s="597"/>
      <c r="W39" s="597"/>
      <c r="X39" s="584"/>
      <c r="Y39" s="601"/>
      <c r="Z39" s="584"/>
      <c r="AA39" s="597"/>
      <c r="AB39" s="597"/>
      <c r="AC39" s="584"/>
      <c r="AD39" s="584"/>
    </row>
    <row r="40" spans="2:30" ht="12.75" customHeight="1">
      <c r="B40" s="596"/>
      <c r="C40" s="586">
        <v>2039</v>
      </c>
      <c r="D40" s="596">
        <v>432895.9375</v>
      </c>
      <c r="E40" s="596">
        <v>-78143.30834960938</v>
      </c>
      <c r="F40" s="596">
        <v>113528.642578125</v>
      </c>
      <c r="G40" s="596">
        <v>397510.6032714844</v>
      </c>
      <c r="H40" s="596">
        <v>146766</v>
      </c>
      <c r="I40" s="596">
        <v>163016.9296875</v>
      </c>
      <c r="J40" s="596">
        <v>309782.9296875</v>
      </c>
      <c r="K40" s="596">
        <v>707293.5329589844</v>
      </c>
      <c r="L40" s="596">
        <v>143352.625</v>
      </c>
      <c r="M40" s="596">
        <v>850646.1579589844</v>
      </c>
      <c r="N40" s="596">
        <v>-2902.85184267877</v>
      </c>
      <c r="O40" s="596">
        <v>853549.0098016631</v>
      </c>
      <c r="P40" s="604">
        <v>6131859.145110088</v>
      </c>
      <c r="Q40" s="596">
        <v>146766</v>
      </c>
      <c r="R40" s="613">
        <v>2039</v>
      </c>
      <c r="S40" s="596">
        <v>-19.063640174865895</v>
      </c>
      <c r="T40" s="600">
        <v>2928.300858892043</v>
      </c>
      <c r="U40" s="584"/>
      <c r="V40" s="597"/>
      <c r="W40" s="597"/>
      <c r="X40" s="584"/>
      <c r="Y40" s="601"/>
      <c r="Z40" s="584"/>
      <c r="AA40" s="597"/>
      <c r="AB40" s="597"/>
      <c r="AC40" s="584"/>
      <c r="AD40" s="584"/>
    </row>
    <row r="41" spans="2:30" ht="12.75" customHeight="1">
      <c r="B41" s="596"/>
      <c r="C41" s="586">
        <v>2040</v>
      </c>
      <c r="D41" s="596">
        <v>431457.1875</v>
      </c>
      <c r="E41" s="596">
        <v>-80190.48486328125</v>
      </c>
      <c r="F41" s="596">
        <v>89506.01171875</v>
      </c>
      <c r="G41" s="596">
        <v>422141.66064453125</v>
      </c>
      <c r="H41" s="596">
        <v>146766</v>
      </c>
      <c r="I41" s="596">
        <v>342265.998046875</v>
      </c>
      <c r="J41" s="596">
        <v>489031.998046875</v>
      </c>
      <c r="K41" s="596">
        <v>911173.6586914062</v>
      </c>
      <c r="L41" s="596">
        <v>141290.75</v>
      </c>
      <c r="M41" s="596">
        <v>1052464.4086914062</v>
      </c>
      <c r="N41" s="596">
        <v>-2592.3720090571605</v>
      </c>
      <c r="O41" s="596">
        <v>1055056.7807004633</v>
      </c>
      <c r="P41" s="604">
        <v>6227264.52865825</v>
      </c>
      <c r="Q41" s="596">
        <v>146766</v>
      </c>
      <c r="R41" s="613">
        <v>2040</v>
      </c>
      <c r="S41" s="596">
        <v>-16.90291816711442</v>
      </c>
      <c r="T41" s="600">
        <v>2949.390594783584</v>
      </c>
      <c r="U41" s="584"/>
      <c r="V41" s="597"/>
      <c r="W41" s="597"/>
      <c r="X41" s="584"/>
      <c r="Y41" s="601"/>
      <c r="Z41" s="584"/>
      <c r="AA41" s="597"/>
      <c r="AB41" s="597"/>
      <c r="AC41" s="584"/>
      <c r="AD41" s="584"/>
    </row>
    <row r="42" spans="2:30" ht="12.75" customHeight="1">
      <c r="B42" s="596"/>
      <c r="C42" s="586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604"/>
      <c r="P42" s="604"/>
      <c r="Q42" s="596"/>
      <c r="R42" s="596"/>
      <c r="S42" s="596"/>
      <c r="T42" s="613"/>
      <c r="U42" s="596"/>
      <c r="V42" s="600"/>
      <c r="W42" s="584"/>
      <c r="X42" s="597"/>
      <c r="Y42" s="597"/>
      <c r="Z42" s="584"/>
      <c r="AA42" s="601"/>
      <c r="AB42" s="584"/>
      <c r="AC42" s="597"/>
      <c r="AD42" s="597"/>
    </row>
    <row r="43" spans="2:30" ht="12.75">
      <c r="B43" s="610" t="s">
        <v>46</v>
      </c>
      <c r="C43" s="614"/>
      <c r="D43" s="596"/>
      <c r="E43" s="596"/>
      <c r="F43" s="596"/>
      <c r="G43" s="596"/>
      <c r="H43" s="596"/>
      <c r="I43" s="596"/>
      <c r="J43" s="596"/>
      <c r="K43" s="596"/>
      <c r="L43" s="596"/>
      <c r="M43" s="596"/>
      <c r="N43" s="593"/>
      <c r="O43" s="614"/>
      <c r="P43" s="614"/>
      <c r="Q43" s="614"/>
      <c r="R43" s="614"/>
      <c r="S43" s="614"/>
      <c r="T43" s="614"/>
      <c r="U43" s="584"/>
      <c r="V43" s="584"/>
      <c r="W43" s="584"/>
      <c r="X43" s="584"/>
      <c r="Y43" s="584"/>
      <c r="Z43" s="584"/>
      <c r="AA43" s="584"/>
      <c r="AB43" s="584"/>
      <c r="AC43" s="584"/>
      <c r="AD43" s="584"/>
    </row>
    <row r="44" spans="2:30" ht="12.75">
      <c r="B44" s="614"/>
      <c r="C44" s="595" t="s">
        <v>47</v>
      </c>
      <c r="D44" s="596">
        <v>3169733.681752639</v>
      </c>
      <c r="E44" s="596">
        <v>-585636.3287312224</v>
      </c>
      <c r="F44" s="596">
        <v>700339.7040240007</v>
      </c>
      <c r="G44" s="596">
        <v>3055030.306459861</v>
      </c>
      <c r="H44" s="596">
        <v>1257569.5895797294</v>
      </c>
      <c r="I44" s="596">
        <v>1078614.3524798416</v>
      </c>
      <c r="J44" s="596">
        <v>2336183.942059571</v>
      </c>
      <c r="K44" s="596">
        <v>5391214.248519432</v>
      </c>
      <c r="L44" s="596">
        <v>721659.7375174178</v>
      </c>
      <c r="M44" s="596">
        <v>6112873.986036849</v>
      </c>
      <c r="N44" s="596">
        <v>-114390.54262140057</v>
      </c>
      <c r="O44" s="596">
        <v>6227264.528658249</v>
      </c>
      <c r="P44" s="614"/>
      <c r="Q44" s="614"/>
      <c r="R44" s="614"/>
      <c r="S44" s="614"/>
      <c r="T44" s="614"/>
      <c r="U44" s="584"/>
      <c r="V44" s="584"/>
      <c r="W44" s="584"/>
      <c r="X44" s="584"/>
      <c r="Y44" s="584"/>
      <c r="Z44" s="584"/>
      <c r="AA44" s="584"/>
      <c r="AB44" s="584"/>
      <c r="AC44" s="584"/>
      <c r="AD44" s="584"/>
    </row>
    <row r="45" spans="2:30" ht="12.75">
      <c r="B45" s="604" t="s">
        <v>48</v>
      </c>
      <c r="C45" s="595"/>
      <c r="D45" s="596"/>
      <c r="E45" s="595"/>
      <c r="F45" s="595"/>
      <c r="G45" s="596"/>
      <c r="H45" s="596"/>
      <c r="I45" s="596"/>
      <c r="J45" s="599">
        <v>611614.741806451</v>
      </c>
      <c r="K45" s="599"/>
      <c r="L45" s="599"/>
      <c r="M45" s="599">
        <v>611614.741806451</v>
      </c>
      <c r="N45" s="596">
        <v>0</v>
      </c>
      <c r="O45" s="599">
        <v>611614.741806451</v>
      </c>
      <c r="P45" s="614"/>
      <c r="Q45" s="614"/>
      <c r="R45" s="614"/>
      <c r="S45" s="614"/>
      <c r="T45" s="614"/>
      <c r="U45" s="584"/>
      <c r="V45" s="584"/>
      <c r="W45" s="584"/>
      <c r="X45" s="584"/>
      <c r="Y45" s="584"/>
      <c r="Z45" s="584"/>
      <c r="AA45" s="584"/>
      <c r="AB45" s="584"/>
      <c r="AC45" s="584"/>
      <c r="AD45" s="584"/>
    </row>
    <row r="46" spans="2:30" ht="12.75">
      <c r="B46" s="614" t="s">
        <v>49</v>
      </c>
      <c r="C46" s="595"/>
      <c r="D46" s="595"/>
      <c r="E46" s="595"/>
      <c r="F46" s="595"/>
      <c r="G46" s="596"/>
      <c r="H46" s="596"/>
      <c r="I46" s="596"/>
      <c r="J46" s="596">
        <v>2947798.683866022</v>
      </c>
      <c r="K46" s="596"/>
      <c r="L46" s="596"/>
      <c r="M46" s="596">
        <v>6724488.7278433</v>
      </c>
      <c r="N46" s="596">
        <v>-114390.54262140057</v>
      </c>
      <c r="O46" s="596">
        <v>6838879.270464701</v>
      </c>
      <c r="P46" s="614"/>
      <c r="Q46" s="614"/>
      <c r="R46" s="614"/>
      <c r="S46" s="614"/>
      <c r="T46" s="614"/>
      <c r="U46" s="584"/>
      <c r="V46" s="584"/>
      <c r="W46" s="584"/>
      <c r="X46" s="584"/>
      <c r="Y46" s="584"/>
      <c r="Z46" s="584"/>
      <c r="AA46" s="584"/>
      <c r="AB46" s="584"/>
      <c r="AC46" s="584"/>
      <c r="AD46" s="584"/>
    </row>
    <row r="47" spans="2:30" ht="12.75">
      <c r="B47" s="614"/>
      <c r="C47" s="594"/>
      <c r="D47" s="615"/>
      <c r="E47" s="615"/>
      <c r="F47" s="615"/>
      <c r="G47" s="615"/>
      <c r="H47" s="615"/>
      <c r="I47" s="615"/>
      <c r="J47" s="615"/>
      <c r="K47" s="615"/>
      <c r="L47" s="615"/>
      <c r="M47" s="639"/>
      <c r="N47" s="637"/>
      <c r="O47" s="614"/>
      <c r="P47" s="614"/>
      <c r="Q47" s="614"/>
      <c r="R47" s="614"/>
      <c r="S47" s="614"/>
      <c r="T47" s="584"/>
      <c r="U47" s="584"/>
      <c r="V47" s="584"/>
      <c r="W47" s="584"/>
      <c r="X47" s="584"/>
      <c r="Y47" s="584"/>
      <c r="Z47" s="584"/>
      <c r="AA47" s="584"/>
      <c r="AB47" s="584"/>
      <c r="AC47" s="584"/>
      <c r="AD47" s="584"/>
    </row>
    <row r="48" spans="2:30" ht="12.75">
      <c r="B48" s="584"/>
      <c r="C48" s="690" t="s">
        <v>1</v>
      </c>
      <c r="D48" s="690"/>
      <c r="E48" s="690"/>
      <c r="F48" s="690"/>
      <c r="G48" s="690"/>
      <c r="H48" s="690"/>
      <c r="I48" s="690"/>
      <c r="J48" s="690"/>
      <c r="K48" s="690"/>
      <c r="L48" s="690"/>
      <c r="M48" s="690"/>
      <c r="N48" s="690"/>
      <c r="O48" s="690"/>
      <c r="P48" s="690"/>
      <c r="Q48" s="690"/>
      <c r="R48" s="690"/>
      <c r="S48" s="690"/>
      <c r="T48" s="690"/>
      <c r="U48" s="635"/>
      <c r="V48" s="584"/>
      <c r="W48" s="584"/>
      <c r="X48" s="584"/>
      <c r="Y48" s="584"/>
      <c r="Z48" s="584"/>
      <c r="AA48" s="584"/>
      <c r="AB48" s="584"/>
      <c r="AC48" s="584"/>
      <c r="AD48" s="584"/>
    </row>
    <row r="49" spans="1:21" ht="12.75">
      <c r="A49" s="584"/>
      <c r="B49" s="584"/>
      <c r="C49" s="690" t="s">
        <v>2</v>
      </c>
      <c r="D49" s="690"/>
      <c r="E49" s="690"/>
      <c r="F49" s="690"/>
      <c r="G49" s="690"/>
      <c r="H49" s="690"/>
      <c r="I49" s="690"/>
      <c r="J49" s="690"/>
      <c r="K49" s="690"/>
      <c r="L49" s="690"/>
      <c r="M49" s="690"/>
      <c r="N49" s="690"/>
      <c r="O49" s="690"/>
      <c r="P49" s="690"/>
      <c r="Q49" s="690"/>
      <c r="R49" s="690"/>
      <c r="S49" s="690"/>
      <c r="T49" s="690"/>
      <c r="U49" s="635"/>
    </row>
    <row r="50" spans="1:21" ht="12.75">
      <c r="A50" s="584"/>
      <c r="B50" s="584"/>
      <c r="C50" s="690" t="s">
        <v>115</v>
      </c>
      <c r="D50" s="690"/>
      <c r="E50" s="690"/>
      <c r="F50" s="690"/>
      <c r="G50" s="690"/>
      <c r="H50" s="690"/>
      <c r="I50" s="690"/>
      <c r="J50" s="690"/>
      <c r="K50" s="690"/>
      <c r="L50" s="690"/>
      <c r="M50" s="690"/>
      <c r="N50" s="690"/>
      <c r="O50" s="690"/>
      <c r="P50" s="690"/>
      <c r="Q50" s="690"/>
      <c r="R50" s="690"/>
      <c r="S50" s="690"/>
      <c r="T50" s="690"/>
      <c r="U50" s="635"/>
    </row>
    <row r="51" spans="1:21" ht="12.75">
      <c r="A51" s="584"/>
      <c r="B51" s="688"/>
      <c r="C51" s="874"/>
      <c r="D51" s="678"/>
      <c r="E51" s="664"/>
      <c r="I51" s="584"/>
      <c r="J51" s="584"/>
      <c r="K51" s="602"/>
      <c r="L51" s="602"/>
      <c r="M51" s="602"/>
      <c r="N51" s="584"/>
      <c r="O51" s="584"/>
      <c r="P51" s="584"/>
      <c r="Q51" s="584"/>
      <c r="R51" s="584"/>
      <c r="S51" s="584"/>
      <c r="T51" s="584"/>
      <c r="U51" s="584"/>
    </row>
    <row r="52" spans="1:21" ht="12.75">
      <c r="A52" s="584"/>
      <c r="B52" s="658" t="s">
        <v>50</v>
      </c>
      <c r="C52" s="665" t="s">
        <v>52</v>
      </c>
      <c r="D52" s="658" t="s">
        <v>53</v>
      </c>
      <c r="E52" s="665" t="s">
        <v>54</v>
      </c>
      <c r="I52" s="584"/>
      <c r="J52" s="618"/>
      <c r="K52" s="619"/>
      <c r="L52" s="619"/>
      <c r="M52" s="619"/>
      <c r="N52" s="618"/>
      <c r="O52" s="584"/>
      <c r="P52" s="584"/>
      <c r="Q52" s="584"/>
      <c r="R52" s="584"/>
      <c r="S52" s="584"/>
      <c r="T52" s="584"/>
      <c r="U52" s="584"/>
    </row>
    <row r="53" spans="1:21" ht="12.75">
      <c r="A53" s="584"/>
      <c r="B53" s="630" t="s">
        <v>55</v>
      </c>
      <c r="C53" s="679" t="s">
        <v>55</v>
      </c>
      <c r="D53" s="679" t="s">
        <v>55</v>
      </c>
      <c r="E53" s="679" t="s">
        <v>55</v>
      </c>
      <c r="I53" s="584"/>
      <c r="J53" s="618"/>
      <c r="K53" s="612"/>
      <c r="L53" s="612"/>
      <c r="M53" s="612"/>
      <c r="N53" s="618"/>
      <c r="O53" s="584"/>
      <c r="P53" s="584"/>
      <c r="Q53" s="584"/>
      <c r="R53" s="584"/>
      <c r="S53" s="584"/>
      <c r="T53" s="584"/>
      <c r="U53" s="584"/>
    </row>
    <row r="54" spans="1:21" ht="12.75">
      <c r="A54" s="584"/>
      <c r="B54" s="642" t="s">
        <v>210</v>
      </c>
      <c r="C54" s="642" t="s">
        <v>210</v>
      </c>
      <c r="D54" s="642" t="s">
        <v>210</v>
      </c>
      <c r="E54" s="680" t="s">
        <v>58</v>
      </c>
      <c r="I54" s="584"/>
      <c r="J54" s="618"/>
      <c r="K54" s="618"/>
      <c r="L54" s="618"/>
      <c r="M54" s="618"/>
      <c r="N54" s="618"/>
      <c r="O54" s="584"/>
      <c r="P54" s="584"/>
      <c r="Q54" s="584"/>
      <c r="R54" s="584"/>
      <c r="S54" s="584"/>
      <c r="T54" s="584"/>
      <c r="U54" s="584"/>
    </row>
    <row r="55" spans="1:21" ht="12.75">
      <c r="A55" s="586">
        <v>2011</v>
      </c>
      <c r="B55" s="629">
        <v>10452.3623046875</v>
      </c>
      <c r="C55" s="681">
        <v>7386.70751953125</v>
      </c>
      <c r="D55" s="621">
        <v>6170.87158203125</v>
      </c>
      <c r="E55" s="627">
        <v>0.2905798554420471</v>
      </c>
      <c r="I55" s="584"/>
      <c r="J55" s="591"/>
      <c r="K55" s="666"/>
      <c r="L55" s="622"/>
      <c r="M55" s="591"/>
      <c r="N55" s="618"/>
      <c r="O55" s="584"/>
      <c r="P55" s="584"/>
      <c r="Q55" s="584"/>
      <c r="R55" s="584"/>
      <c r="S55" s="584"/>
      <c r="T55" s="584"/>
      <c r="U55" s="584"/>
    </row>
    <row r="56" spans="1:21" ht="12.75">
      <c r="A56" s="586">
        <v>2012</v>
      </c>
      <c r="B56" s="629">
        <v>10585.57421875</v>
      </c>
      <c r="C56" s="681">
        <v>8374.9775390625</v>
      </c>
      <c r="D56" s="621">
        <v>6943.6630859375</v>
      </c>
      <c r="E56" s="627">
        <v>0.3433900773525238</v>
      </c>
      <c r="I56" s="584"/>
      <c r="J56" s="591"/>
      <c r="K56" s="666"/>
      <c r="L56" s="622"/>
      <c r="M56" s="622"/>
      <c r="N56" s="618"/>
      <c r="O56" s="584"/>
      <c r="P56" s="584"/>
      <c r="Q56" s="584"/>
      <c r="R56" s="584"/>
      <c r="S56" s="584"/>
      <c r="T56" s="584"/>
      <c r="U56" s="584"/>
    </row>
    <row r="57" spans="1:21" ht="12.75">
      <c r="A57" s="586">
        <v>2013</v>
      </c>
      <c r="B57" s="629">
        <v>7296.0224609375</v>
      </c>
      <c r="C57" s="681">
        <v>6780.970703125</v>
      </c>
      <c r="D57" s="621">
        <v>5751.01513671875</v>
      </c>
      <c r="E57" s="627">
        <v>0.2935369908809662</v>
      </c>
      <c r="I57" s="584"/>
      <c r="J57" s="591"/>
      <c r="K57" s="666"/>
      <c r="L57" s="622"/>
      <c r="M57" s="622"/>
      <c r="N57" s="618"/>
      <c r="O57" s="584"/>
      <c r="P57" s="584"/>
      <c r="Q57" s="584"/>
      <c r="R57" s="584"/>
      <c r="S57" s="584"/>
      <c r="T57" s="584"/>
      <c r="U57" s="584"/>
    </row>
    <row r="58" spans="1:21" ht="12.75">
      <c r="A58" s="586">
        <v>2014</v>
      </c>
      <c r="B58" s="629">
        <v>5049.63671875</v>
      </c>
      <c r="C58" s="681">
        <v>7009.40087890625</v>
      </c>
      <c r="D58" s="621">
        <v>5318.814453125</v>
      </c>
      <c r="E58" s="627">
        <v>0.331857293844223</v>
      </c>
      <c r="I58" s="584"/>
      <c r="J58" s="591"/>
      <c r="K58" s="666"/>
      <c r="L58" s="622"/>
      <c r="M58" s="622"/>
      <c r="N58" s="618"/>
      <c r="O58" s="584"/>
      <c r="P58" s="584"/>
      <c r="Q58" s="584"/>
      <c r="R58" s="584"/>
      <c r="S58" s="584"/>
      <c r="T58" s="584"/>
      <c r="U58" s="584"/>
    </row>
    <row r="59" spans="1:21" ht="12.75">
      <c r="A59" s="586">
        <v>2015</v>
      </c>
      <c r="B59" s="629">
        <v>9351.083984375</v>
      </c>
      <c r="C59" s="681">
        <v>7369.37353515625</v>
      </c>
      <c r="D59" s="621">
        <v>3884.398193359375</v>
      </c>
      <c r="E59" s="627">
        <v>0.27665141224861145</v>
      </c>
      <c r="I59" s="584"/>
      <c r="J59" s="591"/>
      <c r="K59" s="666"/>
      <c r="L59" s="622"/>
      <c r="M59" s="622"/>
      <c r="N59" s="618"/>
      <c r="O59" s="584"/>
      <c r="P59" s="584"/>
      <c r="Q59" s="584"/>
      <c r="R59" s="584"/>
      <c r="S59" s="584"/>
      <c r="T59" s="584"/>
      <c r="U59" s="584"/>
    </row>
    <row r="60" spans="1:21" ht="12.75">
      <c r="A60" s="586">
        <v>2016</v>
      </c>
      <c r="B60" s="629">
        <v>4097.04345703125</v>
      </c>
      <c r="C60" s="681">
        <v>5143.50927734375</v>
      </c>
      <c r="D60" s="621">
        <v>2088.851318359375</v>
      </c>
      <c r="E60" s="627">
        <v>0.1527898907661438</v>
      </c>
      <c r="I60" s="584"/>
      <c r="J60" s="591"/>
      <c r="K60" s="666"/>
      <c r="L60" s="622"/>
      <c r="M60" s="622"/>
      <c r="N60" s="618"/>
      <c r="O60" s="584"/>
      <c r="P60" s="584"/>
      <c r="Q60" s="584"/>
      <c r="R60" s="584"/>
      <c r="S60" s="584"/>
      <c r="T60" s="584"/>
      <c r="U60" s="584"/>
    </row>
    <row r="61" spans="1:21" ht="12.75">
      <c r="A61" s="586">
        <v>2017</v>
      </c>
      <c r="B61" s="629">
        <v>4429.87841796875</v>
      </c>
      <c r="C61" s="681">
        <v>6998.85107421875</v>
      </c>
      <c r="D61" s="621">
        <v>2754.6728515625</v>
      </c>
      <c r="E61" s="627">
        <v>0.26608917117118835</v>
      </c>
      <c r="I61" s="584"/>
      <c r="J61" s="591"/>
      <c r="K61" s="666"/>
      <c r="L61" s="622"/>
      <c r="M61" s="622"/>
      <c r="N61" s="618"/>
      <c r="O61" s="584"/>
      <c r="P61" s="584"/>
      <c r="Q61" s="584"/>
      <c r="R61" s="584"/>
      <c r="S61" s="584"/>
      <c r="T61" s="584"/>
      <c r="U61" s="584"/>
    </row>
    <row r="62" spans="1:21" ht="12.75">
      <c r="A62" s="586">
        <v>2018</v>
      </c>
      <c r="B62" s="629">
        <v>4357.98779296875</v>
      </c>
      <c r="C62" s="681">
        <v>7419.03955078125</v>
      </c>
      <c r="D62" s="621">
        <v>2785.28466796875</v>
      </c>
      <c r="E62" s="627">
        <v>0.2769831717014313</v>
      </c>
      <c r="I62" s="584"/>
      <c r="J62" s="591"/>
      <c r="K62" s="666"/>
      <c r="L62" s="622"/>
      <c r="M62" s="622"/>
      <c r="N62" s="618"/>
      <c r="O62" s="584"/>
      <c r="P62" s="584"/>
      <c r="Q62" s="584"/>
      <c r="R62" s="584"/>
      <c r="S62" s="584"/>
      <c r="T62" s="584"/>
      <c r="U62" s="584"/>
    </row>
    <row r="63" spans="1:21" ht="12.75">
      <c r="A63" s="586">
        <v>2019</v>
      </c>
      <c r="B63" s="629">
        <v>3557.40966796875</v>
      </c>
      <c r="C63" s="681">
        <v>6937.59912109375</v>
      </c>
      <c r="D63" s="621">
        <v>2433.23388671875</v>
      </c>
      <c r="E63" s="627">
        <v>0.2606096565723419</v>
      </c>
      <c r="I63" s="584"/>
      <c r="J63" s="591"/>
      <c r="K63" s="666"/>
      <c r="L63" s="622"/>
      <c r="M63" s="622"/>
      <c r="N63" s="618"/>
      <c r="O63" s="584"/>
      <c r="P63" s="584"/>
      <c r="Q63" s="584"/>
      <c r="R63" s="584"/>
      <c r="S63" s="584"/>
      <c r="T63" s="584"/>
      <c r="U63" s="584"/>
    </row>
    <row r="64" spans="1:21" ht="12.75">
      <c r="A64" s="586">
        <v>2020</v>
      </c>
      <c r="B64" s="629">
        <v>4573.1328125</v>
      </c>
      <c r="C64" s="681">
        <v>7447.939453125</v>
      </c>
      <c r="D64" s="621">
        <v>1740.9305419921875</v>
      </c>
      <c r="E64" s="627">
        <v>0.26679033041000366</v>
      </c>
      <c r="I64" s="584"/>
      <c r="J64" s="591"/>
      <c r="K64" s="666"/>
      <c r="L64" s="622"/>
      <c r="M64" s="622"/>
      <c r="N64" s="618"/>
      <c r="O64" s="584"/>
      <c r="P64" s="584"/>
      <c r="Q64" s="584"/>
      <c r="R64" s="584"/>
      <c r="S64" s="584"/>
      <c r="T64" s="584"/>
      <c r="U64" s="584"/>
    </row>
    <row r="65" spans="1:14" ht="12.75">
      <c r="A65" s="586">
        <v>2021</v>
      </c>
      <c r="B65" s="629">
        <v>4371.6552734375</v>
      </c>
      <c r="C65" s="681">
        <v>7451.02685546875</v>
      </c>
      <c r="D65" s="621">
        <v>1741.8448486328125</v>
      </c>
      <c r="E65" s="627">
        <v>0.26742687821388245</v>
      </c>
      <c r="I65" s="584"/>
      <c r="J65" s="591"/>
      <c r="K65" s="666"/>
      <c r="L65" s="622"/>
      <c r="M65" s="622"/>
      <c r="N65" s="618"/>
    </row>
    <row r="66" spans="1:14" ht="12.75">
      <c r="A66" s="586">
        <v>2022</v>
      </c>
      <c r="B66" s="629">
        <v>4558.69873046875</v>
      </c>
      <c r="C66" s="681">
        <v>7181.52978515625</v>
      </c>
      <c r="D66" s="621">
        <v>1676.1416015625</v>
      </c>
      <c r="E66" s="627">
        <v>0.2522006928920746</v>
      </c>
      <c r="I66" s="584"/>
      <c r="J66" s="591"/>
      <c r="K66" s="666"/>
      <c r="L66" s="622"/>
      <c r="M66" s="622"/>
      <c r="N66" s="618"/>
    </row>
    <row r="67" spans="1:14" ht="12.75">
      <c r="A67" s="586">
        <v>2023</v>
      </c>
      <c r="B67" s="629">
        <v>4268.751953125</v>
      </c>
      <c r="C67" s="681">
        <v>6288.345703125</v>
      </c>
      <c r="D67" s="621">
        <v>1467.2503662109375</v>
      </c>
      <c r="E67" s="627">
        <v>0.21978451311588287</v>
      </c>
      <c r="I67" s="584"/>
      <c r="J67" s="591"/>
      <c r="K67" s="666"/>
      <c r="L67" s="622"/>
      <c r="M67" s="622"/>
      <c r="N67" s="618"/>
    </row>
    <row r="68" spans="1:14" ht="12.75">
      <c r="A68" s="586">
        <v>2024</v>
      </c>
      <c r="B68" s="629">
        <v>3654.5869140625</v>
      </c>
      <c r="C68" s="681">
        <v>6913.77490234375</v>
      </c>
      <c r="D68" s="621">
        <v>1618.9085693359375</v>
      </c>
      <c r="E68" s="627">
        <v>0.2515667676925659</v>
      </c>
      <c r="I68" s="584"/>
      <c r="J68" s="591"/>
      <c r="K68" s="666"/>
      <c r="L68" s="622"/>
      <c r="M68" s="622"/>
      <c r="N68" s="618"/>
    </row>
    <row r="69" spans="1:14" ht="12.75">
      <c r="A69" s="586">
        <v>2025</v>
      </c>
      <c r="B69" s="629">
        <v>4559.13623046875</v>
      </c>
      <c r="C69" s="681">
        <v>7435.536193847656</v>
      </c>
      <c r="D69" s="621">
        <v>1662.0064697265625</v>
      </c>
      <c r="E69" s="627">
        <v>0.23778827488422394</v>
      </c>
      <c r="I69" s="584"/>
      <c r="J69" s="591"/>
      <c r="K69" s="666"/>
      <c r="L69" s="622"/>
      <c r="M69" s="622"/>
      <c r="N69" s="618"/>
    </row>
    <row r="70" spans="1:14" ht="12.75">
      <c r="A70" s="586">
        <v>2026</v>
      </c>
      <c r="B70" s="629">
        <v>3917.186767578125</v>
      </c>
      <c r="C70" s="681">
        <v>7718.170227050781</v>
      </c>
      <c r="D70" s="621">
        <v>1739.384765625</v>
      </c>
      <c r="E70" s="627">
        <v>0.2641434073448181</v>
      </c>
      <c r="I70" s="584"/>
      <c r="J70" s="591"/>
      <c r="K70" s="666"/>
      <c r="L70" s="622"/>
      <c r="M70" s="622"/>
      <c r="N70" s="618"/>
    </row>
    <row r="71" spans="1:14" ht="12.75">
      <c r="A71" s="586">
        <v>2027</v>
      </c>
      <c r="B71" s="629">
        <v>4557.63671875</v>
      </c>
      <c r="C71" s="681">
        <v>7450.182861328125</v>
      </c>
      <c r="D71" s="621">
        <v>1664.0147705078125</v>
      </c>
      <c r="E71" s="627">
        <v>0.23805972933769226</v>
      </c>
      <c r="I71" s="584"/>
      <c r="J71" s="591"/>
      <c r="K71" s="666"/>
      <c r="L71" s="622"/>
      <c r="M71" s="622"/>
      <c r="N71" s="618"/>
    </row>
    <row r="72" spans="1:14" ht="12.75">
      <c r="A72" s="586">
        <v>2028</v>
      </c>
      <c r="B72" s="629">
        <v>3884.1416015625</v>
      </c>
      <c r="C72" s="681">
        <v>7725.864013671875</v>
      </c>
      <c r="D72" s="621">
        <v>1741.5443115234375</v>
      </c>
      <c r="E72" s="627">
        <v>0.26511117815971375</v>
      </c>
      <c r="I72" s="584"/>
      <c r="J72" s="591"/>
      <c r="K72" s="666"/>
      <c r="L72" s="622"/>
      <c r="M72" s="622"/>
      <c r="N72" s="618"/>
    </row>
    <row r="73" spans="1:14" ht="12.75">
      <c r="A73" s="586">
        <v>2029</v>
      </c>
      <c r="B73" s="629">
        <v>4401.08154296875</v>
      </c>
      <c r="C73" s="681">
        <v>7562.447204589844</v>
      </c>
      <c r="D73" s="621">
        <v>1707.43212890625</v>
      </c>
      <c r="E73" s="627">
        <v>0.2639918327331543</v>
      </c>
      <c r="I73" s="584"/>
      <c r="J73" s="591"/>
      <c r="K73" s="666"/>
      <c r="L73" s="622"/>
      <c r="M73" s="622"/>
      <c r="N73" s="618"/>
    </row>
    <row r="74" spans="1:14" ht="12.75">
      <c r="A74" s="586">
        <v>2030</v>
      </c>
      <c r="B74" s="629">
        <v>4332.064453125</v>
      </c>
      <c r="C74" s="681">
        <v>7236.3917236328125</v>
      </c>
      <c r="D74" s="621">
        <v>1609.7977294921875</v>
      </c>
      <c r="E74" s="627">
        <v>0.2289491891860962</v>
      </c>
      <c r="I74" s="584"/>
      <c r="J74" s="591"/>
      <c r="K74" s="666"/>
      <c r="L74" s="622"/>
      <c r="M74" s="622"/>
      <c r="N74" s="618"/>
    </row>
    <row r="75" spans="1:14" ht="12.75">
      <c r="A75" s="591">
        <v>2031</v>
      </c>
      <c r="B75" s="629">
        <v>3536.2177734375</v>
      </c>
      <c r="C75" s="681">
        <v>7584.949462890625</v>
      </c>
      <c r="D75" s="621">
        <v>1711.413330078125</v>
      </c>
      <c r="E75" s="627">
        <v>0.2645553648471832</v>
      </c>
      <c r="I75" s="584"/>
      <c r="J75" s="591"/>
      <c r="K75" s="666"/>
      <c r="L75" s="622"/>
      <c r="M75" s="622"/>
      <c r="N75" s="618"/>
    </row>
    <row r="76" spans="1:14" ht="12.75">
      <c r="A76" s="591">
        <v>2032</v>
      </c>
      <c r="B76" s="629">
        <v>4571.8798828125</v>
      </c>
      <c r="C76" s="681">
        <v>7913.797149658203</v>
      </c>
      <c r="D76" s="621">
        <v>1783.126220703125</v>
      </c>
      <c r="E76" s="627">
        <v>0.26604151725769043</v>
      </c>
      <c r="I76" s="584"/>
      <c r="J76" s="591"/>
      <c r="K76" s="666"/>
      <c r="L76" s="622"/>
      <c r="M76" s="622"/>
      <c r="N76" s="618"/>
    </row>
    <row r="77" spans="1:14" ht="12.75">
      <c r="A77" s="591">
        <v>2033</v>
      </c>
      <c r="B77" s="629">
        <v>4373.86767578125</v>
      </c>
      <c r="C77" s="681">
        <v>7870.474822998047</v>
      </c>
      <c r="D77" s="621">
        <v>1774.2794189453125</v>
      </c>
      <c r="E77" s="627">
        <v>0.2645430564880371</v>
      </c>
      <c r="I77" s="584"/>
      <c r="J77" s="591"/>
      <c r="K77" s="666"/>
      <c r="L77" s="622"/>
      <c r="M77" s="622"/>
      <c r="N77" s="618"/>
    </row>
    <row r="78" spans="1:14" ht="12.75">
      <c r="A78" s="591">
        <v>2034</v>
      </c>
      <c r="B78" s="629">
        <v>4557.8193359375</v>
      </c>
      <c r="C78" s="681">
        <v>7263.400390625</v>
      </c>
      <c r="D78" s="621">
        <v>1618.1734619140625</v>
      </c>
      <c r="E78" s="627">
        <v>0.22750599682331085</v>
      </c>
      <c r="I78" s="584"/>
      <c r="J78" s="591"/>
      <c r="K78" s="666"/>
      <c r="L78" s="622"/>
      <c r="M78" s="622"/>
      <c r="N78" s="618"/>
    </row>
    <row r="79" spans="1:14" ht="12.75">
      <c r="A79" s="591">
        <v>2035</v>
      </c>
      <c r="B79" s="629">
        <v>4269.61279296875</v>
      </c>
      <c r="C79" s="681">
        <v>7470.564453125</v>
      </c>
      <c r="D79" s="621">
        <v>1690.652587890625</v>
      </c>
      <c r="E79" s="627">
        <v>0.2616087794303894</v>
      </c>
      <c r="I79" s="584"/>
      <c r="J79" s="591"/>
      <c r="K79" s="666"/>
      <c r="L79" s="622"/>
      <c r="M79" s="622"/>
      <c r="N79" s="618"/>
    </row>
    <row r="80" spans="1:14" ht="12.75" customHeight="1">
      <c r="A80" s="591">
        <v>2036</v>
      </c>
      <c r="B80" s="629">
        <v>3658.2998046875</v>
      </c>
      <c r="C80" s="681">
        <v>7503.76904296875</v>
      </c>
      <c r="D80" s="621">
        <v>1700.7181396484375</v>
      </c>
      <c r="E80" s="627">
        <v>0.26125192642211914</v>
      </c>
      <c r="I80" s="584"/>
      <c r="J80" s="591"/>
      <c r="K80" s="666"/>
      <c r="L80" s="622"/>
      <c r="M80" s="622"/>
      <c r="N80" s="618"/>
    </row>
    <row r="81" spans="1:22" ht="12.75" customHeight="1">
      <c r="A81" s="591">
        <v>2037</v>
      </c>
      <c r="B81" s="629">
        <v>4558.69970703125</v>
      </c>
      <c r="C81" s="681">
        <v>7712.165588378906</v>
      </c>
      <c r="D81" s="621">
        <v>1745.581298828125</v>
      </c>
      <c r="E81" s="627">
        <v>0.25929683446884155</v>
      </c>
      <c r="I81" s="584"/>
      <c r="J81" s="591"/>
      <c r="K81" s="666"/>
      <c r="L81" s="622"/>
      <c r="M81" s="622"/>
      <c r="N81" s="618"/>
      <c r="O81" s="584"/>
      <c r="P81" s="584"/>
      <c r="Q81" s="584"/>
      <c r="R81" s="584"/>
      <c r="S81" s="584"/>
      <c r="T81" s="584"/>
      <c r="U81" s="584"/>
      <c r="V81" s="584"/>
    </row>
    <row r="82" spans="1:22" ht="12.75" customHeight="1">
      <c r="A82" s="591">
        <v>2038</v>
      </c>
      <c r="B82" s="629">
        <v>3916.9033203125</v>
      </c>
      <c r="C82" s="681">
        <v>7495.290710449219</v>
      </c>
      <c r="D82" s="621">
        <v>1701.2574462890625</v>
      </c>
      <c r="E82" s="627">
        <v>0.257643461227417</v>
      </c>
      <c r="I82" s="584"/>
      <c r="J82" s="591"/>
      <c r="K82" s="666"/>
      <c r="L82" s="622"/>
      <c r="M82" s="622"/>
      <c r="N82" s="618"/>
      <c r="O82" s="584"/>
      <c r="P82" s="584"/>
      <c r="Q82" s="584"/>
      <c r="R82" s="584"/>
      <c r="S82" s="584"/>
      <c r="T82" s="584"/>
      <c r="U82" s="584"/>
      <c r="V82" s="584"/>
    </row>
    <row r="83" spans="1:22" ht="12.75" customHeight="1">
      <c r="A83" s="591">
        <v>2039</v>
      </c>
      <c r="B83" s="629">
        <v>4558.29248046875</v>
      </c>
      <c r="C83" s="681">
        <v>7630.009948730469</v>
      </c>
      <c r="D83" s="621">
        <v>1731.505615234375</v>
      </c>
      <c r="E83" s="627">
        <v>0.25689539313316345</v>
      </c>
      <c r="I83" s="584"/>
      <c r="J83" s="591"/>
      <c r="K83" s="666"/>
      <c r="L83" s="622"/>
      <c r="M83" s="622"/>
      <c r="N83" s="618"/>
      <c r="O83" s="584"/>
      <c r="P83" s="584"/>
      <c r="Q83" s="584"/>
      <c r="R83" s="584"/>
      <c r="S83" s="584"/>
      <c r="T83" s="584"/>
      <c r="U83" s="584"/>
      <c r="V83" s="584"/>
    </row>
    <row r="84" spans="1:22" ht="12.75" customHeight="1">
      <c r="A84" s="591">
        <v>2040</v>
      </c>
      <c r="B84" s="640">
        <v>3886.351318359375</v>
      </c>
      <c r="C84" s="682">
        <v>7423.0721435546875</v>
      </c>
      <c r="D84" s="641">
        <v>1688.0330810546875</v>
      </c>
      <c r="E84" s="628">
        <v>0.2555076479911804</v>
      </c>
      <c r="I84" s="584"/>
      <c r="J84" s="591"/>
      <c r="K84" s="666"/>
      <c r="L84" s="622"/>
      <c r="M84" s="622"/>
      <c r="N84" s="618"/>
      <c r="O84" s="584"/>
      <c r="P84" s="584"/>
      <c r="Q84" s="584"/>
      <c r="R84" s="584"/>
      <c r="S84" s="584"/>
      <c r="T84" s="584"/>
      <c r="U84" s="584"/>
      <c r="V84" s="584"/>
    </row>
    <row r="85" spans="1:22" s="461" customFormat="1" ht="12.75" customHeight="1">
      <c r="A85" s="591"/>
      <c r="B85" s="623"/>
      <c r="C85" s="624"/>
      <c r="D85" s="651"/>
      <c r="E85" s="623"/>
      <c r="F85" s="622"/>
      <c r="G85" s="652"/>
      <c r="H85" s="652"/>
      <c r="I85" s="622"/>
      <c r="J85" s="623"/>
      <c r="K85" s="591"/>
      <c r="L85" s="653"/>
      <c r="M85" s="624"/>
      <c r="N85" s="643"/>
      <c r="O85" s="623"/>
      <c r="P85" s="622"/>
      <c r="Q85" s="652"/>
      <c r="R85" s="654"/>
      <c r="S85" s="591"/>
      <c r="T85" s="666"/>
      <c r="U85" s="622"/>
      <c r="V85" s="622"/>
    </row>
    <row r="86" spans="1:22" ht="12.75" customHeight="1">
      <c r="A86" s="591"/>
      <c r="B86" s="631"/>
      <c r="C86" s="619"/>
      <c r="D86" s="619"/>
      <c r="E86" s="585"/>
      <c r="F86" s="584"/>
      <c r="G86" s="585"/>
      <c r="H86" s="585"/>
      <c r="I86" s="585"/>
      <c r="N86" s="585"/>
      <c r="O86" s="585"/>
      <c r="P86" s="585"/>
      <c r="Q86" s="584"/>
      <c r="R86" s="584"/>
      <c r="S86" s="584"/>
      <c r="T86" s="584"/>
      <c r="U86" s="618"/>
      <c r="V86" s="618"/>
    </row>
    <row r="87" spans="1:19" ht="12.75">
      <c r="A87" s="584"/>
      <c r="B87" s="691" t="s">
        <v>65</v>
      </c>
      <c r="C87" s="692"/>
      <c r="D87" s="692"/>
      <c r="E87" s="692"/>
      <c r="F87" s="692"/>
      <c r="G87" s="692"/>
      <c r="H87" s="693"/>
      <c r="I87" s="868" t="s">
        <v>66</v>
      </c>
      <c r="K87" s="885" t="s">
        <v>208</v>
      </c>
      <c r="L87" s="886"/>
      <c r="M87" s="886"/>
      <c r="N87" s="886"/>
      <c r="O87" s="886"/>
      <c r="P87" s="887"/>
      <c r="Q87" s="606"/>
      <c r="R87" s="859" t="s">
        <v>66</v>
      </c>
      <c r="S87" s="860"/>
    </row>
    <row r="88" spans="1:19" ht="12.75">
      <c r="A88" s="584"/>
      <c r="B88" s="659"/>
      <c r="C88" s="670"/>
      <c r="D88" s="671"/>
      <c r="E88" s="672" t="s">
        <v>70</v>
      </c>
      <c r="F88" s="671"/>
      <c r="G88" s="671" t="s">
        <v>71</v>
      </c>
      <c r="H88" s="672" t="s">
        <v>70</v>
      </c>
      <c r="I88" s="873" t="s">
        <v>72</v>
      </c>
      <c r="J88" s="605"/>
      <c r="K88" s="676"/>
      <c r="L88" s="668"/>
      <c r="M88" s="607"/>
      <c r="N88" s="606" t="s">
        <v>75</v>
      </c>
      <c r="O88" s="668"/>
      <c r="P88" s="677"/>
      <c r="Q88" s="668"/>
      <c r="R88" s="859" t="s">
        <v>83</v>
      </c>
      <c r="S88" s="859" t="s">
        <v>204</v>
      </c>
    </row>
    <row r="89" spans="1:19" ht="12.75">
      <c r="A89" s="584"/>
      <c r="B89" s="630" t="s">
        <v>66</v>
      </c>
      <c r="C89" s="591" t="s">
        <v>9</v>
      </c>
      <c r="D89" s="591" t="s">
        <v>9</v>
      </c>
      <c r="E89" s="591" t="s">
        <v>9</v>
      </c>
      <c r="F89" s="591" t="s">
        <v>5</v>
      </c>
      <c r="G89" s="591" t="s">
        <v>5</v>
      </c>
      <c r="H89" s="591" t="s">
        <v>5</v>
      </c>
      <c r="I89" s="679">
        <v>0.923</v>
      </c>
      <c r="J89" s="605"/>
      <c r="K89" s="647"/>
      <c r="L89" s="648" t="s">
        <v>77</v>
      </c>
      <c r="M89" s="648" t="s">
        <v>78</v>
      </c>
      <c r="N89" s="648" t="s">
        <v>79</v>
      </c>
      <c r="O89" s="648" t="s">
        <v>13</v>
      </c>
      <c r="P89" s="687" t="s">
        <v>80</v>
      </c>
      <c r="Q89" s="618"/>
      <c r="R89" s="861" t="s">
        <v>205</v>
      </c>
      <c r="S89" s="861" t="s">
        <v>206</v>
      </c>
    </row>
    <row r="90" spans="1:18" ht="12.75">
      <c r="A90" s="584"/>
      <c r="B90" s="660" t="s">
        <v>81</v>
      </c>
      <c r="C90" s="636" t="s">
        <v>82</v>
      </c>
      <c r="D90" s="636" t="s">
        <v>83</v>
      </c>
      <c r="E90" s="636" t="s">
        <v>21</v>
      </c>
      <c r="F90" s="636" t="s">
        <v>82</v>
      </c>
      <c r="G90" s="636" t="s">
        <v>83</v>
      </c>
      <c r="H90" s="636" t="s">
        <v>21</v>
      </c>
      <c r="I90" s="869" t="s">
        <v>84</v>
      </c>
      <c r="J90" s="605"/>
      <c r="K90" s="649" t="s">
        <v>89</v>
      </c>
      <c r="L90" s="650" t="s">
        <v>79</v>
      </c>
      <c r="M90" s="650" t="s">
        <v>90</v>
      </c>
      <c r="N90" s="650" t="s">
        <v>91</v>
      </c>
      <c r="O90" s="650" t="s">
        <v>79</v>
      </c>
      <c r="P90" s="645" t="s">
        <v>92</v>
      </c>
      <c r="Q90" s="618"/>
      <c r="R90" s="867">
        <v>0.0858</v>
      </c>
    </row>
    <row r="91" spans="1:17" ht="5.25" customHeight="1">
      <c r="A91" s="584"/>
      <c r="B91" s="661"/>
      <c r="C91" s="590"/>
      <c r="D91" s="590"/>
      <c r="E91" s="590"/>
      <c r="F91" s="590"/>
      <c r="G91" s="590"/>
      <c r="H91" s="590"/>
      <c r="I91" s="870"/>
      <c r="J91" s="584"/>
      <c r="K91" s="625"/>
      <c r="L91" s="618"/>
      <c r="M91" s="618"/>
      <c r="N91" s="618"/>
      <c r="O91" s="618"/>
      <c r="P91" s="626"/>
      <c r="Q91" s="618"/>
    </row>
    <row r="92" spans="1:19" ht="12.75">
      <c r="A92" s="586">
        <v>2011</v>
      </c>
      <c r="B92" s="662">
        <v>7432.1748046875</v>
      </c>
      <c r="C92" s="655">
        <v>57.64887619018555</v>
      </c>
      <c r="D92" s="655">
        <v>114.59170532226562</v>
      </c>
      <c r="E92" s="652">
        <v>56.94282913208008</v>
      </c>
      <c r="F92" s="652">
        <v>369.3059997558594</v>
      </c>
      <c r="G92" s="655">
        <v>1246.9443359375</v>
      </c>
      <c r="H92" s="652">
        <v>877.6383361816406</v>
      </c>
      <c r="I92" s="871">
        <v>6859.897344726563</v>
      </c>
      <c r="J92" s="586">
        <v>2011</v>
      </c>
      <c r="K92" s="684">
        <v>1033</v>
      </c>
      <c r="L92" s="683">
        <v>1115.2464599609375</v>
      </c>
      <c r="M92" s="282" t="s">
        <v>93</v>
      </c>
      <c r="N92" s="683">
        <v>0</v>
      </c>
      <c r="O92" s="683">
        <v>1115.2464599609375</v>
      </c>
      <c r="P92" s="271">
        <v>0.07961903190797437</v>
      </c>
      <c r="Q92" s="618"/>
      <c r="R92" s="862">
        <f aca="true" t="shared" si="0" ref="R92:R121">I92/(1+R$90)^(A92-2011)</f>
        <v>6859.897344726563</v>
      </c>
      <c r="S92" s="863"/>
    </row>
    <row r="93" spans="1:19" ht="12.75">
      <c r="A93" s="586">
        <v>2012</v>
      </c>
      <c r="B93" s="662">
        <v>7475.931640625</v>
      </c>
      <c r="C93" s="655">
        <v>138.4857635498047</v>
      </c>
      <c r="D93" s="655">
        <v>116.77310943603516</v>
      </c>
      <c r="E93" s="652">
        <v>-21.71265411376953</v>
      </c>
      <c r="F93" s="652">
        <v>79.55684661865234</v>
      </c>
      <c r="G93" s="655">
        <v>2136.181640625</v>
      </c>
      <c r="H93" s="652">
        <v>2056.6247940063477</v>
      </c>
      <c r="I93" s="871">
        <v>6900.2849042968755</v>
      </c>
      <c r="J93" s="586">
        <v>2012</v>
      </c>
      <c r="K93" s="684">
        <v>1251</v>
      </c>
      <c r="L93" s="683">
        <v>1315.577392578125</v>
      </c>
      <c r="M93" s="282" t="s">
        <v>93</v>
      </c>
      <c r="N93" s="683">
        <v>0</v>
      </c>
      <c r="O93" s="683">
        <v>1315.577392578125</v>
      </c>
      <c r="P93" s="271">
        <v>0.05162061756844527</v>
      </c>
      <c r="Q93" s="618"/>
      <c r="R93" s="862">
        <f t="shared" si="0"/>
        <v>6355.023857337332</v>
      </c>
      <c r="S93" s="863"/>
    </row>
    <row r="94" spans="1:19" ht="12.75">
      <c r="A94" s="586">
        <v>2013</v>
      </c>
      <c r="B94" s="662">
        <v>7456.8037109375</v>
      </c>
      <c r="C94" s="655">
        <v>138.34532165527344</v>
      </c>
      <c r="D94" s="655">
        <v>36.142662048339844</v>
      </c>
      <c r="E94" s="652">
        <v>-102.2026596069336</v>
      </c>
      <c r="F94" s="652">
        <v>807.0432739257812</v>
      </c>
      <c r="G94" s="655">
        <v>1172.1646728515625</v>
      </c>
      <c r="H94" s="652">
        <v>365.12139892578125</v>
      </c>
      <c r="I94" s="871">
        <v>6882.629825195313</v>
      </c>
      <c r="J94" s="586">
        <v>2013</v>
      </c>
      <c r="K94" s="684">
        <v>1257</v>
      </c>
      <c r="L94" s="683">
        <v>1317.287353515625</v>
      </c>
      <c r="M94" s="282" t="s">
        <v>93</v>
      </c>
      <c r="N94" s="683">
        <v>0</v>
      </c>
      <c r="O94" s="683">
        <v>1317.287353515625</v>
      </c>
      <c r="P94" s="271">
        <v>0.04796129953510353</v>
      </c>
      <c r="Q94" s="618"/>
      <c r="R94" s="862">
        <f t="shared" si="0"/>
        <v>5837.874271460869</v>
      </c>
      <c r="S94" s="863"/>
    </row>
    <row r="95" spans="1:19" ht="12.75">
      <c r="A95" s="586">
        <v>2014</v>
      </c>
      <c r="B95" s="662">
        <v>7469.07763671875</v>
      </c>
      <c r="C95" s="655">
        <v>138.68670654296875</v>
      </c>
      <c r="D95" s="655">
        <v>16.607419967651367</v>
      </c>
      <c r="E95" s="652">
        <v>-122.07928657531738</v>
      </c>
      <c r="F95" s="652">
        <v>689.9718017578125</v>
      </c>
      <c r="G95" s="655">
        <v>1367.1861572265625</v>
      </c>
      <c r="H95" s="652">
        <v>677.21435546875</v>
      </c>
      <c r="I95" s="871">
        <v>6893.9586586914065</v>
      </c>
      <c r="J95" s="586">
        <v>2014</v>
      </c>
      <c r="K95" s="684">
        <v>1243</v>
      </c>
      <c r="L95" s="683">
        <v>1387.44287109375</v>
      </c>
      <c r="M95" s="282" t="s">
        <v>93</v>
      </c>
      <c r="N95" s="683">
        <v>0</v>
      </c>
      <c r="O95" s="683">
        <v>1387.44287109375</v>
      </c>
      <c r="P95" s="271">
        <v>0.11620504512771523</v>
      </c>
      <c r="Q95" s="618"/>
      <c r="R95" s="862">
        <f t="shared" si="0"/>
        <v>5385.414840256396</v>
      </c>
      <c r="S95" s="863"/>
    </row>
    <row r="96" spans="1:19" ht="12.75">
      <c r="A96" s="586">
        <v>2015</v>
      </c>
      <c r="B96" s="662">
        <v>7478.85986328125</v>
      </c>
      <c r="C96" s="655">
        <v>138.914306640625</v>
      </c>
      <c r="D96" s="655">
        <v>22.56797981262207</v>
      </c>
      <c r="E96" s="652">
        <v>-116.34632682800293</v>
      </c>
      <c r="F96" s="652">
        <v>259.99481201171875</v>
      </c>
      <c r="G96" s="655">
        <v>1241.9022216796875</v>
      </c>
      <c r="H96" s="652">
        <v>981.9074096679688</v>
      </c>
      <c r="I96" s="871">
        <v>6902.987653808594</v>
      </c>
      <c r="J96" s="586">
        <v>2015</v>
      </c>
      <c r="K96" s="684">
        <v>1234</v>
      </c>
      <c r="L96" s="683">
        <v>1107.68212890625</v>
      </c>
      <c r="M96" s="282" t="s">
        <v>93</v>
      </c>
      <c r="N96" s="683">
        <v>0</v>
      </c>
      <c r="O96" s="683">
        <v>1107.68212890625</v>
      </c>
      <c r="P96" s="271">
        <v>-0.10236456328504862</v>
      </c>
      <c r="Q96" s="618"/>
      <c r="R96" s="862">
        <f t="shared" si="0"/>
        <v>4966.354853993728</v>
      </c>
      <c r="S96" s="863"/>
    </row>
    <row r="97" spans="1:19" ht="12.75" customHeight="1">
      <c r="A97" s="586">
        <v>2016</v>
      </c>
      <c r="B97" s="662">
        <v>7487.8505859375</v>
      </c>
      <c r="C97" s="655">
        <v>139.39614868164062</v>
      </c>
      <c r="D97" s="655">
        <v>19.49726104736328</v>
      </c>
      <c r="E97" s="652">
        <v>-119.89888763427734</v>
      </c>
      <c r="F97" s="652">
        <v>2373.017333984375</v>
      </c>
      <c r="G97" s="655">
        <v>742.9335327148438</v>
      </c>
      <c r="H97" s="652">
        <v>-1630.0838012695312</v>
      </c>
      <c r="I97" s="871">
        <v>6911.286090820313</v>
      </c>
      <c r="J97" s="586">
        <v>2016</v>
      </c>
      <c r="K97" s="684">
        <v>1213</v>
      </c>
      <c r="L97" s="683">
        <v>372.8175048828125</v>
      </c>
      <c r="M97" s="282" t="s">
        <v>209</v>
      </c>
      <c r="N97" s="683">
        <v>0</v>
      </c>
      <c r="O97" s="683">
        <v>372.8175048828125</v>
      </c>
      <c r="P97" s="271">
        <v>-0.6926483883900969</v>
      </c>
      <c r="Q97" s="618"/>
      <c r="R97" s="862">
        <f t="shared" si="0"/>
        <v>4579.411645760172</v>
      </c>
      <c r="S97" s="864">
        <f>R97</f>
        <v>4579.411645760172</v>
      </c>
    </row>
    <row r="98" spans="1:19" ht="12.75">
      <c r="A98" s="586">
        <v>2017</v>
      </c>
      <c r="B98" s="662">
        <v>7504.75927734375</v>
      </c>
      <c r="C98" s="655">
        <v>138.914306640625</v>
      </c>
      <c r="D98" s="655">
        <v>28.110326766967773</v>
      </c>
      <c r="E98" s="652">
        <v>-110.80397987365723</v>
      </c>
      <c r="F98" s="652">
        <v>306.8946533203125</v>
      </c>
      <c r="G98" s="655">
        <v>855.1224365234375</v>
      </c>
      <c r="H98" s="652">
        <v>548.227783203125</v>
      </c>
      <c r="I98" s="871">
        <v>6926.892812988282</v>
      </c>
      <c r="J98" s="586">
        <v>2017</v>
      </c>
      <c r="K98" s="684">
        <v>1198</v>
      </c>
      <c r="L98" s="683">
        <v>1116.4388427734375</v>
      </c>
      <c r="M98" s="282" t="s">
        <v>93</v>
      </c>
      <c r="N98" s="683">
        <v>0</v>
      </c>
      <c r="O98" s="683">
        <v>1116.4388427734375</v>
      </c>
      <c r="P98" s="271">
        <v>-0.06808109952133767</v>
      </c>
      <c r="Q98" s="618"/>
      <c r="R98" s="862">
        <f t="shared" si="0"/>
        <v>4227.070036056369</v>
      </c>
      <c r="S98" s="864">
        <f aca="true" t="shared" si="1" ref="S98:S121">R98</f>
        <v>4227.070036056369</v>
      </c>
    </row>
    <row r="99" spans="1:19" ht="12.75">
      <c r="A99" s="586">
        <v>2018</v>
      </c>
      <c r="B99" s="662">
        <v>7535.73779296875</v>
      </c>
      <c r="C99" s="655">
        <v>138.914306640625</v>
      </c>
      <c r="D99" s="655">
        <v>36.915977478027344</v>
      </c>
      <c r="E99" s="652">
        <v>-101.99832916259766</v>
      </c>
      <c r="F99" s="652">
        <v>154.02513122558594</v>
      </c>
      <c r="G99" s="655">
        <v>1138.5731201171875</v>
      </c>
      <c r="H99" s="652">
        <v>984.5479888916016</v>
      </c>
      <c r="I99" s="871">
        <v>6955.485982910157</v>
      </c>
      <c r="J99" s="586">
        <v>2018</v>
      </c>
      <c r="K99" s="684">
        <v>1207</v>
      </c>
      <c r="L99" s="683">
        <v>1115.0604248046875</v>
      </c>
      <c r="M99" s="282" t="s">
        <v>93</v>
      </c>
      <c r="N99" s="683">
        <v>0</v>
      </c>
      <c r="O99" s="683">
        <v>1115.0604248046875</v>
      </c>
      <c r="P99" s="271">
        <v>-0.07617197613530446</v>
      </c>
      <c r="Q99" s="618"/>
      <c r="R99" s="862">
        <f t="shared" si="0"/>
        <v>3909.1165447707776</v>
      </c>
      <c r="S99" s="864">
        <f t="shared" si="1"/>
        <v>3909.1165447707776</v>
      </c>
    </row>
    <row r="100" spans="1:19" ht="12.75">
      <c r="A100" s="586">
        <v>2019</v>
      </c>
      <c r="B100" s="662">
        <v>7570.50341796875</v>
      </c>
      <c r="C100" s="655">
        <v>138.914306640625</v>
      </c>
      <c r="D100" s="655">
        <v>36.0742301940918</v>
      </c>
      <c r="E100" s="652">
        <v>-102.8400764465332</v>
      </c>
      <c r="F100" s="652">
        <v>340.5594177246094</v>
      </c>
      <c r="G100" s="655">
        <v>771.72412109375</v>
      </c>
      <c r="H100" s="652">
        <v>431.1647033691406</v>
      </c>
      <c r="I100" s="871">
        <v>6987.574654785157</v>
      </c>
      <c r="J100" s="586">
        <v>2019</v>
      </c>
      <c r="K100" s="684">
        <v>1218</v>
      </c>
      <c r="L100" s="683">
        <v>1118.5640869140625</v>
      </c>
      <c r="M100" s="282" t="s">
        <v>93</v>
      </c>
      <c r="N100" s="683">
        <v>0</v>
      </c>
      <c r="O100" s="683">
        <v>1118.5640869140625</v>
      </c>
      <c r="P100" s="271">
        <v>-0.08163868069452995</v>
      </c>
      <c r="Q100" s="618"/>
      <c r="R100" s="862">
        <f t="shared" si="0"/>
        <v>3616.827218548332</v>
      </c>
      <c r="S100" s="864">
        <f t="shared" si="1"/>
        <v>3616.827218548332</v>
      </c>
    </row>
    <row r="101" spans="1:19" ht="12.75">
      <c r="A101" s="586">
        <v>2020</v>
      </c>
      <c r="B101" s="662">
        <v>7604.333984375</v>
      </c>
      <c r="C101" s="655">
        <v>139.39614868164062</v>
      </c>
      <c r="D101" s="655">
        <v>33.800296783447266</v>
      </c>
      <c r="E101" s="652">
        <v>-105.59585189819336</v>
      </c>
      <c r="F101" s="652">
        <v>174.4303741455078</v>
      </c>
      <c r="G101" s="655">
        <v>1132.455078125</v>
      </c>
      <c r="H101" s="652">
        <v>958.0247039794922</v>
      </c>
      <c r="I101" s="871">
        <v>7018.800267578125</v>
      </c>
      <c r="J101" s="586">
        <v>2020</v>
      </c>
      <c r="K101" s="684">
        <v>1224</v>
      </c>
      <c r="L101" s="683">
        <v>1116.7509765625</v>
      </c>
      <c r="M101" s="282" t="s">
        <v>93</v>
      </c>
      <c r="N101" s="683">
        <v>0</v>
      </c>
      <c r="O101" s="683">
        <v>1116.7509765625</v>
      </c>
      <c r="P101" s="271">
        <v>-0.08762175117442805</v>
      </c>
      <c r="Q101" s="618"/>
      <c r="R101" s="862">
        <f t="shared" si="0"/>
        <v>3345.9107179002044</v>
      </c>
      <c r="S101" s="864">
        <f t="shared" si="1"/>
        <v>3345.9107179002044</v>
      </c>
    </row>
    <row r="102" spans="1:19" ht="12.75">
      <c r="A102" s="586">
        <v>2021</v>
      </c>
      <c r="B102" s="662">
        <v>7647.515625</v>
      </c>
      <c r="C102" s="655">
        <v>287.8343200683594</v>
      </c>
      <c r="D102" s="655">
        <v>33.736427307128906</v>
      </c>
      <c r="E102" s="652">
        <v>-254.09789276123047</v>
      </c>
      <c r="F102" s="652">
        <v>150.96170043945312</v>
      </c>
      <c r="G102" s="655">
        <v>1222.67333984375</v>
      </c>
      <c r="H102" s="652">
        <v>1071.7116394042969</v>
      </c>
      <c r="I102" s="871">
        <v>7058.656921875</v>
      </c>
      <c r="J102" s="586">
        <v>2021</v>
      </c>
      <c r="K102" s="684">
        <v>1238</v>
      </c>
      <c r="L102" s="683">
        <v>1131.4554443359375</v>
      </c>
      <c r="M102" s="282" t="s">
        <v>93</v>
      </c>
      <c r="N102" s="683">
        <v>0</v>
      </c>
      <c r="O102" s="683">
        <v>1131.4554443359375</v>
      </c>
      <c r="P102" s="271">
        <v>-0.08606183817775648</v>
      </c>
      <c r="Q102" s="618"/>
      <c r="R102" s="862">
        <f t="shared" si="0"/>
        <v>3099.015160392054</v>
      </c>
      <c r="S102" s="864">
        <f t="shared" si="1"/>
        <v>3099.015160392054</v>
      </c>
    </row>
    <row r="103" spans="1:19" ht="12.75">
      <c r="A103" s="586">
        <v>2022</v>
      </c>
      <c r="B103" s="662">
        <v>7694.77490234375</v>
      </c>
      <c r="C103" s="655">
        <v>287.8343200683594</v>
      </c>
      <c r="D103" s="655">
        <v>33.736427307128906</v>
      </c>
      <c r="E103" s="652">
        <v>-254.09789276123047</v>
      </c>
      <c r="F103" s="652">
        <v>354.10296630859375</v>
      </c>
      <c r="G103" s="655">
        <v>1044.0177001953125</v>
      </c>
      <c r="H103" s="652">
        <v>689.9147338867188</v>
      </c>
      <c r="I103" s="871">
        <v>7102.277234863282</v>
      </c>
      <c r="J103" s="586">
        <v>2022</v>
      </c>
      <c r="K103" s="684">
        <v>1249</v>
      </c>
      <c r="L103" s="683">
        <v>1131.4554443359375</v>
      </c>
      <c r="M103" s="282" t="s">
        <v>93</v>
      </c>
      <c r="N103" s="683">
        <v>0</v>
      </c>
      <c r="O103" s="683">
        <v>1131.4554443359375</v>
      </c>
      <c r="P103" s="271">
        <v>-0.09411093327787234</v>
      </c>
      <c r="Q103" s="618"/>
      <c r="R103" s="862">
        <f t="shared" si="0"/>
        <v>2871.768386444023</v>
      </c>
      <c r="S103" s="864">
        <f t="shared" si="1"/>
        <v>2871.768386444023</v>
      </c>
    </row>
    <row r="104" spans="1:19" ht="12.75">
      <c r="A104" s="586">
        <v>2023</v>
      </c>
      <c r="B104" s="662">
        <v>7744.13525390625</v>
      </c>
      <c r="C104" s="655">
        <v>287.8343200683594</v>
      </c>
      <c r="D104" s="655">
        <v>33.736427307128906</v>
      </c>
      <c r="E104" s="652">
        <v>-254.09789276123047</v>
      </c>
      <c r="F104" s="652">
        <v>827.79931640625</v>
      </c>
      <c r="G104" s="655">
        <v>449.7122802734375</v>
      </c>
      <c r="H104" s="652">
        <v>-378.0870361328125</v>
      </c>
      <c r="I104" s="871">
        <v>7147.836839355469</v>
      </c>
      <c r="J104" s="586">
        <v>2023</v>
      </c>
      <c r="K104" s="684">
        <v>1255</v>
      </c>
      <c r="L104" s="683">
        <v>1131.4554443359375</v>
      </c>
      <c r="M104" s="282" t="s">
        <v>93</v>
      </c>
      <c r="N104" s="683">
        <v>0</v>
      </c>
      <c r="O104" s="683">
        <v>1131.4554443359375</v>
      </c>
      <c r="P104" s="271">
        <v>-0.09844187702315732</v>
      </c>
      <c r="Q104" s="618"/>
      <c r="R104" s="862">
        <f t="shared" si="0"/>
        <v>2661.80712149653</v>
      </c>
      <c r="S104" s="864">
        <f t="shared" si="1"/>
        <v>2661.80712149653</v>
      </c>
    </row>
    <row r="105" spans="1:19" ht="12.75">
      <c r="A105" s="586">
        <v>2024</v>
      </c>
      <c r="B105" s="662">
        <v>7797.94482421875</v>
      </c>
      <c r="C105" s="655">
        <v>288.8314514160156</v>
      </c>
      <c r="D105" s="655">
        <v>33.800296783447266</v>
      </c>
      <c r="E105" s="652">
        <v>-255.03115463256836</v>
      </c>
      <c r="F105" s="652">
        <v>383.8723449707031</v>
      </c>
      <c r="G105" s="655">
        <v>701.5230712890625</v>
      </c>
      <c r="H105" s="652">
        <v>317.6507263183594</v>
      </c>
      <c r="I105" s="871">
        <v>7197.503072753907</v>
      </c>
      <c r="J105" s="586">
        <v>2024</v>
      </c>
      <c r="K105" s="684">
        <v>1264</v>
      </c>
      <c r="L105" s="683">
        <v>1131.4554443359375</v>
      </c>
      <c r="M105" s="282" t="s">
        <v>93</v>
      </c>
      <c r="N105" s="683">
        <v>0</v>
      </c>
      <c r="O105" s="683">
        <v>1131.4554443359375</v>
      </c>
      <c r="P105" s="271">
        <v>-0.1048611991013153</v>
      </c>
      <c r="Q105" s="618"/>
      <c r="R105" s="862">
        <f t="shared" si="0"/>
        <v>2468.504787283094</v>
      </c>
      <c r="S105" s="864">
        <f t="shared" si="1"/>
        <v>2468.504787283094</v>
      </c>
    </row>
    <row r="106" spans="1:30" ht="24.75" customHeight="1">
      <c r="A106" s="586">
        <v>2025</v>
      </c>
      <c r="B106" s="662">
        <v>7846.40185546875</v>
      </c>
      <c r="C106" s="655">
        <v>287.8343200683594</v>
      </c>
      <c r="D106" s="655">
        <v>33.736427307128906</v>
      </c>
      <c r="E106" s="652">
        <v>-254.09789276123047</v>
      </c>
      <c r="F106" s="652">
        <v>184.6300506591797</v>
      </c>
      <c r="G106" s="655">
        <v>1775.132568359375</v>
      </c>
      <c r="H106" s="652">
        <v>1590.5025177001953</v>
      </c>
      <c r="I106" s="871">
        <v>7242.228912597657</v>
      </c>
      <c r="J106" s="586">
        <v>2025</v>
      </c>
      <c r="K106" s="684">
        <v>1281</v>
      </c>
      <c r="L106" s="683">
        <v>1131.4954833984375</v>
      </c>
      <c r="M106" s="282" t="s">
        <v>95</v>
      </c>
      <c r="N106" s="683">
        <v>407</v>
      </c>
      <c r="O106" s="683">
        <v>1538.4954833984375</v>
      </c>
      <c r="P106" s="271">
        <v>0.20101130632196518</v>
      </c>
      <c r="Q106" s="618"/>
      <c r="R106" s="862">
        <f t="shared" si="0"/>
        <v>2287.5707005295335</v>
      </c>
      <c r="S106" s="864">
        <f t="shared" si="1"/>
        <v>2287.5707005295335</v>
      </c>
      <c r="AD106" s="605"/>
    </row>
    <row r="107" spans="1:19" ht="12.75">
      <c r="A107" s="586">
        <v>2026</v>
      </c>
      <c r="B107" s="662">
        <v>7896.48779296875</v>
      </c>
      <c r="C107" s="655">
        <v>287.8343200683594</v>
      </c>
      <c r="D107" s="655">
        <v>33.736427307128906</v>
      </c>
      <c r="E107" s="652">
        <v>-254.09789276123047</v>
      </c>
      <c r="F107" s="652">
        <v>139.92848205566406</v>
      </c>
      <c r="G107" s="655">
        <v>1990.468994140625</v>
      </c>
      <c r="H107" s="652">
        <v>1850.540512084961</v>
      </c>
      <c r="I107" s="871">
        <v>7288.458232910157</v>
      </c>
      <c r="J107" s="586">
        <v>2026</v>
      </c>
      <c r="K107" s="684">
        <v>1293</v>
      </c>
      <c r="L107" s="683">
        <v>1131.4954833984375</v>
      </c>
      <c r="M107" s="282" t="s">
        <v>93</v>
      </c>
      <c r="N107" s="683">
        <v>407</v>
      </c>
      <c r="O107" s="683">
        <v>1538.4954833984375</v>
      </c>
      <c r="P107" s="271">
        <v>0.18986502969716734</v>
      </c>
      <c r="Q107" s="618"/>
      <c r="R107" s="862">
        <f t="shared" si="0"/>
        <v>2120.255066069706</v>
      </c>
      <c r="S107" s="864">
        <f t="shared" si="1"/>
        <v>2120.255066069706</v>
      </c>
    </row>
    <row r="108" spans="1:19" ht="12.75">
      <c r="A108" s="586">
        <v>2027</v>
      </c>
      <c r="B108" s="662">
        <v>7946.763671875</v>
      </c>
      <c r="C108" s="655">
        <v>287.8343200683594</v>
      </c>
      <c r="D108" s="655">
        <v>33.736427307128906</v>
      </c>
      <c r="E108" s="652">
        <v>-254.09789276123047</v>
      </c>
      <c r="F108" s="652">
        <v>299.017822265625</v>
      </c>
      <c r="G108" s="655">
        <v>1832.25244140625</v>
      </c>
      <c r="H108" s="652">
        <v>1533.234619140625</v>
      </c>
      <c r="I108" s="871">
        <v>7334.862869140626</v>
      </c>
      <c r="J108" s="586">
        <v>2027</v>
      </c>
      <c r="K108" s="684">
        <v>1305</v>
      </c>
      <c r="L108" s="683">
        <v>1131.4954833984375</v>
      </c>
      <c r="M108" s="282" t="s">
        <v>93</v>
      </c>
      <c r="N108" s="683">
        <v>407</v>
      </c>
      <c r="O108" s="683">
        <v>1538.4954833984375</v>
      </c>
      <c r="P108" s="271">
        <v>0.1789237420677683</v>
      </c>
      <c r="Q108" s="618"/>
      <c r="R108" s="862">
        <f t="shared" si="0"/>
        <v>1965.145004385617</v>
      </c>
      <c r="S108" s="864">
        <f t="shared" si="1"/>
        <v>1965.145004385617</v>
      </c>
    </row>
    <row r="109" spans="1:19" ht="12.75">
      <c r="A109" s="586">
        <v>2028</v>
      </c>
      <c r="B109" s="662">
        <v>7998.66943359375</v>
      </c>
      <c r="C109" s="655">
        <v>288.8314514160156</v>
      </c>
      <c r="D109" s="655">
        <v>33.800296783447266</v>
      </c>
      <c r="E109" s="652">
        <v>-255.03115463256836</v>
      </c>
      <c r="F109" s="652">
        <v>166.55429077148438</v>
      </c>
      <c r="G109" s="655">
        <v>1930.1434326171875</v>
      </c>
      <c r="H109" s="652">
        <v>1763.5891418457031</v>
      </c>
      <c r="I109" s="871">
        <v>7382.771887207032</v>
      </c>
      <c r="J109" s="586">
        <v>2028</v>
      </c>
      <c r="K109" s="684">
        <v>1315</v>
      </c>
      <c r="L109" s="683">
        <v>1131.4954833984375</v>
      </c>
      <c r="M109" s="282" t="s">
        <v>93</v>
      </c>
      <c r="N109" s="683">
        <v>407</v>
      </c>
      <c r="O109" s="683">
        <v>1538.4954833984375</v>
      </c>
      <c r="P109" s="271">
        <v>0.16995854250831743</v>
      </c>
      <c r="Q109" s="618"/>
      <c r="R109" s="862">
        <f t="shared" si="0"/>
        <v>1821.6805246658218</v>
      </c>
      <c r="S109" s="864">
        <f t="shared" si="1"/>
        <v>1821.6805246658218</v>
      </c>
    </row>
    <row r="110" spans="1:19" ht="12.75">
      <c r="A110" s="586">
        <v>2029</v>
      </c>
      <c r="B110" s="662">
        <v>8044.17578125</v>
      </c>
      <c r="C110" s="655">
        <v>287.8343200683594</v>
      </c>
      <c r="D110" s="655">
        <v>33.736427307128906</v>
      </c>
      <c r="E110" s="652">
        <v>-254.09789276123047</v>
      </c>
      <c r="F110" s="652">
        <v>201.66104125976562</v>
      </c>
      <c r="G110" s="655">
        <v>1720.310302734375</v>
      </c>
      <c r="H110" s="652">
        <v>1518.6492614746094</v>
      </c>
      <c r="I110" s="871">
        <v>7424.774246093751</v>
      </c>
      <c r="J110" s="586">
        <v>2029</v>
      </c>
      <c r="K110" s="684">
        <v>1324</v>
      </c>
      <c r="L110" s="683">
        <v>1131.4954833984375</v>
      </c>
      <c r="M110" s="282" t="s">
        <v>93</v>
      </c>
      <c r="N110" s="683">
        <v>407</v>
      </c>
      <c r="O110" s="683">
        <v>1538.4954833984375</v>
      </c>
      <c r="P110" s="271">
        <v>0.1620056521136235</v>
      </c>
      <c r="Q110" s="618"/>
      <c r="R110" s="862">
        <f t="shared" si="0"/>
        <v>1687.2762035550368</v>
      </c>
      <c r="S110" s="864">
        <f t="shared" si="1"/>
        <v>1687.2762035550368</v>
      </c>
    </row>
    <row r="111" spans="1:19" ht="12.75">
      <c r="A111" s="586">
        <v>2030</v>
      </c>
      <c r="B111" s="662">
        <v>8092.837890625</v>
      </c>
      <c r="C111" s="655">
        <v>287.8343200683594</v>
      </c>
      <c r="D111" s="655">
        <v>33.736427307128906</v>
      </c>
      <c r="E111" s="652">
        <v>-254.09789276123047</v>
      </c>
      <c r="F111" s="652">
        <v>514.6534423828125</v>
      </c>
      <c r="G111" s="655">
        <v>1711.61572265625</v>
      </c>
      <c r="H111" s="652">
        <v>1196.9622802734375</v>
      </c>
      <c r="I111" s="871">
        <v>7469.6893730468755</v>
      </c>
      <c r="J111" s="586">
        <v>2030</v>
      </c>
      <c r="K111" s="684">
        <v>1335</v>
      </c>
      <c r="L111" s="683">
        <v>1131.4954833984375</v>
      </c>
      <c r="M111" s="282" t="s">
        <v>93</v>
      </c>
      <c r="N111" s="683">
        <v>407</v>
      </c>
      <c r="O111" s="683">
        <v>1538.4954833984375</v>
      </c>
      <c r="P111" s="271">
        <v>0.15243107370669473</v>
      </c>
      <c r="Q111" s="618"/>
      <c r="R111" s="862">
        <f t="shared" si="0"/>
        <v>1563.347894185965</v>
      </c>
      <c r="S111" s="864">
        <f t="shared" si="1"/>
        <v>1563.347894185965</v>
      </c>
    </row>
    <row r="112" spans="1:19" ht="12.75">
      <c r="A112" s="586">
        <v>2031</v>
      </c>
      <c r="B112" s="662">
        <v>8142.9072265625</v>
      </c>
      <c r="C112" s="655">
        <v>287.8343200683594</v>
      </c>
      <c r="D112" s="655">
        <v>33.736427307128906</v>
      </c>
      <c r="E112" s="652">
        <v>-254.09789276123047</v>
      </c>
      <c r="F112" s="652">
        <v>211.54258728027344</v>
      </c>
      <c r="G112" s="655">
        <v>1683.3548583984375</v>
      </c>
      <c r="H112" s="652">
        <v>1471.812271118164</v>
      </c>
      <c r="I112" s="871">
        <v>7515.9033701171875</v>
      </c>
      <c r="J112" s="586">
        <v>2031</v>
      </c>
      <c r="K112" s="684">
        <v>1348</v>
      </c>
      <c r="L112" s="683">
        <v>1131.4954833984375</v>
      </c>
      <c r="M112" s="282" t="s">
        <v>93</v>
      </c>
      <c r="N112" s="683">
        <v>407</v>
      </c>
      <c r="O112" s="683">
        <v>1538.4954833984375</v>
      </c>
      <c r="P112" s="271">
        <v>0.14131712418281706</v>
      </c>
      <c r="Q112" s="618"/>
      <c r="R112" s="862">
        <f t="shared" si="0"/>
        <v>1448.7199524476414</v>
      </c>
      <c r="S112" s="864">
        <f t="shared" si="1"/>
        <v>1448.7199524476414</v>
      </c>
    </row>
    <row r="113" spans="1:19" ht="12.75">
      <c r="A113" s="586">
        <v>2032</v>
      </c>
      <c r="B113" s="662">
        <v>8194.7734375</v>
      </c>
      <c r="C113" s="655">
        <v>288.8314514160156</v>
      </c>
      <c r="D113" s="655">
        <v>33.800296783447266</v>
      </c>
      <c r="E113" s="652">
        <v>-255.03115463256836</v>
      </c>
      <c r="F113" s="652">
        <v>134.49977111816406</v>
      </c>
      <c r="G113" s="655">
        <v>1888.3485107421875</v>
      </c>
      <c r="H113" s="652">
        <v>1753.8487396240234</v>
      </c>
      <c r="I113" s="871">
        <v>7563.775882812501</v>
      </c>
      <c r="J113" s="586">
        <v>2032</v>
      </c>
      <c r="K113" s="684">
        <v>1357</v>
      </c>
      <c r="L113" s="683">
        <v>1131.4954833984375</v>
      </c>
      <c r="M113" s="282" t="s">
        <v>93</v>
      </c>
      <c r="N113" s="683">
        <v>407</v>
      </c>
      <c r="O113" s="683">
        <v>1538.4954833984375</v>
      </c>
      <c r="P113" s="271">
        <v>0.13374759277703574</v>
      </c>
      <c r="Q113" s="618"/>
      <c r="R113" s="862">
        <f t="shared" si="0"/>
        <v>1342.7404380785536</v>
      </c>
      <c r="S113" s="864">
        <f t="shared" si="1"/>
        <v>1342.7404380785536</v>
      </c>
    </row>
    <row r="114" spans="1:19" ht="12.75">
      <c r="A114" s="586">
        <v>2033</v>
      </c>
      <c r="B114" s="662">
        <v>8240.8916015625</v>
      </c>
      <c r="C114" s="655">
        <v>287.8343200683594</v>
      </c>
      <c r="D114" s="655">
        <v>33.736427307128906</v>
      </c>
      <c r="E114" s="652">
        <v>-254.09789276123047</v>
      </c>
      <c r="F114" s="652">
        <v>186.75189208984375</v>
      </c>
      <c r="G114" s="655">
        <v>1828.5277099609375</v>
      </c>
      <c r="H114" s="652">
        <v>1641.7758178710938</v>
      </c>
      <c r="I114" s="871">
        <v>7606.342948242188</v>
      </c>
      <c r="J114" s="586">
        <v>2033</v>
      </c>
      <c r="K114" s="684">
        <v>1372</v>
      </c>
      <c r="L114" s="683">
        <v>1123.4954833984375</v>
      </c>
      <c r="M114" s="282" t="s">
        <v>93</v>
      </c>
      <c r="N114" s="683">
        <v>407</v>
      </c>
      <c r="O114" s="683">
        <v>1530.4954833984375</v>
      </c>
      <c r="P114" s="271">
        <v>0.11552148935746165</v>
      </c>
      <c r="Q114" s="618"/>
      <c r="R114" s="862">
        <f t="shared" si="0"/>
        <v>1243.5964727778592</v>
      </c>
      <c r="S114" s="864">
        <f t="shared" si="1"/>
        <v>1243.5964727778592</v>
      </c>
    </row>
    <row r="115" spans="1:19" ht="12.75">
      <c r="A115" s="586">
        <v>2034</v>
      </c>
      <c r="B115" s="662">
        <v>8288.9267578125</v>
      </c>
      <c r="C115" s="655">
        <v>287.8343200683594</v>
      </c>
      <c r="D115" s="655">
        <v>33.736427307128906</v>
      </c>
      <c r="E115" s="652">
        <v>-254.09789276123047</v>
      </c>
      <c r="F115" s="652">
        <v>474.0257568359375</v>
      </c>
      <c r="G115" s="655">
        <v>1446.903076171875</v>
      </c>
      <c r="H115" s="652">
        <v>972.8773193359375</v>
      </c>
      <c r="I115" s="871">
        <v>7650.679397460938</v>
      </c>
      <c r="J115" s="586">
        <v>2034</v>
      </c>
      <c r="K115" s="684">
        <v>1378</v>
      </c>
      <c r="L115" s="683">
        <v>1123.4954833984375</v>
      </c>
      <c r="M115" s="282" t="s">
        <v>93</v>
      </c>
      <c r="N115" s="683">
        <v>407</v>
      </c>
      <c r="O115" s="683">
        <v>1530.4954833984375</v>
      </c>
      <c r="P115" s="271">
        <v>0.11066435660263974</v>
      </c>
      <c r="Q115" s="618"/>
      <c r="R115" s="862">
        <f t="shared" si="0"/>
        <v>1152.0033575031964</v>
      </c>
      <c r="S115" s="864">
        <f t="shared" si="1"/>
        <v>1152.0033575031964</v>
      </c>
    </row>
    <row r="116" spans="1:19" ht="12.75">
      <c r="A116" s="586">
        <v>2035</v>
      </c>
      <c r="B116" s="662">
        <v>8338.626953125</v>
      </c>
      <c r="C116" s="655">
        <v>287.8343200683594</v>
      </c>
      <c r="D116" s="655">
        <v>33.736427307128906</v>
      </c>
      <c r="E116" s="652">
        <v>-254.09789276123047</v>
      </c>
      <c r="F116" s="652">
        <v>287.42901611328125</v>
      </c>
      <c r="G116" s="655">
        <v>1348.62744140625</v>
      </c>
      <c r="H116" s="652">
        <v>1061.1984252929688</v>
      </c>
      <c r="I116" s="871">
        <v>7696.552677734376</v>
      </c>
      <c r="J116" s="586">
        <v>2035</v>
      </c>
      <c r="K116" s="684">
        <v>1389</v>
      </c>
      <c r="L116" s="683">
        <v>1127.4954833984375</v>
      </c>
      <c r="M116" s="282" t="s">
        <v>93</v>
      </c>
      <c r="N116" s="683">
        <v>407</v>
      </c>
      <c r="O116" s="683">
        <v>1534.4954833984375</v>
      </c>
      <c r="P116" s="271">
        <v>0.10474836817742084</v>
      </c>
      <c r="Q116" s="618"/>
      <c r="R116" s="862">
        <f t="shared" si="0"/>
        <v>1067.3335241429959</v>
      </c>
      <c r="S116" s="864">
        <f t="shared" si="1"/>
        <v>1067.3335241429959</v>
      </c>
    </row>
    <row r="117" spans="1:19" ht="12.75">
      <c r="A117" s="586">
        <v>2036</v>
      </c>
      <c r="B117" s="662">
        <v>8389.0498046875</v>
      </c>
      <c r="C117" s="655">
        <v>288.8314514160156</v>
      </c>
      <c r="D117" s="655">
        <v>33.800296783447266</v>
      </c>
      <c r="E117" s="652">
        <v>-255.03115463256836</v>
      </c>
      <c r="F117" s="652">
        <v>318.741455078125</v>
      </c>
      <c r="G117" s="655">
        <v>1317.380859375</v>
      </c>
      <c r="H117" s="652">
        <v>998.639404296875</v>
      </c>
      <c r="I117" s="871">
        <v>7743.092969726563</v>
      </c>
      <c r="J117" s="586">
        <v>2036</v>
      </c>
      <c r="K117" s="684">
        <v>1399</v>
      </c>
      <c r="L117" s="683">
        <v>1127.4954833984375</v>
      </c>
      <c r="M117" s="282" t="s">
        <v>93</v>
      </c>
      <c r="N117" s="683">
        <v>407</v>
      </c>
      <c r="O117" s="683">
        <v>1534.4954833984375</v>
      </c>
      <c r="P117" s="271">
        <v>0.09685166790452993</v>
      </c>
      <c r="Q117" s="618"/>
      <c r="R117" s="862">
        <f t="shared" si="0"/>
        <v>988.9368063039238</v>
      </c>
      <c r="S117" s="864">
        <f t="shared" si="1"/>
        <v>988.9368063039238</v>
      </c>
    </row>
    <row r="118" spans="1:19" ht="12.75">
      <c r="A118" s="586">
        <v>2037</v>
      </c>
      <c r="B118" s="662">
        <v>8438.7197265625</v>
      </c>
      <c r="C118" s="655">
        <v>287.8343200683594</v>
      </c>
      <c r="D118" s="655">
        <v>33.736427307128906</v>
      </c>
      <c r="E118" s="652">
        <v>-254.09789276123047</v>
      </c>
      <c r="F118" s="652">
        <v>272.8058776855469</v>
      </c>
      <c r="G118" s="655">
        <v>1410.34912109375</v>
      </c>
      <c r="H118" s="652">
        <v>1137.5432434082031</v>
      </c>
      <c r="I118" s="871">
        <v>7788.938307617188</v>
      </c>
      <c r="J118" s="586">
        <v>2037</v>
      </c>
      <c r="K118" s="684">
        <v>1415</v>
      </c>
      <c r="L118" s="683">
        <v>1127.4954833984375</v>
      </c>
      <c r="M118" s="282" t="s">
        <v>93</v>
      </c>
      <c r="N118" s="683">
        <v>407</v>
      </c>
      <c r="O118" s="683">
        <v>1534.4954833984375</v>
      </c>
      <c r="P118" s="271">
        <v>0.08444910487522095</v>
      </c>
      <c r="Q118" s="618"/>
      <c r="R118" s="862">
        <f t="shared" si="0"/>
        <v>916.183558266652</v>
      </c>
      <c r="S118" s="864">
        <f t="shared" si="1"/>
        <v>916.183558266652</v>
      </c>
    </row>
    <row r="119" spans="1:19" ht="12.75">
      <c r="A119" s="586">
        <v>2038</v>
      </c>
      <c r="B119" s="662">
        <v>8488.3994140625</v>
      </c>
      <c r="C119" s="655">
        <v>287.8343200683594</v>
      </c>
      <c r="D119" s="655">
        <v>33.736427307128906</v>
      </c>
      <c r="E119" s="652">
        <v>-254.09789276123047</v>
      </c>
      <c r="F119" s="652">
        <v>306.7408447265625</v>
      </c>
      <c r="G119" s="655">
        <v>1122.6885986328125</v>
      </c>
      <c r="H119" s="652">
        <v>815.94775390625</v>
      </c>
      <c r="I119" s="871">
        <v>7834.792659179688</v>
      </c>
      <c r="J119" s="586">
        <v>2038</v>
      </c>
      <c r="K119" s="684">
        <v>1427</v>
      </c>
      <c r="L119" s="683">
        <v>1127.4954833984375</v>
      </c>
      <c r="M119" s="282" t="s">
        <v>93</v>
      </c>
      <c r="N119" s="683">
        <v>407</v>
      </c>
      <c r="O119" s="683">
        <v>1534.4954833984375</v>
      </c>
      <c r="P119" s="271">
        <v>0.07532970105006132</v>
      </c>
      <c r="Q119" s="618"/>
      <c r="R119" s="862">
        <f t="shared" si="0"/>
        <v>848.7541291345767</v>
      </c>
      <c r="S119" s="864">
        <f t="shared" si="1"/>
        <v>848.7541291345767</v>
      </c>
    </row>
    <row r="120" spans="1:19" ht="12.75">
      <c r="A120" s="586">
        <v>2039</v>
      </c>
      <c r="B120" s="662">
        <v>8538.3408203125</v>
      </c>
      <c r="C120" s="655">
        <v>287.8343200683594</v>
      </c>
      <c r="D120" s="655">
        <v>33.736427307128906</v>
      </c>
      <c r="E120" s="652">
        <v>-254.09789276123047</v>
      </c>
      <c r="F120" s="652">
        <v>298.50640869140625</v>
      </c>
      <c r="G120" s="655">
        <v>1169.0166015625</v>
      </c>
      <c r="H120" s="652">
        <v>870.5101928710938</v>
      </c>
      <c r="I120" s="871">
        <v>7880.888577148437</v>
      </c>
      <c r="J120" s="586">
        <v>2039</v>
      </c>
      <c r="K120" s="684">
        <v>1438</v>
      </c>
      <c r="L120" s="683">
        <v>1127.4954833984375</v>
      </c>
      <c r="M120" s="282" t="s">
        <v>93</v>
      </c>
      <c r="N120" s="683">
        <v>407</v>
      </c>
      <c r="O120" s="683">
        <v>1534.4954833984375</v>
      </c>
      <c r="P120" s="271">
        <v>0.06710395229376731</v>
      </c>
      <c r="Q120" s="618"/>
      <c r="R120" s="862">
        <f t="shared" si="0"/>
        <v>786.284550454967</v>
      </c>
      <c r="S120" s="864">
        <f t="shared" si="1"/>
        <v>786.284550454967</v>
      </c>
    </row>
    <row r="121" spans="1:19" ht="12.75">
      <c r="A121" s="586">
        <v>2040</v>
      </c>
      <c r="B121" s="663">
        <v>8588.5849609375</v>
      </c>
      <c r="C121" s="656">
        <v>288.8314514160156</v>
      </c>
      <c r="D121" s="656">
        <v>33.800296783447266</v>
      </c>
      <c r="E121" s="657">
        <v>-255.03115463256836</v>
      </c>
      <c r="F121" s="657">
        <v>442.5918884277344</v>
      </c>
      <c r="G121" s="656">
        <v>1019.642822265625</v>
      </c>
      <c r="H121" s="644">
        <v>577.0509338378906</v>
      </c>
      <c r="I121" s="872">
        <v>7927.263918945313</v>
      </c>
      <c r="J121" s="586">
        <v>2040</v>
      </c>
      <c r="K121" s="685">
        <v>1436</v>
      </c>
      <c r="L121" s="686">
        <v>1127.4954833984375</v>
      </c>
      <c r="M121" s="281" t="s">
        <v>93</v>
      </c>
      <c r="N121" s="686">
        <v>407</v>
      </c>
      <c r="O121" s="686">
        <v>1534.4954833984375</v>
      </c>
      <c r="P121" s="272">
        <v>0.06859016949751906</v>
      </c>
      <c r="Q121" s="618"/>
      <c r="R121" s="862">
        <f t="shared" si="0"/>
        <v>728.413581811262</v>
      </c>
      <c r="S121" s="864">
        <f t="shared" si="1"/>
        <v>728.413581811262</v>
      </c>
    </row>
    <row r="122" spans="1:17" ht="12.75">
      <c r="A122" s="586"/>
      <c r="B122" s="598"/>
      <c r="C122" s="598"/>
      <c r="D122" s="598"/>
      <c r="E122" s="596"/>
      <c r="F122" s="596"/>
      <c r="G122" s="598"/>
      <c r="H122" s="596"/>
      <c r="I122" s="667"/>
      <c r="J122" s="591"/>
      <c r="K122" s="586"/>
      <c r="L122" s="616"/>
      <c r="M122" s="669"/>
      <c r="N122" s="616"/>
      <c r="O122" s="616"/>
      <c r="P122" s="618"/>
      <c r="Q122" s="250"/>
    </row>
    <row r="123" spans="1:17" ht="12.75">
      <c r="A123" s="584"/>
      <c r="B123" s="584"/>
      <c r="C123" s="584"/>
      <c r="D123" s="584"/>
      <c r="E123" s="584"/>
      <c r="F123" s="584"/>
      <c r="G123" s="584"/>
      <c r="H123" s="584"/>
      <c r="I123" s="584"/>
      <c r="J123" s="584"/>
      <c r="K123" s="584"/>
      <c r="L123" s="618"/>
      <c r="M123" s="618"/>
      <c r="N123" s="618"/>
      <c r="O123" s="618"/>
      <c r="P123" s="618"/>
      <c r="Q123" s="618"/>
    </row>
    <row r="124" spans="1:19" ht="12.75">
      <c r="A124" s="584"/>
      <c r="B124" s="584"/>
      <c r="C124" s="584"/>
      <c r="D124" s="584"/>
      <c r="E124" s="584"/>
      <c r="F124" s="584"/>
      <c r="G124" s="584"/>
      <c r="H124" s="584"/>
      <c r="I124" s="584"/>
      <c r="J124" s="584"/>
      <c r="K124" s="584"/>
      <c r="L124" s="584"/>
      <c r="M124" s="584"/>
      <c r="N124" s="584"/>
      <c r="O124" s="584"/>
      <c r="P124" s="584"/>
      <c r="Q124" s="584"/>
      <c r="R124" s="865" t="s">
        <v>207</v>
      </c>
      <c r="S124" s="866">
        <f>SUM(S97:S122)</f>
        <v>52747.673382964866</v>
      </c>
    </row>
  </sheetData>
  <sheetProtection/>
  <mergeCells count="1">
    <mergeCell ref="K87:P87"/>
  </mergeCells>
  <printOptions/>
  <pageMargins left="0.25" right="0.25" top="0.75" bottom="0.75" header="0.3" footer="0.3"/>
  <pageSetup fitToHeight="3" horizontalDpi="600" verticalDpi="600" orientation="landscape" scale="52" r:id="rId3"/>
  <headerFooter alignWithMargins="0">
    <oddHeader>&amp;CPRELIMINARY</oddHeader>
    <oddFooter xml:space="preserve">&amp;L &amp;R 
 </oddFooter>
  </headerFooter>
  <rowBreaks count="1" manualBreakCount="1">
    <brk id="47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24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3.8515625" style="0" customWidth="1"/>
    <col min="3" max="3" width="15.140625" style="0" customWidth="1"/>
    <col min="4" max="4" width="13.140625" style="0" customWidth="1"/>
    <col min="5" max="6" width="15.28125" style="0" customWidth="1"/>
    <col min="7" max="7" width="14.421875" style="0" customWidth="1"/>
    <col min="8" max="8" width="12.57421875" style="0" customWidth="1"/>
    <col min="9" max="9" width="12.140625" style="0" customWidth="1"/>
    <col min="10" max="10" width="14.28125" style="0" customWidth="1"/>
    <col min="11" max="11" width="15.8515625" style="0" customWidth="1"/>
    <col min="12" max="12" width="12.421875" style="0" customWidth="1"/>
    <col min="13" max="13" width="13.00390625" style="0" customWidth="1"/>
    <col min="14" max="14" width="9.00390625" style="0" bestFit="1" customWidth="1"/>
    <col min="15" max="15" width="11.00390625" style="0" customWidth="1"/>
    <col min="16" max="16" width="11.57421875" style="0" bestFit="1" customWidth="1"/>
    <col min="17" max="17" width="12.7109375" style="0" bestFit="1" customWidth="1"/>
    <col min="18" max="18" width="8.8515625" style="0" customWidth="1"/>
    <col min="19" max="19" width="8.7109375" style="0" customWidth="1"/>
    <col min="20" max="20" width="10.140625" style="0" customWidth="1"/>
    <col min="21" max="21" width="10.8515625" style="0" customWidth="1"/>
    <col min="22" max="22" width="10.00390625" style="0" customWidth="1"/>
    <col min="23" max="23" width="9.28125" style="0" customWidth="1"/>
    <col min="24" max="24" width="11.57421875" style="0" customWidth="1"/>
    <col min="25" max="25" width="12.140625" style="0" customWidth="1"/>
    <col min="26" max="26" width="7.7109375" style="0" customWidth="1"/>
    <col min="27" max="27" width="13.140625" style="0" customWidth="1"/>
  </cols>
  <sheetData>
    <row r="1" spans="2:28" ht="15.75">
      <c r="B1" s="614"/>
      <c r="C1" s="585" t="s">
        <v>0</v>
      </c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4"/>
      <c r="V1" s="584"/>
      <c r="W1" s="584"/>
      <c r="X1" s="584"/>
      <c r="Y1" s="584"/>
      <c r="Z1" s="584"/>
      <c r="AA1" s="584"/>
      <c r="AB1" s="584"/>
    </row>
    <row r="2" spans="2:28" ht="15.75">
      <c r="B2" s="634"/>
      <c r="C2" s="689" t="s">
        <v>1</v>
      </c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34"/>
      <c r="V2" s="584"/>
      <c r="W2" s="584"/>
      <c r="X2" s="584"/>
      <c r="Y2" s="584"/>
      <c r="Z2" s="584"/>
      <c r="AA2" s="584"/>
      <c r="AB2" s="584"/>
    </row>
    <row r="3" spans="2:28" ht="15.75">
      <c r="B3" s="633"/>
      <c r="C3" s="585" t="s">
        <v>2</v>
      </c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633"/>
      <c r="V3" s="584"/>
      <c r="W3" s="584"/>
      <c r="X3" s="584"/>
      <c r="Y3" s="584"/>
      <c r="Z3" s="584"/>
      <c r="AA3" s="584"/>
      <c r="AB3" s="584"/>
    </row>
    <row r="4" spans="2:28" ht="15.75">
      <c r="B4" s="614"/>
      <c r="C4" s="585" t="s">
        <v>116</v>
      </c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633"/>
      <c r="V4" s="584"/>
      <c r="W4" s="584"/>
      <c r="X4" s="584"/>
      <c r="Y4" s="584"/>
      <c r="Z4" s="584"/>
      <c r="AA4" s="584"/>
      <c r="AB4" s="584"/>
    </row>
    <row r="5" spans="2:28" ht="12.75"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584"/>
      <c r="V5" s="584"/>
      <c r="W5" s="584"/>
      <c r="X5" s="584"/>
      <c r="Y5" s="584"/>
      <c r="Z5" s="584"/>
      <c r="AA5" s="584"/>
      <c r="AB5" s="584"/>
    </row>
    <row r="6" spans="2:28" ht="12.75">
      <c r="B6" s="614"/>
      <c r="C6" s="614"/>
      <c r="D6" s="587" t="s">
        <v>4</v>
      </c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6"/>
      <c r="P6" s="584"/>
      <c r="Q6" s="584"/>
      <c r="R6" s="589"/>
      <c r="S6" s="584"/>
      <c r="T6" s="584"/>
      <c r="U6" s="584"/>
      <c r="V6" s="584"/>
      <c r="W6" s="584"/>
      <c r="X6" s="584"/>
      <c r="Y6" s="584"/>
      <c r="Z6" s="584"/>
      <c r="AA6" s="584"/>
      <c r="AB6" s="584"/>
    </row>
    <row r="7" spans="2:28" ht="12.75">
      <c r="B7" s="614"/>
      <c r="C7" s="586"/>
      <c r="D7" s="586"/>
      <c r="E7" s="586"/>
      <c r="F7" s="586"/>
      <c r="G7" s="614"/>
      <c r="H7" s="602"/>
      <c r="I7" s="602"/>
      <c r="J7" s="602"/>
      <c r="K7" s="602"/>
      <c r="L7" s="586" t="s">
        <v>5</v>
      </c>
      <c r="M7" s="614"/>
      <c r="N7" s="586"/>
      <c r="O7" s="584"/>
      <c r="P7" s="584"/>
      <c r="Q7" s="61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</row>
    <row r="8" spans="2:28" ht="12.75">
      <c r="B8" s="614"/>
      <c r="C8" s="586"/>
      <c r="D8" s="586"/>
      <c r="E8" s="586"/>
      <c r="F8" s="586"/>
      <c r="G8" s="589"/>
      <c r="H8" s="588" t="s">
        <v>6</v>
      </c>
      <c r="I8" s="588"/>
      <c r="J8" s="588"/>
      <c r="K8" s="590"/>
      <c r="L8" s="591" t="s">
        <v>7</v>
      </c>
      <c r="M8" s="614"/>
      <c r="N8" s="620"/>
      <c r="O8" s="584"/>
      <c r="P8" s="584"/>
      <c r="Q8" s="614"/>
      <c r="R8" s="584"/>
      <c r="S8" s="584"/>
      <c r="T8" s="584"/>
      <c r="U8" s="584"/>
      <c r="V8" s="584"/>
      <c r="W8" s="584"/>
      <c r="X8" s="584"/>
      <c r="Y8" s="584"/>
      <c r="Z8" s="584"/>
      <c r="AA8" s="584"/>
      <c r="AB8" s="584"/>
    </row>
    <row r="9" spans="2:28" ht="12.75">
      <c r="B9" s="614"/>
      <c r="C9" s="586"/>
      <c r="D9" s="586" t="s">
        <v>8</v>
      </c>
      <c r="E9" s="586" t="s">
        <v>9</v>
      </c>
      <c r="F9" s="586" t="s">
        <v>5</v>
      </c>
      <c r="G9" s="586" t="s">
        <v>10</v>
      </c>
      <c r="H9" s="586" t="s">
        <v>11</v>
      </c>
      <c r="I9" s="586" t="s">
        <v>12</v>
      </c>
      <c r="J9" s="586"/>
      <c r="K9" s="586" t="s">
        <v>13</v>
      </c>
      <c r="L9" s="586" t="s">
        <v>14</v>
      </c>
      <c r="M9" s="611" t="s">
        <v>15</v>
      </c>
      <c r="N9" s="586" t="s">
        <v>7</v>
      </c>
      <c r="O9" s="586" t="s">
        <v>15</v>
      </c>
      <c r="P9" s="584"/>
      <c r="Q9" s="586" t="s">
        <v>16</v>
      </c>
      <c r="R9" s="584"/>
      <c r="S9" s="584"/>
      <c r="T9" s="584" t="s">
        <v>17</v>
      </c>
      <c r="U9" s="584"/>
      <c r="V9" s="584"/>
      <c r="W9" s="584"/>
      <c r="X9" s="584"/>
      <c r="Y9" s="584"/>
      <c r="Z9" s="584"/>
      <c r="AA9" s="584"/>
      <c r="AB9" s="584"/>
    </row>
    <row r="10" spans="2:28" ht="12.75">
      <c r="B10" s="614"/>
      <c r="C10" s="586"/>
      <c r="D10" s="593" t="s">
        <v>18</v>
      </c>
      <c r="E10" s="593" t="s">
        <v>19</v>
      </c>
      <c r="F10" s="593" t="s">
        <v>20</v>
      </c>
      <c r="G10" s="592" t="s">
        <v>21</v>
      </c>
      <c r="H10" s="593" t="s">
        <v>22</v>
      </c>
      <c r="I10" s="593" t="s">
        <v>23</v>
      </c>
      <c r="J10" s="593" t="s">
        <v>13</v>
      </c>
      <c r="K10" s="593" t="s">
        <v>18</v>
      </c>
      <c r="L10" s="593" t="s">
        <v>24</v>
      </c>
      <c r="M10" s="608" t="s">
        <v>13</v>
      </c>
      <c r="N10" s="593" t="s">
        <v>17</v>
      </c>
      <c r="O10" s="593" t="s">
        <v>13</v>
      </c>
      <c r="P10" s="593" t="s">
        <v>25</v>
      </c>
      <c r="Q10" s="593" t="s">
        <v>26</v>
      </c>
      <c r="R10" s="584"/>
      <c r="S10" s="586" t="s">
        <v>27</v>
      </c>
      <c r="T10" s="586" t="s">
        <v>28</v>
      </c>
      <c r="U10" s="584"/>
      <c r="V10" s="584"/>
      <c r="W10" s="584"/>
      <c r="X10" s="584"/>
      <c r="Y10" s="584"/>
      <c r="Z10" s="584"/>
      <c r="AA10" s="584"/>
      <c r="AB10" s="584"/>
    </row>
    <row r="11" spans="2:28" ht="12.75">
      <c r="B11" s="594"/>
      <c r="C11" s="594" t="s">
        <v>29</v>
      </c>
      <c r="D11" s="603" t="s">
        <v>30</v>
      </c>
      <c r="E11" s="603" t="s">
        <v>31</v>
      </c>
      <c r="F11" s="609" t="s">
        <v>32</v>
      </c>
      <c r="G11" s="586" t="s">
        <v>33</v>
      </c>
      <c r="H11" s="586" t="s">
        <v>34</v>
      </c>
      <c r="I11" s="609" t="s">
        <v>35</v>
      </c>
      <c r="J11" s="586" t="s">
        <v>36</v>
      </c>
      <c r="K11" s="586" t="s">
        <v>37</v>
      </c>
      <c r="L11" s="586" t="s">
        <v>38</v>
      </c>
      <c r="M11" s="586" t="s">
        <v>39</v>
      </c>
      <c r="N11" s="586" t="s">
        <v>40</v>
      </c>
      <c r="O11" s="586" t="s">
        <v>41</v>
      </c>
      <c r="P11" s="586" t="s">
        <v>42</v>
      </c>
      <c r="Q11" s="586" t="s">
        <v>43</v>
      </c>
      <c r="R11" s="584"/>
      <c r="S11" s="586" t="s">
        <v>44</v>
      </c>
      <c r="T11" s="586" t="s">
        <v>45</v>
      </c>
      <c r="U11" s="584"/>
      <c r="V11" s="584"/>
      <c r="W11" s="584"/>
      <c r="X11" s="584"/>
      <c r="Y11" s="584"/>
      <c r="Z11" s="584"/>
      <c r="AA11" s="584"/>
      <c r="AB11" s="584"/>
    </row>
    <row r="12" spans="2:28" ht="12.75">
      <c r="B12" s="596"/>
      <c r="C12" s="586">
        <v>2011</v>
      </c>
      <c r="D12" s="596">
        <v>198123.296875</v>
      </c>
      <c r="E12" s="596">
        <v>-12788.0693359375</v>
      </c>
      <c r="F12" s="596">
        <v>40914.30078125</v>
      </c>
      <c r="G12" s="596">
        <v>169997.0654296875</v>
      </c>
      <c r="H12" s="596">
        <v>0</v>
      </c>
      <c r="I12" s="596">
        <v>-0.0009765625</v>
      </c>
      <c r="J12" s="596">
        <v>-0.0009765625</v>
      </c>
      <c r="K12" s="596">
        <v>169997.064453125</v>
      </c>
      <c r="L12" s="596">
        <v>7417.81298828125</v>
      </c>
      <c r="M12" s="596">
        <v>177414.87744140625</v>
      </c>
      <c r="N12" s="596">
        <v>0</v>
      </c>
      <c r="O12" s="596">
        <v>177414.87744140625</v>
      </c>
      <c r="P12" s="604">
        <v>177414.87744140625</v>
      </c>
      <c r="Q12" s="596">
        <v>0</v>
      </c>
      <c r="R12" s="613">
        <v>2011</v>
      </c>
      <c r="S12" s="596">
        <v>0</v>
      </c>
      <c r="T12" s="600">
        <v>957.5124999999999</v>
      </c>
      <c r="U12" s="584"/>
      <c r="V12" s="638"/>
      <c r="W12" s="597"/>
      <c r="X12" s="584"/>
      <c r="Y12" s="584"/>
      <c r="Z12" s="584"/>
      <c r="AA12" s="597"/>
      <c r="AB12" s="597"/>
    </row>
    <row r="13" spans="2:28" ht="12.75">
      <c r="B13" s="596"/>
      <c r="C13" s="586">
        <v>2012</v>
      </c>
      <c r="D13" s="596">
        <v>250465.3125</v>
      </c>
      <c r="E13" s="596">
        <v>-21183.439697265625</v>
      </c>
      <c r="F13" s="596">
        <v>95923.49487304688</v>
      </c>
      <c r="G13" s="596">
        <v>175725.25732421875</v>
      </c>
      <c r="H13" s="596">
        <v>0</v>
      </c>
      <c r="I13" s="596">
        <v>0.0009765625</v>
      </c>
      <c r="J13" s="596">
        <v>0.0009765625</v>
      </c>
      <c r="K13" s="596">
        <v>175725.25830078125</v>
      </c>
      <c r="L13" s="596">
        <v>86954.3515625</v>
      </c>
      <c r="M13" s="596">
        <v>262679.60986328125</v>
      </c>
      <c r="N13" s="596">
        <v>0</v>
      </c>
      <c r="O13" s="596">
        <v>262679.60986328125</v>
      </c>
      <c r="P13" s="604">
        <v>419203.9145026003</v>
      </c>
      <c r="Q13" s="596">
        <v>0</v>
      </c>
      <c r="R13" s="613">
        <v>2012</v>
      </c>
      <c r="S13" s="596">
        <v>0</v>
      </c>
      <c r="T13" s="600">
        <v>388.045</v>
      </c>
      <c r="U13" s="584"/>
      <c r="V13" s="597"/>
      <c r="W13" s="597"/>
      <c r="X13" s="584"/>
      <c r="Y13" s="601"/>
      <c r="Z13" s="584"/>
      <c r="AA13" s="597"/>
      <c r="AB13" s="597"/>
    </row>
    <row r="14" spans="2:28" ht="12.75">
      <c r="B14" s="596"/>
      <c r="C14" s="586">
        <v>2013</v>
      </c>
      <c r="D14" s="596">
        <v>227816.796875</v>
      </c>
      <c r="E14" s="596">
        <v>-30152.940673828125</v>
      </c>
      <c r="F14" s="596">
        <v>37370.95703125</v>
      </c>
      <c r="G14" s="596">
        <v>220598.78051757812</v>
      </c>
      <c r="H14" s="596">
        <v>0</v>
      </c>
      <c r="I14" s="596">
        <v>-0.0009765625</v>
      </c>
      <c r="J14" s="596">
        <v>-0.0009765625</v>
      </c>
      <c r="K14" s="596">
        <v>220598.77954101562</v>
      </c>
      <c r="L14" s="596">
        <v>51658.93359375</v>
      </c>
      <c r="M14" s="596">
        <v>272257.7131347656</v>
      </c>
      <c r="N14" s="596">
        <v>0</v>
      </c>
      <c r="O14" s="596">
        <v>272257.7131347656</v>
      </c>
      <c r="P14" s="604">
        <v>649878.9937108873</v>
      </c>
      <c r="Q14" s="596">
        <v>0</v>
      </c>
      <c r="R14" s="613">
        <v>2013</v>
      </c>
      <c r="S14" s="596">
        <v>0</v>
      </c>
      <c r="T14" s="600">
        <v>161.23916666666665</v>
      </c>
      <c r="U14" s="584"/>
      <c r="V14" s="597"/>
      <c r="W14" s="597"/>
      <c r="X14" s="584"/>
      <c r="Y14" s="601"/>
      <c r="Z14" s="584"/>
      <c r="AA14" s="597"/>
      <c r="AB14" s="597"/>
    </row>
    <row r="15" spans="2:28" ht="12.75">
      <c r="B15" s="596"/>
      <c r="C15" s="586">
        <v>2014</v>
      </c>
      <c r="D15" s="596">
        <v>276567.40625</v>
      </c>
      <c r="E15" s="596">
        <v>-38221.986572265625</v>
      </c>
      <c r="F15" s="596">
        <v>58225.5234375</v>
      </c>
      <c r="G15" s="596">
        <v>256563.86938476562</v>
      </c>
      <c r="H15" s="596">
        <v>607</v>
      </c>
      <c r="I15" s="596">
        <v>-0.001953125</v>
      </c>
      <c r="J15" s="596">
        <v>606.998046875</v>
      </c>
      <c r="K15" s="596">
        <v>257170.86743164062</v>
      </c>
      <c r="L15" s="596">
        <v>102594.8046875</v>
      </c>
      <c r="M15" s="596">
        <v>359765.6721191406</v>
      </c>
      <c r="N15" s="596">
        <v>1379.289048860117</v>
      </c>
      <c r="O15" s="596">
        <v>358386.3830702805</v>
      </c>
      <c r="P15" s="604">
        <v>929379.2622130959</v>
      </c>
      <c r="Q15" s="596">
        <v>607</v>
      </c>
      <c r="R15" s="613">
        <v>2014</v>
      </c>
      <c r="S15" s="596">
        <v>44.55414327621452</v>
      </c>
      <c r="T15" s="600">
        <v>595.3383333333334</v>
      </c>
      <c r="U15" s="584"/>
      <c r="V15" s="597"/>
      <c r="W15" s="597"/>
      <c r="X15" s="584"/>
      <c r="Y15" s="601"/>
      <c r="Z15" s="584"/>
      <c r="AA15" s="597"/>
      <c r="AB15" s="597"/>
    </row>
    <row r="16" spans="2:28" ht="12.75">
      <c r="B16" s="596"/>
      <c r="C16" s="586">
        <v>2015</v>
      </c>
      <c r="D16" s="596">
        <v>306567.875</v>
      </c>
      <c r="E16" s="596">
        <v>-45519.90490722656</v>
      </c>
      <c r="F16" s="596">
        <v>93574.07861328125</v>
      </c>
      <c r="G16" s="596">
        <v>258513.7012939453</v>
      </c>
      <c r="H16" s="596">
        <v>607</v>
      </c>
      <c r="I16" s="596">
        <v>45522.61328125</v>
      </c>
      <c r="J16" s="596">
        <v>46129.61328125</v>
      </c>
      <c r="K16" s="596">
        <v>304643.3145751953</v>
      </c>
      <c r="L16" s="596">
        <v>35150.8125</v>
      </c>
      <c r="M16" s="596">
        <v>339794.1270751953</v>
      </c>
      <c r="N16" s="596">
        <v>2450.5675275883464</v>
      </c>
      <c r="O16" s="596">
        <v>337343.559547607</v>
      </c>
      <c r="P16" s="604">
        <v>1171545.3888372814</v>
      </c>
      <c r="Q16" s="596">
        <v>607</v>
      </c>
      <c r="R16" s="613">
        <v>2015</v>
      </c>
      <c r="S16" s="596">
        <v>31.277392311096037</v>
      </c>
      <c r="T16" s="600">
        <v>1506.720833333333</v>
      </c>
      <c r="U16" s="584"/>
      <c r="V16" s="597"/>
      <c r="W16" s="597"/>
      <c r="X16" s="584"/>
      <c r="Y16" s="601"/>
      <c r="Z16" s="584"/>
      <c r="AA16" s="597"/>
      <c r="AB16" s="597"/>
    </row>
    <row r="17" spans="2:28" ht="12.75">
      <c r="B17" s="596"/>
      <c r="C17" s="586">
        <v>2016</v>
      </c>
      <c r="D17" s="596">
        <v>261947.984375</v>
      </c>
      <c r="E17" s="596">
        <v>-47806.0888671875</v>
      </c>
      <c r="F17" s="596">
        <v>-10420.29296875</v>
      </c>
      <c r="G17" s="596">
        <v>320174.3662109375</v>
      </c>
      <c r="H17" s="596">
        <v>216791</v>
      </c>
      <c r="I17" s="596">
        <v>33267.458984375</v>
      </c>
      <c r="J17" s="596">
        <v>250058.458984375</v>
      </c>
      <c r="K17" s="596">
        <v>570232.8251953125</v>
      </c>
      <c r="L17" s="596">
        <v>1727.4239501953125</v>
      </c>
      <c r="M17" s="596">
        <v>571960.2491455078</v>
      </c>
      <c r="N17" s="596">
        <v>-16178.741636779543</v>
      </c>
      <c r="O17" s="596">
        <v>588138.9907822873</v>
      </c>
      <c r="P17" s="604">
        <v>1560170.793534697</v>
      </c>
      <c r="Q17" s="596">
        <v>216791</v>
      </c>
      <c r="R17" s="613">
        <v>2016</v>
      </c>
      <c r="S17" s="596">
        <v>-157.6603928184511</v>
      </c>
      <c r="T17" s="600">
        <v>1973.4166666666667</v>
      </c>
      <c r="U17" s="584"/>
      <c r="V17" s="597"/>
      <c r="W17" s="597"/>
      <c r="X17" s="584"/>
      <c r="Y17" s="601"/>
      <c r="Z17" s="584"/>
      <c r="AA17" s="597"/>
      <c r="AB17" s="597"/>
    </row>
    <row r="18" spans="2:28" ht="12.75">
      <c r="B18" s="596"/>
      <c r="C18" s="586">
        <v>2017</v>
      </c>
      <c r="D18" s="596">
        <v>261109.5</v>
      </c>
      <c r="E18" s="596">
        <v>-46021.10168457031</v>
      </c>
      <c r="F18" s="596">
        <v>-24758.7373046875</v>
      </c>
      <c r="G18" s="596">
        <v>331889.3389892578</v>
      </c>
      <c r="H18" s="596">
        <v>216791</v>
      </c>
      <c r="I18" s="596">
        <v>42248.3857421875</v>
      </c>
      <c r="J18" s="596">
        <v>259039.3857421875</v>
      </c>
      <c r="K18" s="596">
        <v>590928.7247314453</v>
      </c>
      <c r="L18" s="596">
        <v>981.2771606445312</v>
      </c>
      <c r="M18" s="596">
        <v>591910.0018920898</v>
      </c>
      <c r="N18" s="596">
        <v>-12239.587176463325</v>
      </c>
      <c r="O18" s="596">
        <v>604149.5890685532</v>
      </c>
      <c r="P18" s="604">
        <v>1927627.3009052034</v>
      </c>
      <c r="Q18" s="596">
        <v>216791</v>
      </c>
      <c r="R18" s="613">
        <v>2017</v>
      </c>
      <c r="S18" s="596">
        <v>-142.49355197906516</v>
      </c>
      <c r="T18" s="600">
        <v>1651.8408952640157</v>
      </c>
      <c r="U18" s="584"/>
      <c r="V18" s="597"/>
      <c r="W18" s="597"/>
      <c r="X18" s="584"/>
      <c r="Y18" s="601"/>
      <c r="Z18" s="584"/>
      <c r="AA18" s="597"/>
      <c r="AB18" s="597"/>
    </row>
    <row r="19" spans="2:28" ht="12.75">
      <c r="B19" s="596"/>
      <c r="C19" s="586">
        <v>2018</v>
      </c>
      <c r="D19" s="596">
        <v>272815.5625</v>
      </c>
      <c r="E19" s="596">
        <v>-46170.556396484375</v>
      </c>
      <c r="F19" s="596">
        <v>-15680.291015625</v>
      </c>
      <c r="G19" s="596">
        <v>334666.4099121094</v>
      </c>
      <c r="H19" s="596">
        <v>216791</v>
      </c>
      <c r="I19" s="596">
        <v>43056.021484375</v>
      </c>
      <c r="J19" s="596">
        <v>259847.021484375</v>
      </c>
      <c r="K19" s="596">
        <v>594513.4313964844</v>
      </c>
      <c r="L19" s="596">
        <v>396.87786865234375</v>
      </c>
      <c r="M19" s="596">
        <v>594910.3092651367</v>
      </c>
      <c r="N19" s="596">
        <v>-10916.222646158252</v>
      </c>
      <c r="O19" s="596">
        <v>605826.531911295</v>
      </c>
      <c r="P19" s="604">
        <v>2266799.299556462</v>
      </c>
      <c r="Q19" s="596">
        <v>216791</v>
      </c>
      <c r="R19" s="613">
        <v>2018</v>
      </c>
      <c r="S19" s="596">
        <v>-149.65527757644668</v>
      </c>
      <c r="T19" s="600">
        <v>1402.7394287697714</v>
      </c>
      <c r="U19" s="584"/>
      <c r="V19" s="597"/>
      <c r="W19" s="597"/>
      <c r="X19" s="584"/>
      <c r="Y19" s="601"/>
      <c r="Z19" s="584"/>
      <c r="AA19" s="597"/>
      <c r="AB19" s="597"/>
    </row>
    <row r="20" spans="2:28" ht="12.75">
      <c r="B20" s="596"/>
      <c r="C20" s="586">
        <v>2019</v>
      </c>
      <c r="D20" s="596">
        <v>271830.78125</v>
      </c>
      <c r="E20" s="596">
        <v>-45830.65087890625</v>
      </c>
      <c r="F20" s="596">
        <v>-30291.228515625</v>
      </c>
      <c r="G20" s="596">
        <v>347952.66064453125</v>
      </c>
      <c r="H20" s="596">
        <v>216791</v>
      </c>
      <c r="I20" s="596">
        <v>44128.0908203125</v>
      </c>
      <c r="J20" s="596">
        <v>260919.0908203125</v>
      </c>
      <c r="K20" s="596">
        <v>608871.7514648438</v>
      </c>
      <c r="L20" s="596">
        <v>355.5450439453125</v>
      </c>
      <c r="M20" s="596">
        <v>609227.2965087891</v>
      </c>
      <c r="N20" s="596">
        <v>-12596.142753809116</v>
      </c>
      <c r="O20" s="596">
        <v>621823.4392625982</v>
      </c>
      <c r="P20" s="604">
        <v>2587241.003921009</v>
      </c>
      <c r="Q20" s="596">
        <v>216791</v>
      </c>
      <c r="R20" s="613">
        <v>2019</v>
      </c>
      <c r="S20" s="596">
        <v>-154.09564510345467</v>
      </c>
      <c r="T20" s="600">
        <v>1571.9685934907611</v>
      </c>
      <c r="U20" s="584"/>
      <c r="V20" s="597"/>
      <c r="W20" s="597"/>
      <c r="X20" s="584"/>
      <c r="Y20" s="601"/>
      <c r="Z20" s="584"/>
      <c r="AA20" s="597"/>
      <c r="AB20" s="597"/>
    </row>
    <row r="21" spans="2:28" ht="12.75">
      <c r="B21" s="596"/>
      <c r="C21" s="586">
        <v>2020</v>
      </c>
      <c r="D21" s="596">
        <v>277704.8125</v>
      </c>
      <c r="E21" s="596">
        <v>-46875.168701171875</v>
      </c>
      <c r="F21" s="596">
        <v>-15282.361328125</v>
      </c>
      <c r="G21" s="596">
        <v>339862.3425292969</v>
      </c>
      <c r="H21" s="596">
        <v>224122</v>
      </c>
      <c r="I21" s="596">
        <v>45119.8525390625</v>
      </c>
      <c r="J21" s="596">
        <v>269241.8525390625</v>
      </c>
      <c r="K21" s="596">
        <v>609104.1950683594</v>
      </c>
      <c r="L21" s="596">
        <v>0</v>
      </c>
      <c r="M21" s="596">
        <v>609104.1950683594</v>
      </c>
      <c r="N21" s="596">
        <v>-14619.17182736288</v>
      </c>
      <c r="O21" s="596">
        <v>623723.3668957222</v>
      </c>
      <c r="P21" s="604">
        <v>2883099.606851439</v>
      </c>
      <c r="Q21" s="596">
        <v>224122</v>
      </c>
      <c r="R21" s="613">
        <v>2020</v>
      </c>
      <c r="S21" s="596">
        <v>-158.4509800720216</v>
      </c>
      <c r="T21" s="600">
        <v>1774.2895602740437</v>
      </c>
      <c r="U21" s="584"/>
      <c r="V21" s="597"/>
      <c r="W21" s="597"/>
      <c r="X21" s="584"/>
      <c r="Y21" s="601"/>
      <c r="Z21" s="584"/>
      <c r="AA21" s="597"/>
      <c r="AB21" s="597"/>
    </row>
    <row r="22" spans="2:28" ht="12.75">
      <c r="B22" s="596"/>
      <c r="C22" s="586">
        <v>2021</v>
      </c>
      <c r="D22" s="596">
        <v>285927.71875</v>
      </c>
      <c r="E22" s="596">
        <v>-61525.7587890625</v>
      </c>
      <c r="F22" s="596">
        <v>-10483.845703125</v>
      </c>
      <c r="G22" s="596">
        <v>357937.3232421875</v>
      </c>
      <c r="H22" s="596">
        <v>224122</v>
      </c>
      <c r="I22" s="596">
        <v>46126.8671875</v>
      </c>
      <c r="J22" s="596">
        <v>270248.8671875</v>
      </c>
      <c r="K22" s="596">
        <v>628186.1904296875</v>
      </c>
      <c r="L22" s="596">
        <v>0</v>
      </c>
      <c r="M22" s="596">
        <v>628186.1904296875</v>
      </c>
      <c r="N22" s="596">
        <v>-16194.96164944354</v>
      </c>
      <c r="O22" s="596">
        <v>644381.152079131</v>
      </c>
      <c r="P22" s="604">
        <v>3164448.5315287043</v>
      </c>
      <c r="Q22" s="596">
        <v>224122</v>
      </c>
      <c r="R22" s="613">
        <v>2021</v>
      </c>
      <c r="S22" s="596">
        <v>-158.8715663528444</v>
      </c>
      <c r="T22" s="600">
        <v>1960.3354919401568</v>
      </c>
      <c r="U22" s="584"/>
      <c r="V22" s="597"/>
      <c r="W22" s="597"/>
      <c r="X22" s="584"/>
      <c r="Y22" s="601"/>
      <c r="Z22" s="584"/>
      <c r="AA22" s="597"/>
      <c r="AB22" s="597"/>
    </row>
    <row r="23" spans="2:28" ht="12.75">
      <c r="B23" s="596"/>
      <c r="C23" s="586">
        <v>2022</v>
      </c>
      <c r="D23" s="596">
        <v>297847.46875</v>
      </c>
      <c r="E23" s="596">
        <v>-62966.34765625</v>
      </c>
      <c r="F23" s="596">
        <v>-11911.033203125</v>
      </c>
      <c r="G23" s="596">
        <v>372724.849609375</v>
      </c>
      <c r="H23" s="596">
        <v>224122</v>
      </c>
      <c r="I23" s="596">
        <v>47357.056640625</v>
      </c>
      <c r="J23" s="596">
        <v>271479.056640625</v>
      </c>
      <c r="K23" s="596">
        <v>644203.90625</v>
      </c>
      <c r="L23" s="596">
        <v>65479.390625</v>
      </c>
      <c r="M23" s="596">
        <v>709683.296875</v>
      </c>
      <c r="N23" s="596">
        <v>-18906.159486900724</v>
      </c>
      <c r="O23" s="596">
        <v>728589.4563619008</v>
      </c>
      <c r="P23" s="604">
        <v>3457265.0386656495</v>
      </c>
      <c r="Q23" s="596">
        <v>224122</v>
      </c>
      <c r="R23" s="613">
        <v>2022</v>
      </c>
      <c r="S23" s="596">
        <v>-170.7555373954774</v>
      </c>
      <c r="T23" s="600">
        <v>2129.24275065024</v>
      </c>
      <c r="U23" s="584"/>
      <c r="V23" s="597"/>
      <c r="W23" s="597"/>
      <c r="X23" s="584"/>
      <c r="Y23" s="601"/>
      <c r="Z23" s="584"/>
      <c r="AA23" s="597"/>
      <c r="AB23" s="597"/>
    </row>
    <row r="24" spans="2:28" ht="12.75">
      <c r="B24" s="596"/>
      <c r="C24" s="586">
        <v>2023</v>
      </c>
      <c r="D24" s="596">
        <v>295718.625</v>
      </c>
      <c r="E24" s="596">
        <v>-62634.669189453125</v>
      </c>
      <c r="F24" s="596">
        <v>-39827.81640625</v>
      </c>
      <c r="G24" s="596">
        <v>398181.1105957031</v>
      </c>
      <c r="H24" s="596">
        <v>224122</v>
      </c>
      <c r="I24" s="596">
        <v>48408.3857421875</v>
      </c>
      <c r="J24" s="596">
        <v>272530.3857421875</v>
      </c>
      <c r="K24" s="596">
        <v>670711.4963378906</v>
      </c>
      <c r="L24" s="596">
        <v>61326.234375</v>
      </c>
      <c r="M24" s="596">
        <v>732037.7307128906</v>
      </c>
      <c r="N24" s="596">
        <v>-21014.412719600154</v>
      </c>
      <c r="O24" s="596">
        <v>753052.1434324908</v>
      </c>
      <c r="P24" s="604">
        <v>3735843.776105305</v>
      </c>
      <c r="Q24" s="596">
        <v>224122</v>
      </c>
      <c r="R24" s="613">
        <v>2023</v>
      </c>
      <c r="S24" s="596">
        <v>-177.23770341873183</v>
      </c>
      <c r="T24" s="600">
        <v>2280.12050334467</v>
      </c>
      <c r="U24" s="584"/>
      <c r="V24" s="597"/>
      <c r="W24" s="597"/>
      <c r="X24" s="584"/>
      <c r="Y24" s="601"/>
      <c r="Z24" s="584"/>
      <c r="AA24" s="597"/>
      <c r="AB24" s="597"/>
    </row>
    <row r="25" spans="2:28" ht="12.75">
      <c r="B25" s="596"/>
      <c r="C25" s="586">
        <v>2024</v>
      </c>
      <c r="D25" s="596">
        <v>308263.53125</v>
      </c>
      <c r="E25" s="596">
        <v>-63573.029052734375</v>
      </c>
      <c r="F25" s="596">
        <v>-36796.146484375</v>
      </c>
      <c r="G25" s="596">
        <v>408632.7067871094</v>
      </c>
      <c r="H25" s="596">
        <v>224122</v>
      </c>
      <c r="I25" s="596">
        <v>49647.53125</v>
      </c>
      <c r="J25" s="596">
        <v>273769.53125</v>
      </c>
      <c r="K25" s="596">
        <v>682402.2380371094</v>
      </c>
      <c r="L25" s="596">
        <v>63293.8046875</v>
      </c>
      <c r="M25" s="596">
        <v>745696.0427246094</v>
      </c>
      <c r="N25" s="596">
        <v>-23449.87685164763</v>
      </c>
      <c r="O25" s="596">
        <v>769145.919576257</v>
      </c>
      <c r="P25" s="604">
        <v>3997747.636716879</v>
      </c>
      <c r="Q25" s="596">
        <v>224122</v>
      </c>
      <c r="R25" s="613">
        <v>2024</v>
      </c>
      <c r="S25" s="596">
        <v>-186.96095245361334</v>
      </c>
      <c r="T25" s="600">
        <v>2412.0500259853984</v>
      </c>
      <c r="U25" s="584"/>
      <c r="V25" s="597"/>
      <c r="W25" s="597"/>
      <c r="X25" s="584"/>
      <c r="Y25" s="601"/>
      <c r="Z25" s="584"/>
      <c r="AA25" s="597"/>
      <c r="AB25" s="597"/>
    </row>
    <row r="26" spans="2:28" ht="12.75">
      <c r="B26" s="596"/>
      <c r="C26" s="586">
        <v>2025</v>
      </c>
      <c r="D26" s="596">
        <v>393703.21875</v>
      </c>
      <c r="E26" s="596">
        <v>-58312.08056640625</v>
      </c>
      <c r="F26" s="596">
        <v>99654.734375</v>
      </c>
      <c r="G26" s="596">
        <v>352360.56494140625</v>
      </c>
      <c r="H26" s="596">
        <v>326974</v>
      </c>
      <c r="I26" s="596">
        <v>67359.1484375</v>
      </c>
      <c r="J26" s="596">
        <v>394333.1484375</v>
      </c>
      <c r="K26" s="596">
        <v>746693.7133789062</v>
      </c>
      <c r="L26" s="596">
        <v>75377.4921875</v>
      </c>
      <c r="M26" s="596">
        <v>822071.2055664062</v>
      </c>
      <c r="N26" s="596">
        <v>26475.30219914918</v>
      </c>
      <c r="O26" s="596">
        <v>795595.9033672571</v>
      </c>
      <c r="P26" s="604">
        <v>4247112.891506678</v>
      </c>
      <c r="Q26" s="596">
        <v>326974</v>
      </c>
      <c r="R26" s="613">
        <v>2025</v>
      </c>
      <c r="S26" s="596">
        <v>201.71294954299924</v>
      </c>
      <c r="T26" s="600">
        <v>2524.0839919312234</v>
      </c>
      <c r="U26" s="584"/>
      <c r="V26" s="597"/>
      <c r="W26" s="597"/>
      <c r="X26" s="584"/>
      <c r="Y26" s="601"/>
      <c r="Z26" s="584"/>
      <c r="AA26" s="597"/>
      <c r="AB26" s="597"/>
    </row>
    <row r="27" spans="2:28" ht="12.75">
      <c r="B27" s="596"/>
      <c r="C27" s="586">
        <v>2026</v>
      </c>
      <c r="D27" s="596">
        <v>410117.8125</v>
      </c>
      <c r="E27" s="596">
        <v>-59436.256103515625</v>
      </c>
      <c r="F27" s="596">
        <v>100539.56640625</v>
      </c>
      <c r="G27" s="596">
        <v>369014.5021972656</v>
      </c>
      <c r="H27" s="596">
        <v>326974</v>
      </c>
      <c r="I27" s="596">
        <v>70139.5546875</v>
      </c>
      <c r="J27" s="596">
        <v>397113.5546875</v>
      </c>
      <c r="K27" s="596">
        <v>766128.0568847656</v>
      </c>
      <c r="L27" s="596">
        <v>75338.28125</v>
      </c>
      <c r="M27" s="596">
        <v>841466.3381347656</v>
      </c>
      <c r="N27" s="596">
        <v>25668.44896794373</v>
      </c>
      <c r="O27" s="596">
        <v>815797.8891668218</v>
      </c>
      <c r="P27" s="604">
        <v>4482474.8250565715</v>
      </c>
      <c r="Q27" s="596">
        <v>326974</v>
      </c>
      <c r="R27" s="613">
        <v>2026</v>
      </c>
      <c r="S27" s="596">
        <v>188.7486174964904</v>
      </c>
      <c r="T27" s="600">
        <v>2615.2457441097863</v>
      </c>
      <c r="U27" s="584"/>
      <c r="V27" s="597"/>
      <c r="W27" s="597"/>
      <c r="X27" s="584"/>
      <c r="Y27" s="601"/>
      <c r="Z27" s="584"/>
      <c r="AA27" s="597"/>
      <c r="AB27" s="597"/>
    </row>
    <row r="28" spans="2:28" ht="12.75">
      <c r="B28" s="596"/>
      <c r="C28" s="586">
        <v>2027</v>
      </c>
      <c r="D28" s="596">
        <v>417942.78125</v>
      </c>
      <c r="E28" s="596">
        <v>-60003.9541015625</v>
      </c>
      <c r="F28" s="596">
        <v>104033.681640625</v>
      </c>
      <c r="G28" s="596">
        <v>373913.0537109375</v>
      </c>
      <c r="H28" s="596">
        <v>326974</v>
      </c>
      <c r="I28" s="596">
        <v>71257.21875</v>
      </c>
      <c r="J28" s="596">
        <v>398231.21875</v>
      </c>
      <c r="K28" s="596">
        <v>772144.2724609375</v>
      </c>
      <c r="L28" s="596">
        <v>78307.5625</v>
      </c>
      <c r="M28" s="596">
        <v>850451.8349609375</v>
      </c>
      <c r="N28" s="596">
        <v>24538.692518335956</v>
      </c>
      <c r="O28" s="596">
        <v>825913.1424426015</v>
      </c>
      <c r="P28" s="604">
        <v>4701804.939861374</v>
      </c>
      <c r="Q28" s="596">
        <v>326974</v>
      </c>
      <c r="R28" s="613">
        <v>2027</v>
      </c>
      <c r="S28" s="596">
        <v>175.78428544998155</v>
      </c>
      <c r="T28" s="600">
        <v>2684.528550643386</v>
      </c>
      <c r="U28" s="584"/>
      <c r="V28" s="597"/>
      <c r="W28" s="597"/>
      <c r="X28" s="584"/>
      <c r="Y28" s="601"/>
      <c r="Z28" s="584"/>
      <c r="AA28" s="597"/>
      <c r="AB28" s="597"/>
    </row>
    <row r="29" spans="2:28" ht="12.75">
      <c r="B29" s="596"/>
      <c r="C29" s="586">
        <v>2028</v>
      </c>
      <c r="D29" s="596">
        <v>429256.5</v>
      </c>
      <c r="E29" s="596">
        <v>-61112.27490234375</v>
      </c>
      <c r="F29" s="596">
        <v>97556.421875</v>
      </c>
      <c r="G29" s="596">
        <v>392812.35302734375</v>
      </c>
      <c r="H29" s="596">
        <v>326974</v>
      </c>
      <c r="I29" s="596">
        <v>73526.66796875</v>
      </c>
      <c r="J29" s="596">
        <v>400500.66796875</v>
      </c>
      <c r="K29" s="596">
        <v>793313.0209960938</v>
      </c>
      <c r="L29" s="596">
        <v>77224.8203125</v>
      </c>
      <c r="M29" s="596">
        <v>870537.8413085938</v>
      </c>
      <c r="N29" s="596">
        <v>23428.333540073916</v>
      </c>
      <c r="O29" s="596">
        <v>847109.5077685198</v>
      </c>
      <c r="P29" s="604">
        <v>4908873.273357728</v>
      </c>
      <c r="Q29" s="596">
        <v>326974</v>
      </c>
      <c r="R29" s="613">
        <v>2028</v>
      </c>
      <c r="S29" s="596">
        <v>164.98067541122418</v>
      </c>
      <c r="T29" s="600">
        <v>2730.894843578754</v>
      </c>
      <c r="U29" s="584"/>
      <c r="V29" s="597"/>
      <c r="W29" s="597"/>
      <c r="X29" s="584"/>
      <c r="Y29" s="601"/>
      <c r="Z29" s="584"/>
      <c r="AA29" s="597"/>
      <c r="AB29" s="597"/>
    </row>
    <row r="30" spans="2:28" ht="12.75">
      <c r="B30" s="596"/>
      <c r="C30" s="586">
        <v>2029</v>
      </c>
      <c r="D30" s="596">
        <v>436546.21875</v>
      </c>
      <c r="E30" s="596">
        <v>-62690.577880859375</v>
      </c>
      <c r="F30" s="596">
        <v>86969.56640625</v>
      </c>
      <c r="G30" s="596">
        <v>412267.2302246094</v>
      </c>
      <c r="H30" s="596">
        <v>326974</v>
      </c>
      <c r="I30" s="596">
        <v>75375.0185546875</v>
      </c>
      <c r="J30" s="596">
        <v>402349.0185546875</v>
      </c>
      <c r="K30" s="596">
        <v>814616.2487792969</v>
      </c>
      <c r="L30" s="596">
        <v>76258.5234375</v>
      </c>
      <c r="M30" s="596">
        <v>890874.7722167969</v>
      </c>
      <c r="N30" s="596">
        <v>22206.356107282416</v>
      </c>
      <c r="O30" s="596">
        <v>868668.4161095144</v>
      </c>
      <c r="P30" s="604">
        <v>5104324.502725428</v>
      </c>
      <c r="Q30" s="596">
        <v>326974</v>
      </c>
      <c r="R30" s="613">
        <v>2029</v>
      </c>
      <c r="S30" s="596">
        <v>155.25742637634266</v>
      </c>
      <c r="T30" s="600">
        <v>2750.562853723189</v>
      </c>
      <c r="U30" s="584"/>
      <c r="V30" s="597"/>
      <c r="W30" s="597"/>
      <c r="X30" s="584"/>
      <c r="Y30" s="601"/>
      <c r="Z30" s="584"/>
      <c r="AA30" s="597"/>
      <c r="AB30" s="597"/>
    </row>
    <row r="31" spans="2:28" ht="12.75">
      <c r="B31" s="596"/>
      <c r="C31" s="586">
        <v>2030</v>
      </c>
      <c r="D31" s="596">
        <v>446504.84375</v>
      </c>
      <c r="E31" s="596">
        <v>-62815.934814453125</v>
      </c>
      <c r="F31" s="596">
        <v>99847.697265625</v>
      </c>
      <c r="G31" s="596">
        <v>409473.0812988281</v>
      </c>
      <c r="H31" s="596">
        <v>326974</v>
      </c>
      <c r="I31" s="596">
        <v>76846.107421875</v>
      </c>
      <c r="J31" s="596">
        <v>403820.107421875</v>
      </c>
      <c r="K31" s="596">
        <v>813293.1887207031</v>
      </c>
      <c r="L31" s="596">
        <v>80662.5</v>
      </c>
      <c r="M31" s="596">
        <v>893955.6887207031</v>
      </c>
      <c r="N31" s="596">
        <v>20466.25708957595</v>
      </c>
      <c r="O31" s="596">
        <v>873489.4316311271</v>
      </c>
      <c r="P31" s="604">
        <v>5285230.2119470285</v>
      </c>
      <c r="Q31" s="596">
        <v>326974</v>
      </c>
      <c r="R31" s="613">
        <v>2030</v>
      </c>
      <c r="S31" s="596">
        <v>143.37345533370967</v>
      </c>
      <c r="T31" s="600">
        <v>2745.1515776832343</v>
      </c>
      <c r="U31" s="584"/>
      <c r="V31" s="597"/>
      <c r="W31" s="597"/>
      <c r="X31" s="584"/>
      <c r="Y31" s="601"/>
      <c r="Z31" s="584"/>
      <c r="AA31" s="597"/>
      <c r="AB31" s="597"/>
    </row>
    <row r="32" spans="2:28" ht="12.75">
      <c r="B32" s="596"/>
      <c r="C32" s="586">
        <v>2031</v>
      </c>
      <c r="D32" s="596">
        <v>455572.375</v>
      </c>
      <c r="E32" s="596">
        <v>-64317.104736328125</v>
      </c>
      <c r="F32" s="596">
        <v>89829.705078125</v>
      </c>
      <c r="G32" s="596">
        <v>430059.7746582031</v>
      </c>
      <c r="H32" s="596">
        <v>326974</v>
      </c>
      <c r="I32" s="596">
        <v>79412.69921875</v>
      </c>
      <c r="J32" s="596">
        <v>406386.69921875</v>
      </c>
      <c r="K32" s="596">
        <v>836446.4738769531</v>
      </c>
      <c r="L32" s="596">
        <v>78856.765625</v>
      </c>
      <c r="M32" s="596">
        <v>915303.2395019531</v>
      </c>
      <c r="N32" s="596">
        <v>18594.366668324754</v>
      </c>
      <c r="O32" s="596">
        <v>896708.8728336283</v>
      </c>
      <c r="P32" s="604">
        <v>5456175.182734146</v>
      </c>
      <c r="Q32" s="596">
        <v>326974</v>
      </c>
      <c r="R32" s="613">
        <v>2031</v>
      </c>
      <c r="S32" s="596">
        <v>129.32876228332498</v>
      </c>
      <c r="T32" s="600">
        <v>2764.9222653773577</v>
      </c>
      <c r="U32" s="584"/>
      <c r="V32" s="597"/>
      <c r="W32" s="597"/>
      <c r="X32" s="584"/>
      <c r="Y32" s="601"/>
      <c r="Z32" s="584"/>
      <c r="AA32" s="597"/>
      <c r="AB32" s="597"/>
    </row>
    <row r="33" spans="2:30" ht="12.75" customHeight="1">
      <c r="B33" s="596"/>
      <c r="C33" s="586">
        <v>2032</v>
      </c>
      <c r="D33" s="596">
        <v>466717.8125</v>
      </c>
      <c r="E33" s="596">
        <v>-64710.162353515625</v>
      </c>
      <c r="F33" s="596">
        <v>107526.427734375</v>
      </c>
      <c r="G33" s="596">
        <v>423901.5471191406</v>
      </c>
      <c r="H33" s="596">
        <v>326974</v>
      </c>
      <c r="I33" s="596">
        <v>80720.125</v>
      </c>
      <c r="J33" s="596">
        <v>407694.125</v>
      </c>
      <c r="K33" s="596">
        <v>831595.6721191406</v>
      </c>
      <c r="L33" s="596">
        <v>84625.8125</v>
      </c>
      <c r="M33" s="596">
        <v>916221.4846191406</v>
      </c>
      <c r="N33" s="596">
        <v>17320.246342439714</v>
      </c>
      <c r="O33" s="596">
        <v>898901.238276701</v>
      </c>
      <c r="P33" s="604">
        <v>5613909.824221806</v>
      </c>
      <c r="Q33" s="596">
        <v>326974</v>
      </c>
      <c r="R33" s="613">
        <v>2032</v>
      </c>
      <c r="S33" s="596">
        <v>119.60551324844346</v>
      </c>
      <c r="T33" s="600">
        <v>2784.835342327898</v>
      </c>
      <c r="U33" s="584"/>
      <c r="V33" s="597"/>
      <c r="W33" s="597"/>
      <c r="X33" s="584"/>
      <c r="Y33" s="601"/>
      <c r="Z33" s="584"/>
      <c r="AA33" s="597"/>
      <c r="AB33" s="597"/>
      <c r="AC33" s="584"/>
      <c r="AD33" s="584"/>
    </row>
    <row r="34" spans="2:30" ht="12.75" customHeight="1">
      <c r="B34" s="596"/>
      <c r="C34" s="586">
        <v>2033</v>
      </c>
      <c r="D34" s="596">
        <v>473613.59375</v>
      </c>
      <c r="E34" s="596">
        <v>-66050.17236328125</v>
      </c>
      <c r="F34" s="596">
        <v>103063.75390625</v>
      </c>
      <c r="G34" s="596">
        <v>436600.01220703125</v>
      </c>
      <c r="H34" s="596">
        <v>326974</v>
      </c>
      <c r="I34" s="596">
        <v>82426.1953125</v>
      </c>
      <c r="J34" s="596">
        <v>409400.1953125</v>
      </c>
      <c r="K34" s="596">
        <v>846000.2075195312</v>
      </c>
      <c r="L34" s="596">
        <v>85545.53125</v>
      </c>
      <c r="M34" s="596">
        <v>931545.7387695312</v>
      </c>
      <c r="N34" s="596">
        <v>13914.521731730982</v>
      </c>
      <c r="O34" s="596">
        <v>917631.2170378002</v>
      </c>
      <c r="P34" s="604">
        <v>5762125.291269117</v>
      </c>
      <c r="Q34" s="596">
        <v>326974</v>
      </c>
      <c r="R34" s="613">
        <v>2033</v>
      </c>
      <c r="S34" s="596">
        <v>95.40009819030752</v>
      </c>
      <c r="T34" s="600">
        <v>2804.89183402778</v>
      </c>
      <c r="U34" s="584"/>
      <c r="V34" s="597"/>
      <c r="W34" s="597"/>
      <c r="X34" s="584"/>
      <c r="Y34" s="601"/>
      <c r="Z34" s="584"/>
      <c r="AA34" s="597"/>
      <c r="AB34" s="597"/>
      <c r="AC34" s="584"/>
      <c r="AD34" s="584"/>
    </row>
    <row r="35" spans="2:30" ht="12.75" customHeight="1">
      <c r="B35" s="596"/>
      <c r="C35" s="586">
        <v>2034</v>
      </c>
      <c r="D35" s="596">
        <v>483684.53125</v>
      </c>
      <c r="E35" s="596">
        <v>-67499.39086914062</v>
      </c>
      <c r="F35" s="596">
        <v>102032.861328125</v>
      </c>
      <c r="G35" s="596">
        <v>449151.0607910156</v>
      </c>
      <c r="H35" s="596">
        <v>326974</v>
      </c>
      <c r="I35" s="596">
        <v>84411.958984375</v>
      </c>
      <c r="J35" s="596">
        <v>411385.958984375</v>
      </c>
      <c r="K35" s="596">
        <v>860537.0197753906</v>
      </c>
      <c r="L35" s="596">
        <v>86876.421875</v>
      </c>
      <c r="M35" s="596">
        <v>947413.4416503906</v>
      </c>
      <c r="N35" s="596">
        <v>13062.473194516837</v>
      </c>
      <c r="O35" s="596">
        <v>934350.9684558738</v>
      </c>
      <c r="P35" s="604">
        <v>5901039.167682862</v>
      </c>
      <c r="Q35" s="596">
        <v>326974</v>
      </c>
      <c r="R35" s="613">
        <v>2034</v>
      </c>
      <c r="S35" s="596">
        <v>88.9179321670531</v>
      </c>
      <c r="T35" s="600">
        <v>2825.0927733555677</v>
      </c>
      <c r="U35" s="584"/>
      <c r="V35" s="597"/>
      <c r="W35" s="597"/>
      <c r="X35" s="584"/>
      <c r="Y35" s="601"/>
      <c r="Z35" s="584"/>
      <c r="AA35" s="597"/>
      <c r="AB35" s="597"/>
      <c r="AC35" s="584"/>
      <c r="AD35" s="584"/>
    </row>
    <row r="36" spans="2:30" ht="12.75" customHeight="1">
      <c r="B36" s="596"/>
      <c r="C36" s="586">
        <v>2035</v>
      </c>
      <c r="D36" s="596">
        <v>483601.40625</v>
      </c>
      <c r="E36" s="596">
        <v>-69615.75317382812</v>
      </c>
      <c r="F36" s="596">
        <v>74348.703125</v>
      </c>
      <c r="G36" s="596">
        <v>478868.4562988281</v>
      </c>
      <c r="H36" s="596">
        <v>326974</v>
      </c>
      <c r="I36" s="596">
        <v>86694.06640625</v>
      </c>
      <c r="J36" s="596">
        <v>413668.06640625</v>
      </c>
      <c r="K36" s="596">
        <v>892536.5227050781</v>
      </c>
      <c r="L36" s="596">
        <v>82550.0078125</v>
      </c>
      <c r="M36" s="596">
        <v>975086.5305175781</v>
      </c>
      <c r="N36" s="596">
        <v>11990.014897413466</v>
      </c>
      <c r="O36" s="596">
        <v>963096.5156201647</v>
      </c>
      <c r="P36" s="604">
        <v>6032839.238970497</v>
      </c>
      <c r="Q36" s="596">
        <v>326974</v>
      </c>
      <c r="R36" s="613">
        <v>2035</v>
      </c>
      <c r="S36" s="596">
        <v>81.0339611244201</v>
      </c>
      <c r="T36" s="600">
        <v>2845.4392006286566</v>
      </c>
      <c r="U36" s="584"/>
      <c r="V36" s="597"/>
      <c r="W36" s="597"/>
      <c r="X36" s="584"/>
      <c r="Y36" s="601"/>
      <c r="Z36" s="584"/>
      <c r="AA36" s="597"/>
      <c r="AB36" s="597"/>
      <c r="AC36" s="584"/>
      <c r="AD36" s="584"/>
    </row>
    <row r="37" spans="2:30" ht="12.75" customHeight="1">
      <c r="B37" s="596"/>
      <c r="C37" s="586">
        <v>2036</v>
      </c>
      <c r="D37" s="596">
        <v>491882.8125</v>
      </c>
      <c r="E37" s="596">
        <v>-71172.80517578125</v>
      </c>
      <c r="F37" s="596">
        <v>75348.98046875</v>
      </c>
      <c r="G37" s="596">
        <v>487706.63720703125</v>
      </c>
      <c r="H37" s="596">
        <v>146766</v>
      </c>
      <c r="I37" s="596">
        <v>88251.771484375</v>
      </c>
      <c r="J37" s="596">
        <v>235017.771484375</v>
      </c>
      <c r="K37" s="596">
        <v>722724.4086914062</v>
      </c>
      <c r="L37" s="596">
        <v>84625</v>
      </c>
      <c r="M37" s="596">
        <v>807349.4086914062</v>
      </c>
      <c r="N37" s="596">
        <v>10466.321946148302</v>
      </c>
      <c r="O37" s="596">
        <v>796883.086745258</v>
      </c>
      <c r="P37" s="604">
        <v>6133220.04668981</v>
      </c>
      <c r="Q37" s="596">
        <v>146766</v>
      </c>
      <c r="R37" s="613">
        <v>2036</v>
      </c>
      <c r="S37" s="596">
        <v>70.23035108566273</v>
      </c>
      <c r="T37" s="600">
        <v>2865.9321636568484</v>
      </c>
      <c r="U37" s="584"/>
      <c r="V37" s="597"/>
      <c r="W37" s="597"/>
      <c r="X37" s="584"/>
      <c r="Y37" s="601"/>
      <c r="Z37" s="584"/>
      <c r="AA37" s="597"/>
      <c r="AB37" s="597"/>
      <c r="AC37" s="584"/>
      <c r="AD37" s="584"/>
    </row>
    <row r="38" spans="2:30" ht="12.75" customHeight="1">
      <c r="B38" s="596"/>
      <c r="C38" s="586">
        <v>2037</v>
      </c>
      <c r="D38" s="596">
        <v>500998.65625</v>
      </c>
      <c r="E38" s="596">
        <v>-71341.88305664062</v>
      </c>
      <c r="F38" s="596">
        <v>83538.9453125</v>
      </c>
      <c r="G38" s="596">
        <v>488801.5939941406</v>
      </c>
      <c r="H38" s="596">
        <v>146766</v>
      </c>
      <c r="I38" s="596">
        <v>89389.611328125</v>
      </c>
      <c r="J38" s="596">
        <v>236155.611328125</v>
      </c>
      <c r="K38" s="596">
        <v>724957.2053222656</v>
      </c>
      <c r="L38" s="596">
        <v>89674.65625</v>
      </c>
      <c r="M38" s="596">
        <v>814631.8615722656</v>
      </c>
      <c r="N38" s="596">
        <v>7947.0750225667225</v>
      </c>
      <c r="O38" s="596">
        <v>806684.7865496989</v>
      </c>
      <c r="P38" s="604">
        <v>6226754.192879544</v>
      </c>
      <c r="Q38" s="596">
        <v>146766</v>
      </c>
      <c r="R38" s="613">
        <v>2037</v>
      </c>
      <c r="S38" s="596">
        <v>52.94457502365094</v>
      </c>
      <c r="T38" s="600">
        <v>2886.5727177963117</v>
      </c>
      <c r="U38" s="584"/>
      <c r="V38" s="597"/>
      <c r="W38" s="597"/>
      <c r="X38" s="584"/>
      <c r="Y38" s="601"/>
      <c r="Z38" s="584"/>
      <c r="AA38" s="597"/>
      <c r="AB38" s="597"/>
      <c r="AC38" s="584"/>
      <c r="AD38" s="584"/>
    </row>
    <row r="39" spans="2:30" ht="12.75" customHeight="1">
      <c r="B39" s="596"/>
      <c r="C39" s="586">
        <v>2038</v>
      </c>
      <c r="D39" s="596">
        <v>499784</v>
      </c>
      <c r="E39" s="596">
        <v>-73241.1396484375</v>
      </c>
      <c r="F39" s="596">
        <v>61040.27734375</v>
      </c>
      <c r="G39" s="596">
        <v>511984.8623046875</v>
      </c>
      <c r="H39" s="596">
        <v>146766</v>
      </c>
      <c r="I39" s="596">
        <v>91071.9921875</v>
      </c>
      <c r="J39" s="596">
        <v>237837.9921875</v>
      </c>
      <c r="K39" s="596">
        <v>749822.8544921875</v>
      </c>
      <c r="L39" s="596">
        <v>87425.0625</v>
      </c>
      <c r="M39" s="596">
        <v>837247.9169921875</v>
      </c>
      <c r="N39" s="596">
        <v>6044.325883654705</v>
      </c>
      <c r="O39" s="596">
        <v>831203.5911085327</v>
      </c>
      <c r="P39" s="604">
        <v>6315466.5203439295</v>
      </c>
      <c r="Q39" s="596">
        <v>146766</v>
      </c>
      <c r="R39" s="613">
        <v>2038</v>
      </c>
      <c r="S39" s="596">
        <v>39.9802429771421</v>
      </c>
      <c r="T39" s="600">
        <v>2907.3619260039295</v>
      </c>
      <c r="U39" s="584"/>
      <c r="V39" s="597"/>
      <c r="W39" s="597"/>
      <c r="X39" s="584"/>
      <c r="Y39" s="601"/>
      <c r="Z39" s="584"/>
      <c r="AA39" s="597"/>
      <c r="AB39" s="597"/>
      <c r="AC39" s="584"/>
      <c r="AD39" s="584"/>
    </row>
    <row r="40" spans="2:30" ht="12.75" customHeight="1">
      <c r="B40" s="596"/>
      <c r="C40" s="586">
        <v>2039</v>
      </c>
      <c r="D40" s="596">
        <v>509031.5625</v>
      </c>
      <c r="E40" s="596">
        <v>-74283.83276367188</v>
      </c>
      <c r="F40" s="596">
        <v>65128.54296875</v>
      </c>
      <c r="G40" s="596">
        <v>518186.8522949219</v>
      </c>
      <c r="H40" s="596">
        <v>146766</v>
      </c>
      <c r="I40" s="596">
        <v>92618.44921875</v>
      </c>
      <c r="J40" s="596">
        <v>239384.44921875</v>
      </c>
      <c r="K40" s="596">
        <v>757571.3015136719</v>
      </c>
      <c r="L40" s="596">
        <v>91211.578125</v>
      </c>
      <c r="M40" s="596">
        <v>848782.8796386719</v>
      </c>
      <c r="N40" s="596">
        <v>4278.265536349346</v>
      </c>
      <c r="O40" s="596">
        <v>844504.6141023225</v>
      </c>
      <c r="P40" s="604">
        <v>6398430.357913115</v>
      </c>
      <c r="Q40" s="596">
        <v>146766</v>
      </c>
      <c r="R40" s="613">
        <v>2039</v>
      </c>
      <c r="S40" s="596">
        <v>28.096271934509105</v>
      </c>
      <c r="T40" s="600">
        <v>2928.300858892043</v>
      </c>
      <c r="U40" s="584"/>
      <c r="V40" s="597"/>
      <c r="W40" s="597"/>
      <c r="X40" s="584"/>
      <c r="Y40" s="601"/>
      <c r="Z40" s="584"/>
      <c r="AA40" s="597"/>
      <c r="AB40" s="597"/>
      <c r="AC40" s="584"/>
      <c r="AD40" s="584"/>
    </row>
    <row r="41" spans="2:30" ht="12.75" customHeight="1">
      <c r="B41" s="596"/>
      <c r="C41" s="586">
        <v>2040</v>
      </c>
      <c r="D41" s="596">
        <v>511477.875</v>
      </c>
      <c r="E41" s="596">
        <v>-76024.00048828125</v>
      </c>
      <c r="F41" s="596">
        <v>46325.65234375</v>
      </c>
      <c r="G41" s="596">
        <v>541176.2231445312</v>
      </c>
      <c r="H41" s="596">
        <v>146766</v>
      </c>
      <c r="I41" s="596">
        <v>124803.388671875</v>
      </c>
      <c r="J41" s="596">
        <v>271569.388671875</v>
      </c>
      <c r="K41" s="596">
        <v>812745.6118164062</v>
      </c>
      <c r="L41" s="596">
        <v>89166.4140625</v>
      </c>
      <c r="M41" s="596">
        <v>901912.0258789062</v>
      </c>
      <c r="N41" s="596">
        <v>4640.464054705816</v>
      </c>
      <c r="O41" s="596">
        <v>897271.5618242004</v>
      </c>
      <c r="P41" s="604">
        <v>6479567.732762137</v>
      </c>
      <c r="Q41" s="596">
        <v>146766</v>
      </c>
      <c r="R41" s="613">
        <v>2040</v>
      </c>
      <c r="S41" s="596">
        <v>30.25699394226058</v>
      </c>
      <c r="T41" s="600">
        <v>2949.390594783584</v>
      </c>
      <c r="U41" s="584"/>
      <c r="V41" s="597"/>
      <c r="W41" s="597"/>
      <c r="X41" s="584"/>
      <c r="Y41" s="601"/>
      <c r="Z41" s="584"/>
      <c r="AA41" s="597"/>
      <c r="AB41" s="597"/>
      <c r="AC41" s="584"/>
      <c r="AD41" s="584"/>
    </row>
    <row r="42" spans="2:30" ht="12.75" customHeight="1">
      <c r="B42" s="596"/>
      <c r="C42" s="586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604"/>
      <c r="P42" s="604"/>
      <c r="Q42" s="596"/>
      <c r="R42" s="596"/>
      <c r="S42" s="596"/>
      <c r="T42" s="613"/>
      <c r="U42" s="596"/>
      <c r="V42" s="600"/>
      <c r="W42" s="584"/>
      <c r="X42" s="597"/>
      <c r="Y42" s="597"/>
      <c r="Z42" s="584"/>
      <c r="AA42" s="601"/>
      <c r="AB42" s="584"/>
      <c r="AC42" s="597"/>
      <c r="AD42" s="597"/>
    </row>
    <row r="43" spans="2:30" ht="12.75">
      <c r="B43" s="610" t="s">
        <v>46</v>
      </c>
      <c r="C43" s="614"/>
      <c r="D43" s="596"/>
      <c r="E43" s="596"/>
      <c r="F43" s="596"/>
      <c r="G43" s="596"/>
      <c r="H43" s="596"/>
      <c r="I43" s="596"/>
      <c r="J43" s="596"/>
      <c r="K43" s="596"/>
      <c r="L43" s="596"/>
      <c r="M43" s="596"/>
      <c r="N43" s="593"/>
      <c r="O43" s="614"/>
      <c r="P43" s="614"/>
      <c r="Q43" s="614"/>
      <c r="R43" s="614"/>
      <c r="S43" s="614"/>
      <c r="T43" s="614"/>
      <c r="U43" s="584"/>
      <c r="V43" s="584"/>
      <c r="W43" s="584"/>
      <c r="X43" s="584"/>
      <c r="Y43" s="584"/>
      <c r="Z43" s="584"/>
      <c r="AA43" s="584"/>
      <c r="AB43" s="584"/>
      <c r="AC43" s="584"/>
      <c r="AD43" s="584"/>
    </row>
    <row r="44" spans="2:30" ht="12.75">
      <c r="B44" s="614"/>
      <c r="C44" s="595" t="s">
        <v>47</v>
      </c>
      <c r="D44" s="596">
        <v>3574129.7255165097</v>
      </c>
      <c r="E44" s="596">
        <v>-535074.5523893933</v>
      </c>
      <c r="F44" s="596">
        <v>449471.8434732074</v>
      </c>
      <c r="G44" s="596">
        <v>3659732.4344326956</v>
      </c>
      <c r="H44" s="596">
        <v>1812172.7628833384</v>
      </c>
      <c r="I44" s="596">
        <v>452326.31776179967</v>
      </c>
      <c r="J44" s="596">
        <v>2264499.080645138</v>
      </c>
      <c r="K44" s="596">
        <v>5924231.515077833</v>
      </c>
      <c r="L44" s="596">
        <v>543392.4347636014</v>
      </c>
      <c r="M44" s="596">
        <v>6467623.949841434</v>
      </c>
      <c r="N44" s="596">
        <v>-11943.782920705655</v>
      </c>
      <c r="O44" s="596">
        <v>6479567.73276214</v>
      </c>
      <c r="P44" s="614"/>
      <c r="Q44" s="614"/>
      <c r="R44" s="614"/>
      <c r="S44" s="614"/>
      <c r="T44" s="614"/>
      <c r="U44" s="584"/>
      <c r="V44" s="584"/>
      <c r="W44" s="584"/>
      <c r="X44" s="584"/>
      <c r="Y44" s="584"/>
      <c r="Z44" s="584"/>
      <c r="AA44" s="584"/>
      <c r="AB44" s="584"/>
      <c r="AC44" s="584"/>
      <c r="AD44" s="584"/>
    </row>
    <row r="45" spans="2:30" ht="12.75">
      <c r="B45" s="604" t="s">
        <v>48</v>
      </c>
      <c r="C45" s="595"/>
      <c r="D45" s="596"/>
      <c r="E45" s="595"/>
      <c r="F45" s="595"/>
      <c r="G45" s="596"/>
      <c r="H45" s="596"/>
      <c r="I45" s="596"/>
      <c r="J45" s="599">
        <v>611614.741806451</v>
      </c>
      <c r="K45" s="599"/>
      <c r="L45" s="599"/>
      <c r="M45" s="599">
        <v>611614.741806451</v>
      </c>
      <c r="N45" s="596">
        <v>0</v>
      </c>
      <c r="O45" s="599">
        <v>611614.741806451</v>
      </c>
      <c r="P45" s="614"/>
      <c r="Q45" s="614"/>
      <c r="R45" s="614"/>
      <c r="S45" s="614"/>
      <c r="T45" s="614"/>
      <c r="U45" s="584"/>
      <c r="V45" s="584"/>
      <c r="W45" s="584"/>
      <c r="X45" s="584"/>
      <c r="Y45" s="584"/>
      <c r="Z45" s="584"/>
      <c r="AA45" s="584"/>
      <c r="AB45" s="584"/>
      <c r="AC45" s="584"/>
      <c r="AD45" s="584"/>
    </row>
    <row r="46" spans="2:30" ht="12.75">
      <c r="B46" s="614" t="s">
        <v>49</v>
      </c>
      <c r="C46" s="595"/>
      <c r="D46" s="595"/>
      <c r="E46" s="595"/>
      <c r="F46" s="595"/>
      <c r="G46" s="596"/>
      <c r="H46" s="596"/>
      <c r="I46" s="596"/>
      <c r="J46" s="596">
        <v>2876113.8224515887</v>
      </c>
      <c r="K46" s="596"/>
      <c r="L46" s="596"/>
      <c r="M46" s="596">
        <v>7079238.691647885</v>
      </c>
      <c r="N46" s="596">
        <v>-11943.782920705655</v>
      </c>
      <c r="O46" s="596">
        <v>7091182.474568591</v>
      </c>
      <c r="P46" s="614"/>
      <c r="Q46" s="614"/>
      <c r="R46" s="614"/>
      <c r="S46" s="614"/>
      <c r="T46" s="614"/>
      <c r="U46" s="584"/>
      <c r="V46" s="584"/>
      <c r="W46" s="584"/>
      <c r="X46" s="584"/>
      <c r="Y46" s="584"/>
      <c r="Z46" s="584"/>
      <c r="AA46" s="584"/>
      <c r="AB46" s="584"/>
      <c r="AC46" s="584"/>
      <c r="AD46" s="584"/>
    </row>
    <row r="47" spans="2:30" ht="12.75">
      <c r="B47" s="614"/>
      <c r="C47" s="594"/>
      <c r="D47" s="615"/>
      <c r="E47" s="615"/>
      <c r="F47" s="615"/>
      <c r="G47" s="615"/>
      <c r="H47" s="615"/>
      <c r="I47" s="615"/>
      <c r="J47" s="615"/>
      <c r="K47" s="615"/>
      <c r="L47" s="615"/>
      <c r="M47" s="639"/>
      <c r="N47" s="637"/>
      <c r="O47" s="614"/>
      <c r="P47" s="614"/>
      <c r="Q47" s="614"/>
      <c r="R47" s="614"/>
      <c r="S47" s="614"/>
      <c r="T47" s="584"/>
      <c r="U47" s="584"/>
      <c r="V47" s="584"/>
      <c r="W47" s="584"/>
      <c r="X47" s="584"/>
      <c r="Y47" s="584"/>
      <c r="Z47" s="584"/>
      <c r="AA47" s="584"/>
      <c r="AB47" s="584"/>
      <c r="AC47" s="584"/>
      <c r="AD47" s="584"/>
    </row>
    <row r="48" spans="2:30" ht="12.75">
      <c r="B48" s="584"/>
      <c r="C48" s="690" t="s">
        <v>1</v>
      </c>
      <c r="D48" s="690"/>
      <c r="E48" s="690"/>
      <c r="F48" s="690"/>
      <c r="G48" s="690"/>
      <c r="H48" s="690"/>
      <c r="I48" s="690"/>
      <c r="J48" s="690"/>
      <c r="K48" s="690"/>
      <c r="L48" s="690"/>
      <c r="M48" s="690"/>
      <c r="N48" s="690"/>
      <c r="O48" s="690"/>
      <c r="P48" s="690"/>
      <c r="Q48" s="690"/>
      <c r="R48" s="690"/>
      <c r="S48" s="690"/>
      <c r="T48" s="690"/>
      <c r="U48" s="635"/>
      <c r="V48" s="584"/>
      <c r="W48" s="584"/>
      <c r="X48" s="584"/>
      <c r="Y48" s="584"/>
      <c r="Z48" s="584"/>
      <c r="AA48" s="584"/>
      <c r="AB48" s="584"/>
      <c r="AC48" s="584"/>
      <c r="AD48" s="584"/>
    </row>
    <row r="49" spans="1:21" ht="12.75">
      <c r="A49" s="584"/>
      <c r="B49" s="584"/>
      <c r="C49" s="690" t="s">
        <v>2</v>
      </c>
      <c r="D49" s="690"/>
      <c r="E49" s="690"/>
      <c r="F49" s="690"/>
      <c r="G49" s="690"/>
      <c r="H49" s="690"/>
      <c r="I49" s="690"/>
      <c r="J49" s="690"/>
      <c r="K49" s="690"/>
      <c r="L49" s="690"/>
      <c r="M49" s="690"/>
      <c r="N49" s="690"/>
      <c r="O49" s="690"/>
      <c r="P49" s="690"/>
      <c r="Q49" s="690"/>
      <c r="R49" s="690"/>
      <c r="S49" s="690"/>
      <c r="T49" s="690"/>
      <c r="U49" s="635"/>
    </row>
    <row r="50" spans="1:21" ht="12.75">
      <c r="A50" s="584"/>
      <c r="B50" s="584"/>
      <c r="C50" s="690" t="s">
        <v>116</v>
      </c>
      <c r="D50" s="690"/>
      <c r="E50" s="690"/>
      <c r="F50" s="690"/>
      <c r="G50" s="690"/>
      <c r="H50" s="690"/>
      <c r="I50" s="690"/>
      <c r="J50" s="690"/>
      <c r="K50" s="690"/>
      <c r="L50" s="690"/>
      <c r="M50" s="690"/>
      <c r="N50" s="690"/>
      <c r="O50" s="690"/>
      <c r="P50" s="690"/>
      <c r="Q50" s="690"/>
      <c r="R50" s="690"/>
      <c r="S50" s="690"/>
      <c r="T50" s="690"/>
      <c r="U50" s="635"/>
    </row>
    <row r="51" spans="1:21" ht="12.75">
      <c r="A51" s="584"/>
      <c r="B51" s="688"/>
      <c r="C51" s="874"/>
      <c r="D51" s="678"/>
      <c r="E51" s="664"/>
      <c r="I51" s="584"/>
      <c r="J51" s="584"/>
      <c r="K51" s="602"/>
      <c r="L51" s="602"/>
      <c r="M51" s="602"/>
      <c r="N51" s="584"/>
      <c r="O51" s="584"/>
      <c r="P51" s="584"/>
      <c r="Q51" s="584"/>
      <c r="R51" s="584"/>
      <c r="S51" s="584"/>
      <c r="T51" s="584"/>
      <c r="U51" s="584"/>
    </row>
    <row r="52" spans="1:21" ht="12.75">
      <c r="A52" s="584"/>
      <c r="B52" s="658" t="s">
        <v>50</v>
      </c>
      <c r="C52" s="665" t="s">
        <v>52</v>
      </c>
      <c r="D52" s="658" t="s">
        <v>53</v>
      </c>
      <c r="E52" s="665" t="s">
        <v>54</v>
      </c>
      <c r="I52" s="584"/>
      <c r="J52" s="618"/>
      <c r="K52" s="619"/>
      <c r="L52" s="619"/>
      <c r="M52" s="619"/>
      <c r="N52" s="618"/>
      <c r="O52" s="584"/>
      <c r="P52" s="584"/>
      <c r="Q52" s="584"/>
      <c r="R52" s="584"/>
      <c r="S52" s="584"/>
      <c r="T52" s="584"/>
      <c r="U52" s="584"/>
    </row>
    <row r="53" spans="1:21" ht="12.75">
      <c r="A53" s="584"/>
      <c r="B53" s="630" t="s">
        <v>55</v>
      </c>
      <c r="C53" s="679" t="s">
        <v>55</v>
      </c>
      <c r="D53" s="679" t="s">
        <v>55</v>
      </c>
      <c r="E53" s="679" t="s">
        <v>55</v>
      </c>
      <c r="I53" s="584"/>
      <c r="J53" s="618"/>
      <c r="K53" s="612"/>
      <c r="L53" s="612"/>
      <c r="M53" s="612"/>
      <c r="N53" s="618"/>
      <c r="O53" s="584"/>
      <c r="P53" s="584"/>
      <c r="Q53" s="584"/>
      <c r="R53" s="584"/>
      <c r="S53" s="584"/>
      <c r="T53" s="584"/>
      <c r="U53" s="584"/>
    </row>
    <row r="54" spans="1:21" ht="12.75">
      <c r="A54" s="584"/>
      <c r="B54" s="642" t="s">
        <v>210</v>
      </c>
      <c r="C54" s="642" t="s">
        <v>210</v>
      </c>
      <c r="D54" s="642" t="s">
        <v>210</v>
      </c>
      <c r="E54" s="680" t="s">
        <v>58</v>
      </c>
      <c r="I54" s="584"/>
      <c r="J54" s="618"/>
      <c r="K54" s="618"/>
      <c r="L54" s="618"/>
      <c r="M54" s="618"/>
      <c r="N54" s="618"/>
      <c r="O54" s="584"/>
      <c r="P54" s="584"/>
      <c r="Q54" s="584"/>
      <c r="R54" s="584"/>
      <c r="S54" s="584"/>
      <c r="T54" s="584"/>
      <c r="U54" s="584"/>
    </row>
    <row r="55" spans="1:21" ht="12.75">
      <c r="A55" s="586">
        <v>2011</v>
      </c>
      <c r="B55" s="629">
        <v>10452.3623046875</v>
      </c>
      <c r="C55" s="681">
        <v>7386.70751953125</v>
      </c>
      <c r="D55" s="621">
        <v>6170.87158203125</v>
      </c>
      <c r="E55" s="627">
        <v>0.2905798852443695</v>
      </c>
      <c r="I55" s="584"/>
      <c r="J55" s="591"/>
      <c r="K55" s="666"/>
      <c r="L55" s="622"/>
      <c r="M55" s="591"/>
      <c r="N55" s="618"/>
      <c r="O55" s="584"/>
      <c r="P55" s="584"/>
      <c r="Q55" s="584"/>
      <c r="R55" s="584"/>
      <c r="S55" s="584"/>
      <c r="T55" s="584"/>
      <c r="U55" s="584"/>
    </row>
    <row r="56" spans="1:21" ht="12.75">
      <c r="A56" s="586">
        <v>2012</v>
      </c>
      <c r="B56" s="629">
        <v>10585.57421875</v>
      </c>
      <c r="C56" s="681">
        <v>8374.978515625</v>
      </c>
      <c r="D56" s="621">
        <v>6943.66357421875</v>
      </c>
      <c r="E56" s="627">
        <v>0.3433901369571686</v>
      </c>
      <c r="I56" s="584"/>
      <c r="J56" s="591"/>
      <c r="K56" s="666"/>
      <c r="L56" s="622"/>
      <c r="M56" s="622"/>
      <c r="N56" s="618"/>
      <c r="O56" s="584"/>
      <c r="P56" s="584"/>
      <c r="Q56" s="584"/>
      <c r="R56" s="584"/>
      <c r="S56" s="584"/>
      <c r="T56" s="584"/>
      <c r="U56" s="584"/>
    </row>
    <row r="57" spans="1:21" ht="12.75">
      <c r="A57" s="586">
        <v>2013</v>
      </c>
      <c r="B57" s="629">
        <v>7296.021484375</v>
      </c>
      <c r="C57" s="681">
        <v>6780.97021484375</v>
      </c>
      <c r="D57" s="621">
        <v>5751.01318359375</v>
      </c>
      <c r="E57" s="627">
        <v>0.2935369908809662</v>
      </c>
      <c r="I57" s="584"/>
      <c r="J57" s="591"/>
      <c r="K57" s="666"/>
      <c r="L57" s="622"/>
      <c r="M57" s="622"/>
      <c r="N57" s="618"/>
      <c r="O57" s="584"/>
      <c r="P57" s="584"/>
      <c r="Q57" s="584"/>
      <c r="R57" s="584"/>
      <c r="S57" s="584"/>
      <c r="T57" s="584"/>
      <c r="U57" s="584"/>
    </row>
    <row r="58" spans="1:21" ht="12.75">
      <c r="A58" s="586">
        <v>2014</v>
      </c>
      <c r="B58" s="629">
        <v>5049.63623046875</v>
      </c>
      <c r="C58" s="681">
        <v>7009.39990234375</v>
      </c>
      <c r="D58" s="621">
        <v>5318.81396484375</v>
      </c>
      <c r="E58" s="627">
        <v>0.33185726404190063</v>
      </c>
      <c r="I58" s="584"/>
      <c r="J58" s="591"/>
      <c r="K58" s="666"/>
      <c r="L58" s="622"/>
      <c r="M58" s="622"/>
      <c r="N58" s="618"/>
      <c r="O58" s="584"/>
      <c r="P58" s="584"/>
      <c r="Q58" s="584"/>
      <c r="R58" s="584"/>
      <c r="S58" s="584"/>
      <c r="T58" s="584"/>
      <c r="U58" s="584"/>
    </row>
    <row r="59" spans="1:21" ht="12.75">
      <c r="A59" s="586">
        <v>2015</v>
      </c>
      <c r="B59" s="629">
        <v>9351.083984375</v>
      </c>
      <c r="C59" s="681">
        <v>8110.36279296875</v>
      </c>
      <c r="D59" s="621">
        <v>6039.0546875</v>
      </c>
      <c r="E59" s="627">
        <v>0.3164641261100769</v>
      </c>
      <c r="I59" s="584"/>
      <c r="J59" s="591"/>
      <c r="K59" s="666"/>
      <c r="L59" s="622"/>
      <c r="M59" s="622"/>
      <c r="N59" s="618"/>
      <c r="O59" s="584"/>
      <c r="P59" s="584"/>
      <c r="Q59" s="584"/>
      <c r="R59" s="584"/>
      <c r="S59" s="584"/>
      <c r="T59" s="584"/>
      <c r="U59" s="584"/>
    </row>
    <row r="60" spans="1:21" ht="12.75">
      <c r="A60" s="586">
        <v>2016</v>
      </c>
      <c r="B60" s="629">
        <v>4097.04345703125</v>
      </c>
      <c r="C60" s="681">
        <v>4175.7972412109375</v>
      </c>
      <c r="D60" s="621">
        <v>1634.880126953125</v>
      </c>
      <c r="E60" s="627">
        <v>0.009094475768506527</v>
      </c>
      <c r="I60" s="584"/>
      <c r="J60" s="591"/>
      <c r="K60" s="666"/>
      <c r="L60" s="622"/>
      <c r="M60" s="622"/>
      <c r="N60" s="618"/>
      <c r="O60" s="584"/>
      <c r="P60" s="584"/>
      <c r="Q60" s="584"/>
      <c r="R60" s="584"/>
      <c r="S60" s="584"/>
      <c r="T60" s="584"/>
      <c r="U60" s="584"/>
    </row>
    <row r="61" spans="1:21" ht="12.75">
      <c r="A61" s="586">
        <v>2017</v>
      </c>
      <c r="B61" s="629">
        <v>4429.87841796875</v>
      </c>
      <c r="C61" s="681">
        <v>4028.4266357421875</v>
      </c>
      <c r="D61" s="621">
        <v>1811.6575927734375</v>
      </c>
      <c r="E61" s="627">
        <v>0.010307910852134228</v>
      </c>
      <c r="I61" s="584"/>
      <c r="J61" s="591"/>
      <c r="K61" s="666"/>
      <c r="L61" s="622"/>
      <c r="M61" s="622"/>
      <c r="N61" s="618"/>
      <c r="O61" s="584"/>
      <c r="P61" s="584"/>
      <c r="Q61" s="584"/>
      <c r="R61" s="584"/>
      <c r="S61" s="584"/>
      <c r="T61" s="584"/>
      <c r="U61" s="584"/>
    </row>
    <row r="62" spans="1:21" ht="12.75">
      <c r="A62" s="586">
        <v>2018</v>
      </c>
      <c r="B62" s="629">
        <v>4357.98779296875</v>
      </c>
      <c r="C62" s="681">
        <v>4243.8697509765625</v>
      </c>
      <c r="D62" s="621">
        <v>1793.29150390625</v>
      </c>
      <c r="E62" s="627">
        <v>0.010142161510884762</v>
      </c>
      <c r="I62" s="584"/>
      <c r="J62" s="591"/>
      <c r="K62" s="666"/>
      <c r="L62" s="622"/>
      <c r="M62" s="622"/>
      <c r="N62" s="618"/>
      <c r="O62" s="584"/>
      <c r="P62" s="584"/>
      <c r="Q62" s="584"/>
      <c r="R62" s="584"/>
      <c r="S62" s="584"/>
      <c r="T62" s="584"/>
      <c r="U62" s="584"/>
    </row>
    <row r="63" spans="1:21" ht="12.75">
      <c r="A63" s="586">
        <v>2019</v>
      </c>
      <c r="B63" s="629">
        <v>3557.40966796875</v>
      </c>
      <c r="C63" s="681">
        <v>4025.7274169921875</v>
      </c>
      <c r="D63" s="621">
        <v>1504.8740234375</v>
      </c>
      <c r="E63" s="627">
        <v>0.008280578069388866</v>
      </c>
      <c r="I63" s="584"/>
      <c r="J63" s="591"/>
      <c r="K63" s="666"/>
      <c r="L63" s="622"/>
      <c r="M63" s="622"/>
      <c r="N63" s="618"/>
      <c r="O63" s="584"/>
      <c r="P63" s="584"/>
      <c r="Q63" s="584"/>
      <c r="R63" s="584"/>
      <c r="S63" s="584"/>
      <c r="T63" s="584"/>
      <c r="U63" s="584"/>
    </row>
    <row r="64" spans="1:21" ht="12.75">
      <c r="A64" s="586">
        <v>2020</v>
      </c>
      <c r="B64" s="629">
        <v>4573.1328125</v>
      </c>
      <c r="C64" s="681">
        <v>4337.7940673828125</v>
      </c>
      <c r="D64" s="621">
        <v>763.98486328125</v>
      </c>
      <c r="E64" s="627">
        <v>0.003319602459669113</v>
      </c>
      <c r="I64" s="584"/>
      <c r="J64" s="591"/>
      <c r="K64" s="666"/>
      <c r="L64" s="622"/>
      <c r="M64" s="622"/>
      <c r="N64" s="618"/>
      <c r="O64" s="584"/>
      <c r="P64" s="584"/>
      <c r="Q64" s="584"/>
      <c r="R64" s="584"/>
      <c r="S64" s="584"/>
      <c r="T64" s="584"/>
      <c r="U64" s="584"/>
    </row>
    <row r="65" spans="1:14" ht="12.75">
      <c r="A65" s="586">
        <v>2021</v>
      </c>
      <c r="B65" s="629">
        <v>4371.6552734375</v>
      </c>
      <c r="C65" s="681">
        <v>4326.7303466796875</v>
      </c>
      <c r="D65" s="621">
        <v>762.0003662109375</v>
      </c>
      <c r="E65" s="627">
        <v>0.003309632185846567</v>
      </c>
      <c r="I65" s="584"/>
      <c r="J65" s="591"/>
      <c r="K65" s="666"/>
      <c r="L65" s="622"/>
      <c r="M65" s="622"/>
      <c r="N65" s="618"/>
    </row>
    <row r="66" spans="1:14" ht="12.75">
      <c r="A66" s="586">
        <v>2022</v>
      </c>
      <c r="B66" s="629">
        <v>4558.69873046875</v>
      </c>
      <c r="C66" s="681">
        <v>4342.4222412109375</v>
      </c>
      <c r="D66" s="621">
        <v>763.8060913085938</v>
      </c>
      <c r="E66" s="627">
        <v>0.00330971647053957</v>
      </c>
      <c r="I66" s="584"/>
      <c r="J66" s="591"/>
      <c r="K66" s="666"/>
      <c r="L66" s="622"/>
      <c r="M66" s="622"/>
      <c r="N66" s="618"/>
    </row>
    <row r="67" spans="1:14" ht="12.75">
      <c r="A67" s="586">
        <v>2023</v>
      </c>
      <c r="B67" s="629">
        <v>4268.751953125</v>
      </c>
      <c r="C67" s="681">
        <v>4014.0223388671875</v>
      </c>
      <c r="D67" s="621">
        <v>693.5390625</v>
      </c>
      <c r="E67" s="627">
        <v>0.0029207144398242235</v>
      </c>
      <c r="I67" s="584"/>
      <c r="J67" s="591"/>
      <c r="K67" s="666"/>
      <c r="L67" s="622"/>
      <c r="M67" s="622"/>
      <c r="N67" s="618"/>
    </row>
    <row r="68" spans="1:14" ht="12.75">
      <c r="A68" s="586">
        <v>2024</v>
      </c>
      <c r="B68" s="629">
        <v>3654.5869140625</v>
      </c>
      <c r="C68" s="681">
        <v>4089.803466796875</v>
      </c>
      <c r="D68" s="621">
        <v>708.9403686523438</v>
      </c>
      <c r="E68" s="627">
        <v>0.0029971697367727757</v>
      </c>
      <c r="I68" s="584"/>
      <c r="J68" s="591"/>
      <c r="K68" s="666"/>
      <c r="L68" s="622"/>
      <c r="M68" s="622"/>
      <c r="N68" s="618"/>
    </row>
    <row r="69" spans="1:14" ht="12.75">
      <c r="A69" s="586">
        <v>2025</v>
      </c>
      <c r="B69" s="629">
        <v>4559.13623046875</v>
      </c>
      <c r="C69" s="681">
        <v>4808.7713623046875</v>
      </c>
      <c r="D69" s="621">
        <v>807.64892578125</v>
      </c>
      <c r="E69" s="627">
        <v>0.0033095749095082283</v>
      </c>
      <c r="I69" s="584"/>
      <c r="J69" s="591"/>
      <c r="K69" s="666"/>
      <c r="L69" s="622"/>
      <c r="M69" s="622"/>
      <c r="N69" s="618"/>
    </row>
    <row r="70" spans="1:14" ht="12.75">
      <c r="A70" s="586">
        <v>2026</v>
      </c>
      <c r="B70" s="629">
        <v>3917.186767578125</v>
      </c>
      <c r="C70" s="681">
        <v>4743.02880859375</v>
      </c>
      <c r="D70" s="621">
        <v>782.7116088867188</v>
      </c>
      <c r="E70" s="627">
        <v>0.0031090895645320415</v>
      </c>
      <c r="I70" s="584"/>
      <c r="J70" s="591"/>
      <c r="K70" s="666"/>
      <c r="L70" s="622"/>
      <c r="M70" s="622"/>
      <c r="N70" s="618"/>
    </row>
    <row r="71" spans="1:14" ht="12.75">
      <c r="A71" s="586">
        <v>2027</v>
      </c>
      <c r="B71" s="629">
        <v>4557.63671875</v>
      </c>
      <c r="C71" s="681">
        <v>4868.96435546875</v>
      </c>
      <c r="D71" s="621">
        <v>813.9898071289062</v>
      </c>
      <c r="E71" s="627">
        <v>0.0033087730407714844</v>
      </c>
      <c r="I71" s="584"/>
      <c r="J71" s="591"/>
      <c r="K71" s="666"/>
      <c r="L71" s="622"/>
      <c r="M71" s="622"/>
      <c r="N71" s="618"/>
    </row>
    <row r="72" spans="1:14" ht="12.75">
      <c r="A72" s="586">
        <v>2028</v>
      </c>
      <c r="B72" s="629">
        <v>3884.1416015625</v>
      </c>
      <c r="C72" s="681">
        <v>4740.044677734375</v>
      </c>
      <c r="D72" s="621">
        <v>781.3252563476562</v>
      </c>
      <c r="E72" s="627">
        <v>0.0030977351125329733</v>
      </c>
      <c r="I72" s="584"/>
      <c r="J72" s="591"/>
      <c r="K72" s="666"/>
      <c r="L72" s="622"/>
      <c r="M72" s="622"/>
      <c r="N72" s="618"/>
    </row>
    <row r="73" spans="1:14" ht="12.75">
      <c r="A73" s="586">
        <v>2029</v>
      </c>
      <c r="B73" s="629">
        <v>4401.08154296875</v>
      </c>
      <c r="C73" s="681">
        <v>4621.44873046875</v>
      </c>
      <c r="D73" s="621">
        <v>754.1549072265625</v>
      </c>
      <c r="E73" s="627">
        <v>0.0029409676790237427</v>
      </c>
      <c r="I73" s="584"/>
      <c r="J73" s="591"/>
      <c r="K73" s="666"/>
      <c r="L73" s="622"/>
      <c r="M73" s="622"/>
      <c r="N73" s="618"/>
    </row>
    <row r="74" spans="1:14" ht="12.75">
      <c r="A74" s="586">
        <v>2030</v>
      </c>
      <c r="B74" s="629">
        <v>4332.064453125</v>
      </c>
      <c r="C74" s="681">
        <v>4823.7353515625</v>
      </c>
      <c r="D74" s="621">
        <v>800.2733764648438</v>
      </c>
      <c r="E74" s="627">
        <v>0.0032096565701067448</v>
      </c>
      <c r="I74" s="584"/>
      <c r="J74" s="591"/>
      <c r="K74" s="666"/>
      <c r="L74" s="622"/>
      <c r="M74" s="622"/>
      <c r="N74" s="618"/>
    </row>
    <row r="75" spans="1:14" ht="12.75">
      <c r="A75" s="591">
        <v>2031</v>
      </c>
      <c r="B75" s="629">
        <v>3536.2177734375</v>
      </c>
      <c r="C75" s="681">
        <v>4655.0625</v>
      </c>
      <c r="D75" s="621">
        <v>758.1314697265625</v>
      </c>
      <c r="E75" s="627">
        <v>0.0029412326402962208</v>
      </c>
      <c r="I75" s="584"/>
      <c r="J75" s="591"/>
      <c r="K75" s="666"/>
      <c r="L75" s="622"/>
      <c r="M75" s="622"/>
      <c r="N75" s="618"/>
    </row>
    <row r="76" spans="1:14" ht="12.75">
      <c r="A76" s="591">
        <v>2032</v>
      </c>
      <c r="B76" s="629">
        <v>4571.8798828125</v>
      </c>
      <c r="C76" s="681">
        <v>4931.861328125</v>
      </c>
      <c r="D76" s="621">
        <v>821.5967407226562</v>
      </c>
      <c r="E76" s="627">
        <v>0.0033187270164489746</v>
      </c>
      <c r="I76" s="584"/>
      <c r="J76" s="591"/>
      <c r="K76" s="666"/>
      <c r="L76" s="622"/>
      <c r="M76" s="622"/>
      <c r="N76" s="618"/>
    </row>
    <row r="77" spans="1:14" ht="12.75">
      <c r="A77" s="591">
        <v>2033</v>
      </c>
      <c r="B77" s="629">
        <v>4373.86767578125</v>
      </c>
      <c r="C77" s="681">
        <v>4921.217529296875</v>
      </c>
      <c r="D77" s="621">
        <v>820.2063598632812</v>
      </c>
      <c r="E77" s="627">
        <v>0.0033098948188126087</v>
      </c>
      <c r="I77" s="584"/>
      <c r="J77" s="591"/>
      <c r="K77" s="666"/>
      <c r="L77" s="622"/>
      <c r="M77" s="622"/>
      <c r="N77" s="618"/>
    </row>
    <row r="78" spans="1:14" ht="12.75">
      <c r="A78" s="591">
        <v>2034</v>
      </c>
      <c r="B78" s="629">
        <v>4557.8193359375</v>
      </c>
      <c r="C78" s="681">
        <v>4933.637939453125</v>
      </c>
      <c r="D78" s="621">
        <v>821.7708740234375</v>
      </c>
      <c r="E78" s="627">
        <v>0.003309185616672039</v>
      </c>
      <c r="I78" s="584"/>
      <c r="J78" s="591"/>
      <c r="K78" s="666"/>
      <c r="L78" s="622"/>
      <c r="M78" s="622"/>
      <c r="N78" s="618"/>
    </row>
    <row r="79" spans="1:14" ht="12.75">
      <c r="A79" s="591">
        <v>2035</v>
      </c>
      <c r="B79" s="629">
        <v>4269.61279296875</v>
      </c>
      <c r="C79" s="681">
        <v>4627.2421875</v>
      </c>
      <c r="D79" s="621">
        <v>753.8180541992188</v>
      </c>
      <c r="E79" s="627">
        <v>0.0029215868562459946</v>
      </c>
      <c r="I79" s="584"/>
      <c r="J79" s="591"/>
      <c r="K79" s="666"/>
      <c r="L79" s="622"/>
      <c r="M79" s="622"/>
      <c r="N79" s="618"/>
    </row>
    <row r="80" spans="1:14" ht="12.75" customHeight="1">
      <c r="A80" s="591">
        <v>2036</v>
      </c>
      <c r="B80" s="629">
        <v>3658.2998046875</v>
      </c>
      <c r="C80" s="681">
        <v>4682.658203125</v>
      </c>
      <c r="D80" s="621">
        <v>767.478515625</v>
      </c>
      <c r="E80" s="627">
        <v>0.0029984498396515846</v>
      </c>
      <c r="I80" s="584"/>
      <c r="J80" s="591"/>
      <c r="K80" s="666"/>
      <c r="L80" s="622"/>
      <c r="M80" s="622"/>
      <c r="N80" s="618"/>
    </row>
    <row r="81" spans="1:22" ht="12.75" customHeight="1">
      <c r="A81" s="591">
        <v>2037</v>
      </c>
      <c r="B81" s="629">
        <v>4558.69970703125</v>
      </c>
      <c r="C81" s="681">
        <v>4898.113525390625</v>
      </c>
      <c r="D81" s="621">
        <v>818.6400146484375</v>
      </c>
      <c r="E81" s="627">
        <v>0.003309927647933364</v>
      </c>
      <c r="I81" s="584"/>
      <c r="J81" s="591"/>
      <c r="K81" s="666"/>
      <c r="L81" s="622"/>
      <c r="M81" s="622"/>
      <c r="N81" s="618"/>
      <c r="O81" s="584"/>
      <c r="P81" s="584"/>
      <c r="Q81" s="584"/>
      <c r="R81" s="584"/>
      <c r="S81" s="584"/>
      <c r="T81" s="584"/>
      <c r="U81" s="584"/>
      <c r="V81" s="584"/>
    </row>
    <row r="82" spans="1:22" ht="12.75" customHeight="1">
      <c r="A82" s="591">
        <v>2038</v>
      </c>
      <c r="B82" s="629">
        <v>3916.9033203125</v>
      </c>
      <c r="C82" s="681">
        <v>4713.7041015625</v>
      </c>
      <c r="D82" s="621">
        <v>780.877197265625</v>
      </c>
      <c r="E82" s="627">
        <v>0.0031086415983736515</v>
      </c>
      <c r="I82" s="584"/>
      <c r="J82" s="591"/>
      <c r="K82" s="666"/>
      <c r="L82" s="622"/>
      <c r="M82" s="622"/>
      <c r="N82" s="618"/>
      <c r="O82" s="584"/>
      <c r="P82" s="584"/>
      <c r="Q82" s="584"/>
      <c r="R82" s="584"/>
      <c r="S82" s="584"/>
      <c r="T82" s="584"/>
      <c r="U82" s="584"/>
      <c r="V82" s="584"/>
    </row>
    <row r="83" spans="1:22" ht="12.75" customHeight="1">
      <c r="A83" s="591">
        <v>2039</v>
      </c>
      <c r="B83" s="629">
        <v>4558.29248046875</v>
      </c>
      <c r="C83" s="681">
        <v>4854.779052734375</v>
      </c>
      <c r="D83" s="621">
        <v>813.7796630859375</v>
      </c>
      <c r="E83" s="627">
        <v>0.003309192368760705</v>
      </c>
      <c r="I83" s="584"/>
      <c r="J83" s="591"/>
      <c r="K83" s="666"/>
      <c r="L83" s="622"/>
      <c r="M83" s="622"/>
      <c r="N83" s="618"/>
      <c r="O83" s="584"/>
      <c r="P83" s="584"/>
      <c r="Q83" s="584"/>
      <c r="R83" s="584"/>
      <c r="S83" s="584"/>
      <c r="T83" s="584"/>
      <c r="U83" s="584"/>
      <c r="V83" s="584"/>
    </row>
    <row r="84" spans="1:22" ht="12.75" customHeight="1">
      <c r="A84" s="591">
        <v>2040</v>
      </c>
      <c r="B84" s="640">
        <v>3886.351318359375</v>
      </c>
      <c r="C84" s="682">
        <v>4684.585693359375</v>
      </c>
      <c r="D84" s="641">
        <v>776.6876220703125</v>
      </c>
      <c r="E84" s="628">
        <v>0.003099076682701707</v>
      </c>
      <c r="I84" s="584"/>
      <c r="J84" s="591"/>
      <c r="K84" s="666"/>
      <c r="L84" s="622"/>
      <c r="M84" s="622"/>
      <c r="N84" s="618"/>
      <c r="O84" s="584"/>
      <c r="P84" s="584"/>
      <c r="Q84" s="584"/>
      <c r="R84" s="584"/>
      <c r="S84" s="584"/>
      <c r="T84" s="584"/>
      <c r="U84" s="584"/>
      <c r="V84" s="584"/>
    </row>
    <row r="85" spans="1:22" s="461" customFormat="1" ht="12.75" customHeight="1">
      <c r="A85" s="591"/>
      <c r="B85" s="623"/>
      <c r="C85" s="624"/>
      <c r="D85" s="651"/>
      <c r="E85" s="623"/>
      <c r="F85" s="622"/>
      <c r="G85" s="652"/>
      <c r="H85" s="652"/>
      <c r="I85" s="622"/>
      <c r="J85" s="623"/>
      <c r="K85" s="591"/>
      <c r="L85" s="653"/>
      <c r="M85" s="624"/>
      <c r="N85" s="643"/>
      <c r="O85" s="623"/>
      <c r="P85" s="622"/>
      <c r="Q85" s="652"/>
      <c r="R85" s="654"/>
      <c r="S85" s="591"/>
      <c r="T85" s="666"/>
      <c r="U85" s="622"/>
      <c r="V85" s="622"/>
    </row>
    <row r="86" spans="1:22" ht="12.75" customHeight="1">
      <c r="A86" s="591"/>
      <c r="B86" s="631"/>
      <c r="C86" s="619"/>
      <c r="D86" s="619"/>
      <c r="E86" s="585"/>
      <c r="F86" s="584"/>
      <c r="G86" s="585"/>
      <c r="H86" s="585"/>
      <c r="I86" s="585"/>
      <c r="J86" s="585"/>
      <c r="M86" s="617"/>
      <c r="N86" s="585"/>
      <c r="O86" s="585"/>
      <c r="P86" s="585"/>
      <c r="Q86" s="584"/>
      <c r="R86" s="584"/>
      <c r="S86" s="584"/>
      <c r="T86" s="584"/>
      <c r="U86" s="618"/>
      <c r="V86" s="618"/>
    </row>
    <row r="87" spans="1:22" ht="12.75">
      <c r="A87" s="584"/>
      <c r="B87" s="691" t="s">
        <v>65</v>
      </c>
      <c r="C87" s="692"/>
      <c r="D87" s="692"/>
      <c r="E87" s="692"/>
      <c r="F87" s="692"/>
      <c r="G87" s="692"/>
      <c r="H87" s="693"/>
      <c r="I87" s="868" t="s">
        <v>66</v>
      </c>
      <c r="J87" s="605"/>
      <c r="K87" s="885" t="s">
        <v>69</v>
      </c>
      <c r="L87" s="886"/>
      <c r="M87" s="886"/>
      <c r="N87" s="886"/>
      <c r="O87" s="886"/>
      <c r="P87" s="887"/>
      <c r="Q87" s="606"/>
      <c r="V87" s="618"/>
    </row>
    <row r="88" spans="1:22" ht="12.75">
      <c r="A88" s="584"/>
      <c r="B88" s="659"/>
      <c r="C88" s="670"/>
      <c r="D88" s="671"/>
      <c r="E88" s="672" t="s">
        <v>70</v>
      </c>
      <c r="F88" s="671"/>
      <c r="G88" s="671" t="s">
        <v>71</v>
      </c>
      <c r="H88" s="672" t="s">
        <v>70</v>
      </c>
      <c r="I88" s="873" t="s">
        <v>72</v>
      </c>
      <c r="J88" s="605"/>
      <c r="K88" s="676"/>
      <c r="L88" s="668"/>
      <c r="M88" s="607"/>
      <c r="N88" s="606" t="s">
        <v>75</v>
      </c>
      <c r="O88" s="668"/>
      <c r="P88" s="677"/>
      <c r="Q88" s="668"/>
      <c r="V88" s="618"/>
    </row>
    <row r="89" spans="1:22" ht="12.75">
      <c r="A89" s="584"/>
      <c r="B89" s="630" t="s">
        <v>66</v>
      </c>
      <c r="C89" s="591" t="s">
        <v>9</v>
      </c>
      <c r="D89" s="591" t="s">
        <v>9</v>
      </c>
      <c r="E89" s="591" t="s">
        <v>9</v>
      </c>
      <c r="F89" s="591" t="s">
        <v>5</v>
      </c>
      <c r="G89" s="591" t="s">
        <v>5</v>
      </c>
      <c r="H89" s="591" t="s">
        <v>5</v>
      </c>
      <c r="I89" s="679">
        <v>0.923</v>
      </c>
      <c r="J89" s="605"/>
      <c r="K89" s="647"/>
      <c r="L89" s="648" t="s">
        <v>77</v>
      </c>
      <c r="M89" s="648" t="s">
        <v>78</v>
      </c>
      <c r="N89" s="648" t="s">
        <v>79</v>
      </c>
      <c r="O89" s="648" t="s">
        <v>13</v>
      </c>
      <c r="P89" s="687" t="s">
        <v>80</v>
      </c>
      <c r="Q89" s="618"/>
      <c r="V89" s="618"/>
    </row>
    <row r="90" spans="1:22" ht="12.75">
      <c r="A90" s="584"/>
      <c r="B90" s="660" t="s">
        <v>81</v>
      </c>
      <c r="C90" s="636" t="s">
        <v>82</v>
      </c>
      <c r="D90" s="636" t="s">
        <v>83</v>
      </c>
      <c r="E90" s="636" t="s">
        <v>21</v>
      </c>
      <c r="F90" s="636" t="s">
        <v>82</v>
      </c>
      <c r="G90" s="636" t="s">
        <v>83</v>
      </c>
      <c r="H90" s="636" t="s">
        <v>21</v>
      </c>
      <c r="I90" s="869" t="s">
        <v>84</v>
      </c>
      <c r="J90" s="605"/>
      <c r="K90" s="649" t="s">
        <v>89</v>
      </c>
      <c r="L90" s="650" t="s">
        <v>79</v>
      </c>
      <c r="M90" s="650" t="s">
        <v>90</v>
      </c>
      <c r="N90" s="650" t="s">
        <v>91</v>
      </c>
      <c r="O90" s="650" t="s">
        <v>79</v>
      </c>
      <c r="P90" s="645" t="s">
        <v>92</v>
      </c>
      <c r="Q90" s="618"/>
      <c r="V90" s="618"/>
    </row>
    <row r="91" spans="1:22" ht="5.25" customHeight="1">
      <c r="A91" s="584"/>
      <c r="B91" s="661"/>
      <c r="C91" s="590"/>
      <c r="D91" s="590"/>
      <c r="E91" s="590"/>
      <c r="F91" s="590"/>
      <c r="G91" s="590"/>
      <c r="H91" s="590"/>
      <c r="I91" s="870"/>
      <c r="J91" s="584"/>
      <c r="K91" s="625"/>
      <c r="L91" s="618"/>
      <c r="M91" s="618"/>
      <c r="N91" s="618"/>
      <c r="O91" s="618"/>
      <c r="P91" s="626"/>
      <c r="Q91" s="618"/>
      <c r="V91" s="618"/>
    </row>
    <row r="92" spans="1:22" ht="12.75">
      <c r="A92" s="586">
        <v>2011</v>
      </c>
      <c r="B92" s="662">
        <v>7432.1748046875</v>
      </c>
      <c r="C92" s="655">
        <v>57.64887619018555</v>
      </c>
      <c r="D92" s="655">
        <v>114.59170532226562</v>
      </c>
      <c r="E92" s="652">
        <v>56.94282913208008</v>
      </c>
      <c r="F92" s="652">
        <v>369.3059997558594</v>
      </c>
      <c r="G92" s="655">
        <v>1246.944580078125</v>
      </c>
      <c r="H92" s="652">
        <v>877.6385803222656</v>
      </c>
      <c r="I92" s="871">
        <v>6859.897344726563</v>
      </c>
      <c r="J92" s="586">
        <v>2011</v>
      </c>
      <c r="K92" s="684">
        <v>1033</v>
      </c>
      <c r="L92" s="683">
        <v>1115.2464599609375</v>
      </c>
      <c r="M92" s="282" t="s">
        <v>93</v>
      </c>
      <c r="N92" s="683">
        <v>0</v>
      </c>
      <c r="O92" s="683">
        <v>1115.2464599609375</v>
      </c>
      <c r="P92" s="271">
        <v>0.07961903190797437</v>
      </c>
      <c r="Q92" s="618"/>
      <c r="V92" s="618"/>
    </row>
    <row r="93" spans="1:22" ht="12.75">
      <c r="A93" s="586">
        <v>2012</v>
      </c>
      <c r="B93" s="662">
        <v>7475.93310546875</v>
      </c>
      <c r="C93" s="655">
        <v>138.4857635498047</v>
      </c>
      <c r="D93" s="655">
        <v>116.77310943603516</v>
      </c>
      <c r="E93" s="652">
        <v>-21.71265411376953</v>
      </c>
      <c r="F93" s="652">
        <v>79.55687713623047</v>
      </c>
      <c r="G93" s="655">
        <v>2136.181884765625</v>
      </c>
      <c r="H93" s="652">
        <v>2056.6250076293945</v>
      </c>
      <c r="I93" s="871">
        <v>6900.2862563476565</v>
      </c>
      <c r="J93" s="586">
        <v>2012</v>
      </c>
      <c r="K93" s="684">
        <v>1251</v>
      </c>
      <c r="L93" s="683">
        <v>1315.577392578125</v>
      </c>
      <c r="M93" s="282" t="s">
        <v>93</v>
      </c>
      <c r="N93" s="683">
        <v>0</v>
      </c>
      <c r="O93" s="683">
        <v>1315.577392578125</v>
      </c>
      <c r="P93" s="271">
        <v>0.05162061756844527</v>
      </c>
      <c r="Q93" s="618"/>
      <c r="V93" s="618"/>
    </row>
    <row r="94" spans="1:22" ht="12.75">
      <c r="A94" s="586">
        <v>2013</v>
      </c>
      <c r="B94" s="662">
        <v>7456.8037109375</v>
      </c>
      <c r="C94" s="655">
        <v>138.34532165527344</v>
      </c>
      <c r="D94" s="655">
        <v>36.142662048339844</v>
      </c>
      <c r="E94" s="652">
        <v>-102.2026596069336</v>
      </c>
      <c r="F94" s="652">
        <v>807.043701171875</v>
      </c>
      <c r="G94" s="655">
        <v>1172.16455078125</v>
      </c>
      <c r="H94" s="652">
        <v>365.120849609375</v>
      </c>
      <c r="I94" s="871">
        <v>6882.629825195313</v>
      </c>
      <c r="J94" s="586">
        <v>2013</v>
      </c>
      <c r="K94" s="684">
        <v>1257</v>
      </c>
      <c r="L94" s="683">
        <v>1317.287353515625</v>
      </c>
      <c r="M94" s="282" t="s">
        <v>93</v>
      </c>
      <c r="N94" s="683">
        <v>0</v>
      </c>
      <c r="O94" s="683">
        <v>1317.287353515625</v>
      </c>
      <c r="P94" s="271">
        <v>0.04796129953510353</v>
      </c>
      <c r="Q94" s="618"/>
      <c r="V94" s="618"/>
    </row>
    <row r="95" spans="1:22" ht="12.75">
      <c r="A95" s="586">
        <v>2014</v>
      </c>
      <c r="B95" s="662">
        <v>7469.07763671875</v>
      </c>
      <c r="C95" s="655">
        <v>138.68670654296875</v>
      </c>
      <c r="D95" s="655">
        <v>16.607419967651367</v>
      </c>
      <c r="E95" s="652">
        <v>-122.07928657531738</v>
      </c>
      <c r="F95" s="652">
        <v>689.9719848632812</v>
      </c>
      <c r="G95" s="655">
        <v>1367.18603515625</v>
      </c>
      <c r="H95" s="652">
        <v>677.2140502929688</v>
      </c>
      <c r="I95" s="871">
        <v>6893.9586586914065</v>
      </c>
      <c r="J95" s="586">
        <v>2014</v>
      </c>
      <c r="K95" s="684">
        <v>1243</v>
      </c>
      <c r="L95" s="683">
        <v>1387.44287109375</v>
      </c>
      <c r="M95" s="282" t="s">
        <v>93</v>
      </c>
      <c r="N95" s="683">
        <v>0</v>
      </c>
      <c r="O95" s="683">
        <v>1387.44287109375</v>
      </c>
      <c r="P95" s="271">
        <v>0.11620504512771523</v>
      </c>
      <c r="Q95" s="618"/>
      <c r="V95" s="618"/>
    </row>
    <row r="96" spans="1:22" ht="12.75">
      <c r="A96" s="586">
        <v>2015</v>
      </c>
      <c r="B96" s="662">
        <v>7478.86083984375</v>
      </c>
      <c r="C96" s="655">
        <v>138.914306640625</v>
      </c>
      <c r="D96" s="655">
        <v>22.56797981262207</v>
      </c>
      <c r="E96" s="652">
        <v>-116.34632682800293</v>
      </c>
      <c r="F96" s="652">
        <v>139.2520751953125</v>
      </c>
      <c r="G96" s="655">
        <v>1926.9764404296875</v>
      </c>
      <c r="H96" s="652">
        <v>1787.724365234375</v>
      </c>
      <c r="I96" s="871">
        <v>6902.988555175782</v>
      </c>
      <c r="J96" s="586">
        <v>2015</v>
      </c>
      <c r="K96" s="684">
        <v>1234</v>
      </c>
      <c r="L96" s="683">
        <v>1364.44287109375</v>
      </c>
      <c r="M96" s="282" t="s">
        <v>93</v>
      </c>
      <c r="N96" s="683">
        <v>0</v>
      </c>
      <c r="O96" s="683">
        <v>1364.44287109375</v>
      </c>
      <c r="P96" s="271">
        <v>0.10570735096738249</v>
      </c>
      <c r="Q96" s="618"/>
      <c r="V96" s="618"/>
    </row>
    <row r="97" spans="1:22" ht="27" customHeight="1">
      <c r="A97" s="586">
        <v>2016</v>
      </c>
      <c r="B97" s="662">
        <v>7487.85302734375</v>
      </c>
      <c r="C97" s="655">
        <v>139.39614868164062</v>
      </c>
      <c r="D97" s="655">
        <v>19.49726104736328</v>
      </c>
      <c r="E97" s="652">
        <v>-119.89888763427734</v>
      </c>
      <c r="F97" s="652">
        <v>621.4814453125</v>
      </c>
      <c r="G97" s="655">
        <v>368.0129699707031</v>
      </c>
      <c r="H97" s="652">
        <v>-253.46847534179688</v>
      </c>
      <c r="I97" s="871">
        <v>6911.288344238282</v>
      </c>
      <c r="J97" s="586">
        <v>2016</v>
      </c>
      <c r="K97" s="684">
        <v>1213</v>
      </c>
      <c r="L97" s="683">
        <v>1152.8175048828125</v>
      </c>
      <c r="M97" s="282" t="s">
        <v>138</v>
      </c>
      <c r="N97" s="683">
        <v>0</v>
      </c>
      <c r="O97" s="683">
        <v>1152.8175048828125</v>
      </c>
      <c r="P97" s="271">
        <v>-0.049614587895455475</v>
      </c>
      <c r="Q97" s="618"/>
      <c r="V97" s="618"/>
    </row>
    <row r="98" spans="1:22" ht="12.75">
      <c r="A98" s="586">
        <v>2017</v>
      </c>
      <c r="B98" s="662">
        <v>7504.75830078125</v>
      </c>
      <c r="C98" s="655">
        <v>138.914306640625</v>
      </c>
      <c r="D98" s="655">
        <v>28.110326766967773</v>
      </c>
      <c r="E98" s="652">
        <v>-110.80397987365723</v>
      </c>
      <c r="F98" s="652">
        <v>766.157958984375</v>
      </c>
      <c r="G98" s="655">
        <v>284.4497985839844</v>
      </c>
      <c r="H98" s="652">
        <v>-481.7081604003906</v>
      </c>
      <c r="I98" s="871">
        <v>6926.891911621094</v>
      </c>
      <c r="J98" s="586">
        <v>2017</v>
      </c>
      <c r="K98" s="684">
        <v>1198</v>
      </c>
      <c r="L98" s="683">
        <v>1151.7789306640625</v>
      </c>
      <c r="M98" s="282" t="s">
        <v>93</v>
      </c>
      <c r="N98" s="683">
        <v>0</v>
      </c>
      <c r="O98" s="683">
        <v>1151.7789306640625</v>
      </c>
      <c r="P98" s="271">
        <v>-0.03858186088141691</v>
      </c>
      <c r="Q98" s="618"/>
      <c r="V98" s="618"/>
    </row>
    <row r="99" spans="1:22" ht="12.75">
      <c r="A99" s="586">
        <v>2018</v>
      </c>
      <c r="B99" s="662">
        <v>7535.73681640625</v>
      </c>
      <c r="C99" s="655">
        <v>138.914306640625</v>
      </c>
      <c r="D99" s="655">
        <v>36.915977478027344</v>
      </c>
      <c r="E99" s="652">
        <v>-101.99832916259766</v>
      </c>
      <c r="F99" s="652">
        <v>622.177734375</v>
      </c>
      <c r="G99" s="655">
        <v>318.8033447265625</v>
      </c>
      <c r="H99" s="652">
        <v>-303.3743896484375</v>
      </c>
      <c r="I99" s="871">
        <v>6955.485081542969</v>
      </c>
      <c r="J99" s="586">
        <v>2018</v>
      </c>
      <c r="K99" s="684">
        <v>1207</v>
      </c>
      <c r="L99" s="683">
        <v>1154.3404541015625</v>
      </c>
      <c r="M99" s="282" t="s">
        <v>93</v>
      </c>
      <c r="N99" s="683">
        <v>0</v>
      </c>
      <c r="O99" s="683">
        <v>1154.3404541015625</v>
      </c>
      <c r="P99" s="271">
        <v>-0.043628455591083304</v>
      </c>
      <c r="Q99" s="618"/>
      <c r="V99" s="618"/>
    </row>
    <row r="100" spans="1:22" ht="12.75">
      <c r="A100" s="586">
        <v>2019</v>
      </c>
      <c r="B100" s="662">
        <v>7570.50390625</v>
      </c>
      <c r="C100" s="655">
        <v>138.914306640625</v>
      </c>
      <c r="D100" s="655">
        <v>36.0742301940918</v>
      </c>
      <c r="E100" s="652">
        <v>-102.8400764465332</v>
      </c>
      <c r="F100" s="652">
        <v>843.239501953125</v>
      </c>
      <c r="G100" s="655">
        <v>278.70513916015625</v>
      </c>
      <c r="H100" s="652">
        <v>-564.5343627929688</v>
      </c>
      <c r="I100" s="871">
        <v>6987.575105468751</v>
      </c>
      <c r="J100" s="586">
        <v>2019</v>
      </c>
      <c r="K100" s="684">
        <v>1218</v>
      </c>
      <c r="L100" s="683">
        <v>1161.7840576171875</v>
      </c>
      <c r="M100" s="282" t="s">
        <v>93</v>
      </c>
      <c r="N100" s="683">
        <v>0</v>
      </c>
      <c r="O100" s="683">
        <v>1161.7840576171875</v>
      </c>
      <c r="P100" s="271">
        <v>-0.04615430409097909</v>
      </c>
      <c r="Q100" s="618"/>
      <c r="V100" s="618"/>
    </row>
    <row r="101" spans="1:22" ht="12.75">
      <c r="A101" s="586">
        <v>2020</v>
      </c>
      <c r="B101" s="662">
        <v>7604.33447265625</v>
      </c>
      <c r="C101" s="655">
        <v>139.39614868164062</v>
      </c>
      <c r="D101" s="655">
        <v>33.800296783447266</v>
      </c>
      <c r="E101" s="652">
        <v>-105.59585189819336</v>
      </c>
      <c r="F101" s="652">
        <v>612.4840698242188</v>
      </c>
      <c r="G101" s="655">
        <v>345.57940673828125</v>
      </c>
      <c r="H101" s="652">
        <v>-266.9046630859375</v>
      </c>
      <c r="I101" s="871">
        <v>7018.800718261719</v>
      </c>
      <c r="J101" s="586">
        <v>2020</v>
      </c>
      <c r="K101" s="684">
        <v>1224</v>
      </c>
      <c r="L101" s="683">
        <v>1163.910888671875</v>
      </c>
      <c r="M101" s="282" t="s">
        <v>93</v>
      </c>
      <c r="N101" s="683">
        <v>0</v>
      </c>
      <c r="O101" s="683">
        <v>1163.910888671875</v>
      </c>
      <c r="P101" s="271">
        <v>-0.049092411215788445</v>
      </c>
      <c r="Q101" s="618"/>
      <c r="V101" s="618"/>
    </row>
    <row r="102" spans="1:22" ht="12.75">
      <c r="A102" s="586">
        <v>2021</v>
      </c>
      <c r="B102" s="662">
        <v>7647.51513671875</v>
      </c>
      <c r="C102" s="655">
        <v>287.8343200683594</v>
      </c>
      <c r="D102" s="655">
        <v>33.736427307128906</v>
      </c>
      <c r="E102" s="652">
        <v>-254.09789276123047</v>
      </c>
      <c r="F102" s="652">
        <v>568.91162109375</v>
      </c>
      <c r="G102" s="655">
        <v>393.30419921875</v>
      </c>
      <c r="H102" s="652">
        <v>-175.607421875</v>
      </c>
      <c r="I102" s="871">
        <v>7058.656471191406</v>
      </c>
      <c r="J102" s="586">
        <v>2021</v>
      </c>
      <c r="K102" s="684">
        <v>1238</v>
      </c>
      <c r="L102" s="683">
        <v>1178.6153564453125</v>
      </c>
      <c r="M102" s="282" t="s">
        <v>93</v>
      </c>
      <c r="N102" s="683">
        <v>0</v>
      </c>
      <c r="O102" s="683">
        <v>1178.6153564453125</v>
      </c>
      <c r="P102" s="271">
        <v>-0.04796820965645199</v>
      </c>
      <c r="Q102" s="618"/>
      <c r="V102" s="618"/>
    </row>
    <row r="103" spans="1:22" ht="12.75">
      <c r="A103" s="586">
        <v>2022</v>
      </c>
      <c r="B103" s="662">
        <v>7694.77490234375</v>
      </c>
      <c r="C103" s="655">
        <v>287.8343200683594</v>
      </c>
      <c r="D103" s="655">
        <v>33.736427307128906</v>
      </c>
      <c r="E103" s="652">
        <v>-254.09789276123047</v>
      </c>
      <c r="F103" s="652">
        <v>558.6238403320312</v>
      </c>
      <c r="G103" s="655">
        <v>389.79656982421875</v>
      </c>
      <c r="H103" s="652">
        <v>-168.8272705078125</v>
      </c>
      <c r="I103" s="871">
        <v>7102.277234863282</v>
      </c>
      <c r="J103" s="586">
        <v>2022</v>
      </c>
      <c r="K103" s="684">
        <v>1249</v>
      </c>
      <c r="L103" s="683">
        <v>1178.6153564453125</v>
      </c>
      <c r="M103" s="282" t="s">
        <v>93</v>
      </c>
      <c r="N103" s="683">
        <v>0</v>
      </c>
      <c r="O103" s="683">
        <v>1178.6153564453125</v>
      </c>
      <c r="P103" s="271">
        <v>-0.05635279708141516</v>
      </c>
      <c r="Q103" s="618"/>
      <c r="V103" s="618"/>
    </row>
    <row r="104" spans="1:22" ht="12.75">
      <c r="A104" s="586">
        <v>2023</v>
      </c>
      <c r="B104" s="662">
        <v>7744.13525390625</v>
      </c>
      <c r="C104" s="655">
        <v>287.8343200683594</v>
      </c>
      <c r="D104" s="655">
        <v>33.736427307128906</v>
      </c>
      <c r="E104" s="652">
        <v>-254.09789276123047</v>
      </c>
      <c r="F104" s="652">
        <v>854.6756591796875</v>
      </c>
      <c r="G104" s="655">
        <v>268.3569030761719</v>
      </c>
      <c r="H104" s="652">
        <v>-586.3187561035156</v>
      </c>
      <c r="I104" s="871">
        <v>7147.836839355469</v>
      </c>
      <c r="J104" s="586">
        <v>2023</v>
      </c>
      <c r="K104" s="684">
        <v>1255</v>
      </c>
      <c r="L104" s="683">
        <v>1178.6153564453125</v>
      </c>
      <c r="M104" s="282" t="s">
        <v>93</v>
      </c>
      <c r="N104" s="683">
        <v>0</v>
      </c>
      <c r="O104" s="683">
        <v>1178.6153564453125</v>
      </c>
      <c r="P104" s="271">
        <v>-0.060864257812500044</v>
      </c>
      <c r="Q104" s="618"/>
      <c r="V104" s="618"/>
    </row>
    <row r="105" spans="1:22" ht="12.75">
      <c r="A105" s="586">
        <v>2024</v>
      </c>
      <c r="B105" s="662">
        <v>7797.9443359375</v>
      </c>
      <c r="C105" s="655">
        <v>288.8314514160156</v>
      </c>
      <c r="D105" s="655">
        <v>33.800296783447266</v>
      </c>
      <c r="E105" s="652">
        <v>-255.03115463256836</v>
      </c>
      <c r="F105" s="652">
        <v>807.3759155273438</v>
      </c>
      <c r="G105" s="655">
        <v>277.8931579589844</v>
      </c>
      <c r="H105" s="652">
        <v>-529.4827575683594</v>
      </c>
      <c r="I105" s="871">
        <v>7197.502622070313</v>
      </c>
      <c r="J105" s="586">
        <v>2024</v>
      </c>
      <c r="K105" s="684">
        <v>1264</v>
      </c>
      <c r="L105" s="683">
        <v>1178.6153564453125</v>
      </c>
      <c r="M105" s="282" t="s">
        <v>93</v>
      </c>
      <c r="N105" s="683">
        <v>0</v>
      </c>
      <c r="O105" s="683">
        <v>1178.6153564453125</v>
      </c>
      <c r="P105" s="271">
        <v>-0.06755114205275914</v>
      </c>
      <c r="Q105" s="618"/>
      <c r="V105" s="618"/>
    </row>
    <row r="106" spans="1:22" ht="25.5">
      <c r="A106" s="586">
        <v>2025</v>
      </c>
      <c r="B106" s="662">
        <v>7846.40185546875</v>
      </c>
      <c r="C106" s="655">
        <v>287.8343200683594</v>
      </c>
      <c r="D106" s="655">
        <v>33.736427307128906</v>
      </c>
      <c r="E106" s="652">
        <v>-254.09789276123047</v>
      </c>
      <c r="F106" s="652">
        <v>421.0868225097656</v>
      </c>
      <c r="G106" s="655">
        <v>1407.5001220703125</v>
      </c>
      <c r="H106" s="652">
        <v>986.4132995605469</v>
      </c>
      <c r="I106" s="871">
        <v>7242.228912597657</v>
      </c>
      <c r="J106" s="586">
        <v>2025</v>
      </c>
      <c r="K106" s="684">
        <v>1281</v>
      </c>
      <c r="L106" s="683">
        <v>1178.6553955078125</v>
      </c>
      <c r="M106" s="282" t="s">
        <v>95</v>
      </c>
      <c r="N106" s="683">
        <v>407</v>
      </c>
      <c r="O106" s="683">
        <v>1585.6553955078125</v>
      </c>
      <c r="P106" s="271">
        <v>0.237826226001415</v>
      </c>
      <c r="Q106" s="618"/>
      <c r="V106" s="618"/>
    </row>
    <row r="107" spans="1:22" ht="12.75">
      <c r="A107" s="586">
        <v>2026</v>
      </c>
      <c r="B107" s="662">
        <v>7896.4873046875</v>
      </c>
      <c r="C107" s="655">
        <v>287.8343200683594</v>
      </c>
      <c r="D107" s="655">
        <v>33.736427307128906</v>
      </c>
      <c r="E107" s="652">
        <v>-254.09789276123047</v>
      </c>
      <c r="F107" s="652">
        <v>345.8966369628906</v>
      </c>
      <c r="G107" s="655">
        <v>1383.555419921875</v>
      </c>
      <c r="H107" s="652">
        <v>1037.6587829589844</v>
      </c>
      <c r="I107" s="871">
        <v>7288.457782226563</v>
      </c>
      <c r="J107" s="586">
        <v>2026</v>
      </c>
      <c r="K107" s="684">
        <v>1293</v>
      </c>
      <c r="L107" s="683">
        <v>1178.6553955078125</v>
      </c>
      <c r="M107" s="282" t="s">
        <v>93</v>
      </c>
      <c r="N107" s="683">
        <v>407</v>
      </c>
      <c r="O107" s="683">
        <v>1585.6553955078125</v>
      </c>
      <c r="P107" s="271">
        <v>0.2263382795884088</v>
      </c>
      <c r="Q107" s="618"/>
      <c r="V107" s="618"/>
    </row>
    <row r="108" spans="1:22" ht="12.75">
      <c r="A108" s="586">
        <v>2027</v>
      </c>
      <c r="B108" s="662">
        <v>7946.7626953125</v>
      </c>
      <c r="C108" s="655">
        <v>287.8343200683594</v>
      </c>
      <c r="D108" s="655">
        <v>33.736427307128906</v>
      </c>
      <c r="E108" s="652">
        <v>-254.09789276123047</v>
      </c>
      <c r="F108" s="652">
        <v>389.6805725097656</v>
      </c>
      <c r="G108" s="655">
        <v>1439.105712890625</v>
      </c>
      <c r="H108" s="652">
        <v>1049.4251403808594</v>
      </c>
      <c r="I108" s="871">
        <v>7334.861967773438</v>
      </c>
      <c r="J108" s="586">
        <v>2027</v>
      </c>
      <c r="K108" s="684">
        <v>1305</v>
      </c>
      <c r="L108" s="683">
        <v>1178.6553955078125</v>
      </c>
      <c r="M108" s="282" t="s">
        <v>93</v>
      </c>
      <c r="N108" s="683">
        <v>407</v>
      </c>
      <c r="O108" s="683">
        <v>1585.6553955078125</v>
      </c>
      <c r="P108" s="271">
        <v>0.21506160575311295</v>
      </c>
      <c r="Q108" s="618"/>
      <c r="V108" s="618"/>
    </row>
    <row r="109" spans="1:22" ht="12.75">
      <c r="A109" s="586">
        <v>2028</v>
      </c>
      <c r="B109" s="662">
        <v>7998.669921875</v>
      </c>
      <c r="C109" s="655">
        <v>288.8314514160156</v>
      </c>
      <c r="D109" s="655">
        <v>33.800296783447266</v>
      </c>
      <c r="E109" s="652">
        <v>-255.03115463256836</v>
      </c>
      <c r="F109" s="652">
        <v>389.81292724609375</v>
      </c>
      <c r="G109" s="655">
        <v>1335.996337890625</v>
      </c>
      <c r="H109" s="652">
        <v>946.1834106445312</v>
      </c>
      <c r="I109" s="871">
        <v>7382.772337890626</v>
      </c>
      <c r="J109" s="586">
        <v>2028</v>
      </c>
      <c r="K109" s="684">
        <v>1315</v>
      </c>
      <c r="L109" s="683">
        <v>1178.6553955078125</v>
      </c>
      <c r="M109" s="282" t="s">
        <v>93</v>
      </c>
      <c r="N109" s="683">
        <v>407</v>
      </c>
      <c r="O109" s="683">
        <v>1585.6553955078125</v>
      </c>
      <c r="P109" s="271">
        <v>0.20582159354206264</v>
      </c>
      <c r="Q109" s="618"/>
      <c r="V109" s="618"/>
    </row>
    <row r="110" spans="1:22" ht="12.75">
      <c r="A110" s="586">
        <v>2029</v>
      </c>
      <c r="B110" s="662">
        <v>8044.17578125</v>
      </c>
      <c r="C110" s="655">
        <v>287.8343200683594</v>
      </c>
      <c r="D110" s="655">
        <v>33.736427307128906</v>
      </c>
      <c r="E110" s="652">
        <v>-254.09789276123047</v>
      </c>
      <c r="F110" s="652">
        <v>423.7579650878906</v>
      </c>
      <c r="G110" s="655">
        <v>1223.346923828125</v>
      </c>
      <c r="H110" s="652">
        <v>799.5889587402344</v>
      </c>
      <c r="I110" s="871">
        <v>7424.774246093751</v>
      </c>
      <c r="J110" s="586">
        <v>2029</v>
      </c>
      <c r="K110" s="684">
        <v>1324</v>
      </c>
      <c r="L110" s="683">
        <v>1178.6553955078125</v>
      </c>
      <c r="M110" s="282" t="s">
        <v>93</v>
      </c>
      <c r="N110" s="683">
        <v>407</v>
      </c>
      <c r="O110" s="683">
        <v>1585.6553955078125</v>
      </c>
      <c r="P110" s="271">
        <v>0.19762492107840823</v>
      </c>
      <c r="Q110" s="618"/>
      <c r="V110" s="618"/>
    </row>
    <row r="111" spans="1:22" ht="12.75">
      <c r="A111" s="586">
        <v>2030</v>
      </c>
      <c r="B111" s="662">
        <v>8092.83740234375</v>
      </c>
      <c r="C111" s="655">
        <v>287.8343200683594</v>
      </c>
      <c r="D111" s="655">
        <v>33.736427307128906</v>
      </c>
      <c r="E111" s="652">
        <v>-254.09789276123047</v>
      </c>
      <c r="F111" s="652">
        <v>409.3492736816406</v>
      </c>
      <c r="G111" s="655">
        <v>1337.8389892578125</v>
      </c>
      <c r="H111" s="652">
        <v>928.4897155761719</v>
      </c>
      <c r="I111" s="871">
        <v>7469.688922363282</v>
      </c>
      <c r="J111" s="586">
        <v>2030</v>
      </c>
      <c r="K111" s="684">
        <v>1335</v>
      </c>
      <c r="L111" s="683">
        <v>1178.6553955078125</v>
      </c>
      <c r="M111" s="282" t="s">
        <v>93</v>
      </c>
      <c r="N111" s="683">
        <v>407</v>
      </c>
      <c r="O111" s="683">
        <v>1585.6553955078125</v>
      </c>
      <c r="P111" s="271">
        <v>0.1877568505676499</v>
      </c>
      <c r="Q111" s="618"/>
      <c r="V111" s="618"/>
    </row>
    <row r="112" spans="1:22" ht="12.75">
      <c r="A112" s="586">
        <v>2031</v>
      </c>
      <c r="B112" s="662">
        <v>8142.90771484375</v>
      </c>
      <c r="C112" s="655">
        <v>287.8343200683594</v>
      </c>
      <c r="D112" s="655">
        <v>33.736427307128906</v>
      </c>
      <c r="E112" s="652">
        <v>-254.09789276123047</v>
      </c>
      <c r="F112" s="652">
        <v>460.9773254394531</v>
      </c>
      <c r="G112" s="655">
        <v>1258.5087890625</v>
      </c>
      <c r="H112" s="652">
        <v>797.5314636230469</v>
      </c>
      <c r="I112" s="871">
        <v>7515.903820800781</v>
      </c>
      <c r="J112" s="586">
        <v>2031</v>
      </c>
      <c r="K112" s="684">
        <v>1348</v>
      </c>
      <c r="L112" s="683">
        <v>1178.6553955078125</v>
      </c>
      <c r="M112" s="282" t="s">
        <v>93</v>
      </c>
      <c r="N112" s="683">
        <v>407</v>
      </c>
      <c r="O112" s="683">
        <v>1585.6553955078125</v>
      </c>
      <c r="P112" s="271">
        <v>0.17630222218680447</v>
      </c>
      <c r="Q112" s="618"/>
      <c r="V112" s="618"/>
    </row>
    <row r="113" spans="1:22" ht="12.75">
      <c r="A113" s="586">
        <v>2032</v>
      </c>
      <c r="B113" s="662">
        <v>8194.7734375</v>
      </c>
      <c r="C113" s="655">
        <v>288.8314514160156</v>
      </c>
      <c r="D113" s="655">
        <v>33.800296783447266</v>
      </c>
      <c r="E113" s="652">
        <v>-255.03115463256836</v>
      </c>
      <c r="F113" s="652">
        <v>424.69842529296875</v>
      </c>
      <c r="G113" s="655">
        <v>1396.7867431640625</v>
      </c>
      <c r="H113" s="652">
        <v>972.0883178710938</v>
      </c>
      <c r="I113" s="871">
        <v>7563.775882812501</v>
      </c>
      <c r="J113" s="586">
        <v>2032</v>
      </c>
      <c r="K113" s="684">
        <v>1357</v>
      </c>
      <c r="L113" s="683">
        <v>1178.6553955078125</v>
      </c>
      <c r="M113" s="282" t="s">
        <v>93</v>
      </c>
      <c r="N113" s="683">
        <v>407</v>
      </c>
      <c r="O113" s="683">
        <v>1585.6553955078125</v>
      </c>
      <c r="P113" s="271">
        <v>0.16850065991732688</v>
      </c>
      <c r="Q113" s="618"/>
      <c r="V113" s="618"/>
    </row>
    <row r="114" spans="1:22" ht="12.75">
      <c r="A114" s="586">
        <v>2033</v>
      </c>
      <c r="B114" s="662">
        <v>8240.890625</v>
      </c>
      <c r="C114" s="655">
        <v>287.8343200683594</v>
      </c>
      <c r="D114" s="655">
        <v>33.736427307128906</v>
      </c>
      <c r="E114" s="652">
        <v>-254.09789276123047</v>
      </c>
      <c r="F114" s="652">
        <v>402.24566650390625</v>
      </c>
      <c r="G114" s="655">
        <v>1306.6639404296875</v>
      </c>
      <c r="H114" s="652">
        <v>904.4182739257812</v>
      </c>
      <c r="I114" s="871">
        <v>7606.342046875</v>
      </c>
      <c r="J114" s="586">
        <v>2033</v>
      </c>
      <c r="K114" s="684">
        <v>1372</v>
      </c>
      <c r="L114" s="683">
        <v>1170.6553955078125</v>
      </c>
      <c r="M114" s="282" t="s">
        <v>93</v>
      </c>
      <c r="N114" s="683">
        <v>407</v>
      </c>
      <c r="O114" s="683">
        <v>1577.6553955078125</v>
      </c>
      <c r="P114" s="271">
        <v>0.14989460313980496</v>
      </c>
      <c r="Q114" s="618"/>
      <c r="V114" s="618"/>
    </row>
    <row r="115" spans="1:22" ht="12.75">
      <c r="A115" s="586">
        <v>2034</v>
      </c>
      <c r="B115" s="662">
        <v>8288.927734375</v>
      </c>
      <c r="C115" s="655">
        <v>287.8343200683594</v>
      </c>
      <c r="D115" s="655">
        <v>33.736427307128906</v>
      </c>
      <c r="E115" s="652">
        <v>-254.09789276123047</v>
      </c>
      <c r="F115" s="652">
        <v>363.5730895996094</v>
      </c>
      <c r="G115" s="655">
        <v>1250.279296875</v>
      </c>
      <c r="H115" s="652">
        <v>886.7062072753906</v>
      </c>
      <c r="I115" s="871">
        <v>7650.680298828125</v>
      </c>
      <c r="J115" s="586">
        <v>2034</v>
      </c>
      <c r="K115" s="684">
        <v>1378</v>
      </c>
      <c r="L115" s="683">
        <v>1170.6553955078125</v>
      </c>
      <c r="M115" s="282" t="s">
        <v>93</v>
      </c>
      <c r="N115" s="683">
        <v>407</v>
      </c>
      <c r="O115" s="683">
        <v>1577.6553955078125</v>
      </c>
      <c r="P115" s="271">
        <v>0.1448878051580642</v>
      </c>
      <c r="Q115" s="618"/>
      <c r="V115" s="618"/>
    </row>
    <row r="116" spans="1:22" ht="12.75">
      <c r="A116" s="586">
        <v>2035</v>
      </c>
      <c r="B116" s="662">
        <v>8338.6279296875</v>
      </c>
      <c r="C116" s="655">
        <v>287.8343200683594</v>
      </c>
      <c r="D116" s="655">
        <v>33.736427307128906</v>
      </c>
      <c r="E116" s="652">
        <v>-254.09789276123047</v>
      </c>
      <c r="F116" s="652">
        <v>496.6303405761719</v>
      </c>
      <c r="G116" s="655">
        <v>1038.027099609375</v>
      </c>
      <c r="H116" s="652">
        <v>541.3967590332031</v>
      </c>
      <c r="I116" s="871">
        <v>7696.553579101563</v>
      </c>
      <c r="J116" s="586">
        <v>2035</v>
      </c>
      <c r="K116" s="684">
        <v>1389</v>
      </c>
      <c r="L116" s="683">
        <v>1174.6553955078125</v>
      </c>
      <c r="M116" s="282" t="s">
        <v>93</v>
      </c>
      <c r="N116" s="683">
        <v>407</v>
      </c>
      <c r="O116" s="683">
        <v>1581.6553955078125</v>
      </c>
      <c r="P116" s="271">
        <v>0.1387007887025289</v>
      </c>
      <c r="Q116" s="618"/>
      <c r="V116" s="618"/>
    </row>
    <row r="117" spans="1:22" ht="12.75">
      <c r="A117" s="586">
        <v>2036</v>
      </c>
      <c r="B117" s="662">
        <v>8389.048828125</v>
      </c>
      <c r="C117" s="655">
        <v>288.8314514160156</v>
      </c>
      <c r="D117" s="655">
        <v>33.800296783447266</v>
      </c>
      <c r="E117" s="652">
        <v>-255.03115463256836</v>
      </c>
      <c r="F117" s="652">
        <v>478.2478332519531</v>
      </c>
      <c r="G117" s="655">
        <v>1009.3304443359375</v>
      </c>
      <c r="H117" s="652">
        <v>531.0826110839844</v>
      </c>
      <c r="I117" s="871">
        <v>7743.092068359375</v>
      </c>
      <c r="J117" s="586">
        <v>2036</v>
      </c>
      <c r="K117" s="684">
        <v>1399</v>
      </c>
      <c r="L117" s="683">
        <v>1174.6553955078125</v>
      </c>
      <c r="M117" s="282" t="s">
        <v>93</v>
      </c>
      <c r="N117" s="683">
        <v>407</v>
      </c>
      <c r="O117" s="683">
        <v>1581.6553955078125</v>
      </c>
      <c r="P117" s="271">
        <v>0.13056139778971576</v>
      </c>
      <c r="Q117" s="618"/>
      <c r="V117" s="618"/>
    </row>
    <row r="118" spans="1:22" ht="12.75">
      <c r="A118" s="586">
        <v>2037</v>
      </c>
      <c r="B118" s="662">
        <v>8438.71875</v>
      </c>
      <c r="C118" s="655">
        <v>287.8343200683594</v>
      </c>
      <c r="D118" s="655">
        <v>33.736427307128906</v>
      </c>
      <c r="E118" s="652">
        <v>-254.09789276123047</v>
      </c>
      <c r="F118" s="652">
        <v>402.06884765625</v>
      </c>
      <c r="G118" s="655">
        <v>1023.775634765625</v>
      </c>
      <c r="H118" s="652">
        <v>621.706787109375</v>
      </c>
      <c r="I118" s="871">
        <v>7788.93740625</v>
      </c>
      <c r="J118" s="586">
        <v>2037</v>
      </c>
      <c r="K118" s="684">
        <v>1415</v>
      </c>
      <c r="L118" s="683">
        <v>1174.6553955078125</v>
      </c>
      <c r="M118" s="282" t="s">
        <v>93</v>
      </c>
      <c r="N118" s="683">
        <v>407</v>
      </c>
      <c r="O118" s="683">
        <v>1581.6553955078125</v>
      </c>
      <c r="P118" s="271">
        <v>0.11777766466983208</v>
      </c>
      <c r="Q118" s="618"/>
      <c r="V118" s="618"/>
    </row>
    <row r="119" spans="1:22" ht="12.75">
      <c r="A119" s="586">
        <v>2038</v>
      </c>
      <c r="B119" s="662">
        <v>8488.3994140625</v>
      </c>
      <c r="C119" s="655">
        <v>287.8343200683594</v>
      </c>
      <c r="D119" s="655">
        <v>33.736427307128906</v>
      </c>
      <c r="E119" s="652">
        <v>-254.09789276123047</v>
      </c>
      <c r="F119" s="652">
        <v>511.8865661621094</v>
      </c>
      <c r="G119" s="655">
        <v>859.2339477539062</v>
      </c>
      <c r="H119" s="652">
        <v>347.3473815917969</v>
      </c>
      <c r="I119" s="871">
        <v>7834.792659179688</v>
      </c>
      <c r="J119" s="586">
        <v>2038</v>
      </c>
      <c r="K119" s="684">
        <v>1427</v>
      </c>
      <c r="L119" s="683">
        <v>1174.6553955078125</v>
      </c>
      <c r="M119" s="282" t="s">
        <v>93</v>
      </c>
      <c r="N119" s="683">
        <v>407</v>
      </c>
      <c r="O119" s="683">
        <v>1581.6553955078125</v>
      </c>
      <c r="P119" s="271">
        <v>0.1083779926473809</v>
      </c>
      <c r="Q119" s="618"/>
      <c r="V119" s="618"/>
    </row>
    <row r="120" spans="1:22" ht="12.75">
      <c r="A120" s="586">
        <v>2039</v>
      </c>
      <c r="B120" s="662">
        <v>8538.3408203125</v>
      </c>
      <c r="C120" s="655">
        <v>287.8343200683594</v>
      </c>
      <c r="D120" s="655">
        <v>33.736427307128906</v>
      </c>
      <c r="E120" s="652">
        <v>-254.09789276123047</v>
      </c>
      <c r="F120" s="652">
        <v>470.475830078125</v>
      </c>
      <c r="G120" s="655">
        <v>864.0986938476562</v>
      </c>
      <c r="H120" s="652">
        <v>393.62286376953125</v>
      </c>
      <c r="I120" s="871">
        <v>7880.888577148437</v>
      </c>
      <c r="J120" s="586">
        <v>2039</v>
      </c>
      <c r="K120" s="684">
        <v>1438</v>
      </c>
      <c r="L120" s="683">
        <v>1174.6553955078125</v>
      </c>
      <c r="M120" s="282" t="s">
        <v>93</v>
      </c>
      <c r="N120" s="683">
        <v>407</v>
      </c>
      <c r="O120" s="683">
        <v>1581.6553955078125</v>
      </c>
      <c r="P120" s="271">
        <v>0.09989944054785282</v>
      </c>
      <c r="Q120" s="618"/>
      <c r="V120" s="618"/>
    </row>
    <row r="121" spans="1:22" ht="12.75">
      <c r="A121" s="586">
        <v>2040</v>
      </c>
      <c r="B121" s="663">
        <v>8588.5830078125</v>
      </c>
      <c r="C121" s="656">
        <v>288.8314514160156</v>
      </c>
      <c r="D121" s="656">
        <v>33.800296783447266</v>
      </c>
      <c r="E121" s="657">
        <v>-255.03115463256836</v>
      </c>
      <c r="F121" s="657">
        <v>571.6787109375</v>
      </c>
      <c r="G121" s="656">
        <v>742.6812744140625</v>
      </c>
      <c r="H121" s="644">
        <v>171.0025634765625</v>
      </c>
      <c r="I121" s="872">
        <v>7927.262116210938</v>
      </c>
      <c r="J121" s="586">
        <v>2040</v>
      </c>
      <c r="K121" s="685">
        <v>1436</v>
      </c>
      <c r="L121" s="686">
        <v>1174.6553955078125</v>
      </c>
      <c r="M121" s="281" t="s">
        <v>93</v>
      </c>
      <c r="N121" s="686">
        <v>407</v>
      </c>
      <c r="O121" s="686">
        <v>1581.6553955078125</v>
      </c>
      <c r="P121" s="272">
        <v>0.10143133391908954</v>
      </c>
      <c r="Q121" s="618"/>
      <c r="V121" s="618"/>
    </row>
    <row r="122" spans="1:22" ht="12.75">
      <c r="A122" s="586"/>
      <c r="B122" s="598"/>
      <c r="C122" s="598"/>
      <c r="D122" s="598"/>
      <c r="E122" s="596"/>
      <c r="F122" s="596"/>
      <c r="G122" s="598"/>
      <c r="H122" s="596"/>
      <c r="I122" s="667"/>
      <c r="J122" s="591"/>
      <c r="K122" s="586"/>
      <c r="L122" s="616"/>
      <c r="M122" s="669"/>
      <c r="N122" s="616"/>
      <c r="O122" s="616"/>
      <c r="P122" s="618"/>
      <c r="Q122" s="250"/>
      <c r="V122" s="618"/>
    </row>
    <row r="123" spans="1:22" ht="12.75">
      <c r="A123" s="584"/>
      <c r="B123" s="584"/>
      <c r="C123" s="584"/>
      <c r="D123" s="584"/>
      <c r="E123" s="584"/>
      <c r="F123" s="584"/>
      <c r="G123" s="584"/>
      <c r="H123" s="584"/>
      <c r="I123" s="584"/>
      <c r="J123" s="584"/>
      <c r="K123" s="584"/>
      <c r="L123" s="618"/>
      <c r="M123" s="618"/>
      <c r="N123" s="618"/>
      <c r="O123" s="618"/>
      <c r="P123" s="618"/>
      <c r="Q123" s="618"/>
      <c r="V123" s="584"/>
    </row>
    <row r="124" spans="1:22" ht="12.75">
      <c r="A124" s="584"/>
      <c r="B124" s="584"/>
      <c r="C124" s="584"/>
      <c r="D124" s="584"/>
      <c r="E124" s="584"/>
      <c r="F124" s="584"/>
      <c r="G124" s="584"/>
      <c r="H124" s="584"/>
      <c r="I124" s="584"/>
      <c r="J124" s="584"/>
      <c r="K124" s="584"/>
      <c r="L124" s="584"/>
      <c r="M124" s="584"/>
      <c r="N124" s="584"/>
      <c r="O124" s="584"/>
      <c r="P124" s="584"/>
      <c r="Q124" s="584"/>
      <c r="V124" s="584"/>
    </row>
  </sheetData>
  <sheetProtection/>
  <mergeCells count="1">
    <mergeCell ref="K87:P87"/>
  </mergeCells>
  <printOptions/>
  <pageMargins left="0.25" right="0.25" top="0.75" bottom="0.75" header="0.3" footer="0.3"/>
  <pageSetup fitToHeight="2" horizontalDpi="600" verticalDpi="600" orientation="landscape" scale="52" r:id="rId3"/>
  <headerFooter alignWithMargins="0">
    <oddHeader>&amp;CPRELIMINARY</oddHeader>
    <oddFooter xml:space="preserve">&amp;L &amp;R 
 </oddFooter>
  </headerFooter>
  <rowBreaks count="2" manualBreakCount="2">
    <brk id="47" max="255" man="1"/>
    <brk id="122" max="19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23"/>
  <sheetViews>
    <sheetView view="pageBreakPreview" zoomScale="60" zoomScaleNormal="70" zoomScalePageLayoutView="0" workbookViewId="0" topLeftCell="A12">
      <selection activeCell="J129" sqref="J129"/>
    </sheetView>
  </sheetViews>
  <sheetFormatPr defaultColWidth="9.140625" defaultRowHeight="12.75"/>
  <cols>
    <col min="1" max="1" width="9.7109375" style="0" customWidth="1"/>
    <col min="2" max="2" width="12.421875" style="0" customWidth="1"/>
    <col min="3" max="3" width="15.00390625" style="0" customWidth="1"/>
    <col min="4" max="4" width="12.57421875" style="0" customWidth="1"/>
    <col min="5" max="6" width="15.421875" style="0" bestFit="1" customWidth="1"/>
    <col min="7" max="7" width="14.57421875" style="0" bestFit="1" customWidth="1"/>
    <col min="8" max="8" width="12.7109375" style="0" bestFit="1" customWidth="1"/>
    <col min="9" max="9" width="12.28125" style="0" bestFit="1" customWidth="1"/>
    <col min="10" max="10" width="14.421875" style="0" bestFit="1" customWidth="1"/>
    <col min="11" max="11" width="16.00390625" style="0" bestFit="1" customWidth="1"/>
    <col min="12" max="12" width="12.57421875" style="0" bestFit="1" customWidth="1"/>
    <col min="13" max="13" width="13.140625" style="0" bestFit="1" customWidth="1"/>
    <col min="14" max="14" width="8.7109375" style="0" bestFit="1" customWidth="1"/>
    <col min="15" max="16" width="11.57421875" style="0" bestFit="1" customWidth="1"/>
    <col min="17" max="17" width="12.7109375" style="0" bestFit="1" customWidth="1"/>
    <col min="18" max="18" width="9.00390625" style="0" bestFit="1" customWidth="1"/>
    <col min="19" max="19" width="8.8515625" style="0" bestFit="1" customWidth="1"/>
    <col min="20" max="20" width="10.28125" style="0" bestFit="1" customWidth="1"/>
  </cols>
  <sheetData>
    <row r="1" spans="2:28" ht="15.75">
      <c r="B1" s="614"/>
      <c r="C1" s="585" t="s">
        <v>0</v>
      </c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4"/>
      <c r="V1" s="584"/>
      <c r="W1" s="584"/>
      <c r="X1" s="584"/>
      <c r="Y1" s="584"/>
      <c r="Z1" s="584"/>
      <c r="AA1" s="584"/>
      <c r="AB1" s="584"/>
    </row>
    <row r="2" spans="2:28" ht="15.75">
      <c r="B2" s="634"/>
      <c r="C2" s="689" t="s">
        <v>1</v>
      </c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34"/>
      <c r="V2" s="584"/>
      <c r="W2" s="584"/>
      <c r="X2" s="584"/>
      <c r="Y2" s="584"/>
      <c r="Z2" s="584"/>
      <c r="AA2" s="584"/>
      <c r="AB2" s="584"/>
    </row>
    <row r="3" spans="2:28" ht="15.75">
      <c r="B3" s="633"/>
      <c r="C3" s="585" t="s">
        <v>2</v>
      </c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633"/>
      <c r="V3" s="584"/>
      <c r="W3" s="584"/>
      <c r="X3" s="584"/>
      <c r="Y3" s="584"/>
      <c r="Z3" s="584"/>
      <c r="AA3" s="584"/>
      <c r="AB3" s="584"/>
    </row>
    <row r="4" spans="2:28" ht="15.75">
      <c r="B4" s="614"/>
      <c r="C4" s="585" t="s">
        <v>117</v>
      </c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633"/>
      <c r="V4" s="584"/>
      <c r="W4" s="584"/>
      <c r="X4" s="584"/>
      <c r="Y4" s="584"/>
      <c r="Z4" s="584"/>
      <c r="AA4" s="584"/>
      <c r="AB4" s="584"/>
    </row>
    <row r="5" spans="2:28" ht="12.75">
      <c r="B5" s="614"/>
      <c r="C5" s="614"/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584"/>
      <c r="V5" s="584"/>
      <c r="W5" s="584"/>
      <c r="X5" s="584"/>
      <c r="Y5" s="584"/>
      <c r="Z5" s="584"/>
      <c r="AA5" s="584"/>
      <c r="AB5" s="584"/>
    </row>
    <row r="6" spans="2:28" ht="12.75">
      <c r="B6" s="614"/>
      <c r="C6" s="614"/>
      <c r="D6" s="587" t="s">
        <v>4</v>
      </c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6"/>
      <c r="P6" s="584"/>
      <c r="Q6" s="584"/>
      <c r="R6" s="589"/>
      <c r="S6" s="584"/>
      <c r="T6" s="584"/>
      <c r="U6" s="584"/>
      <c r="V6" s="584"/>
      <c r="W6" s="584"/>
      <c r="X6" s="584"/>
      <c r="Y6" s="584"/>
      <c r="Z6" s="584"/>
      <c r="AA6" s="584"/>
      <c r="AB6" s="584"/>
    </row>
    <row r="7" spans="2:28" ht="12.75">
      <c r="B7" s="614"/>
      <c r="C7" s="586"/>
      <c r="D7" s="586"/>
      <c r="E7" s="586"/>
      <c r="F7" s="586"/>
      <c r="G7" s="614"/>
      <c r="H7" s="602"/>
      <c r="I7" s="602"/>
      <c r="J7" s="602"/>
      <c r="K7" s="602"/>
      <c r="L7" s="586" t="s">
        <v>5</v>
      </c>
      <c r="M7" s="614"/>
      <c r="N7" s="586"/>
      <c r="O7" s="584"/>
      <c r="P7" s="584"/>
      <c r="Q7" s="61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</row>
    <row r="8" spans="2:28" ht="12.75">
      <c r="B8" s="614"/>
      <c r="C8" s="586"/>
      <c r="D8" s="586"/>
      <c r="E8" s="586"/>
      <c r="F8" s="586"/>
      <c r="G8" s="589"/>
      <c r="H8" s="588" t="s">
        <v>6</v>
      </c>
      <c r="I8" s="588"/>
      <c r="J8" s="588"/>
      <c r="K8" s="590"/>
      <c r="L8" s="591" t="s">
        <v>7</v>
      </c>
      <c r="M8" s="614"/>
      <c r="N8" s="620"/>
      <c r="O8" s="584"/>
      <c r="P8" s="584"/>
      <c r="Q8" s="614"/>
      <c r="R8" s="584"/>
      <c r="S8" s="584"/>
      <c r="T8" s="584"/>
      <c r="U8" s="584"/>
      <c r="V8" s="584"/>
      <c r="W8" s="584"/>
      <c r="X8" s="584"/>
      <c r="Y8" s="584"/>
      <c r="Z8" s="584"/>
      <c r="AA8" s="584"/>
      <c r="AB8" s="584"/>
    </row>
    <row r="9" spans="2:28" ht="12.75">
      <c r="B9" s="614"/>
      <c r="C9" s="586"/>
      <c r="D9" s="586" t="s">
        <v>8</v>
      </c>
      <c r="E9" s="586" t="s">
        <v>9</v>
      </c>
      <c r="F9" s="586" t="s">
        <v>5</v>
      </c>
      <c r="G9" s="586" t="s">
        <v>10</v>
      </c>
      <c r="H9" s="586" t="s">
        <v>11</v>
      </c>
      <c r="I9" s="586" t="s">
        <v>12</v>
      </c>
      <c r="J9" s="586"/>
      <c r="K9" s="586" t="s">
        <v>13</v>
      </c>
      <c r="L9" s="586" t="s">
        <v>14</v>
      </c>
      <c r="M9" s="611" t="s">
        <v>15</v>
      </c>
      <c r="N9" s="586" t="s">
        <v>7</v>
      </c>
      <c r="O9" s="586" t="s">
        <v>15</v>
      </c>
      <c r="P9" s="584"/>
      <c r="Q9" s="586" t="s">
        <v>16</v>
      </c>
      <c r="R9" s="584"/>
      <c r="S9" s="584"/>
      <c r="T9" s="584" t="s">
        <v>17</v>
      </c>
      <c r="U9" s="584"/>
      <c r="V9" s="584"/>
      <c r="W9" s="584"/>
      <c r="X9" s="584"/>
      <c r="Y9" s="584"/>
      <c r="Z9" s="584"/>
      <c r="AA9" s="584"/>
      <c r="AB9" s="584"/>
    </row>
    <row r="10" spans="2:28" ht="12.75">
      <c r="B10" s="614"/>
      <c r="C10" s="586"/>
      <c r="D10" s="593" t="s">
        <v>18</v>
      </c>
      <c r="E10" s="593" t="s">
        <v>19</v>
      </c>
      <c r="F10" s="593" t="s">
        <v>20</v>
      </c>
      <c r="G10" s="592" t="s">
        <v>21</v>
      </c>
      <c r="H10" s="593" t="s">
        <v>22</v>
      </c>
      <c r="I10" s="593" t="s">
        <v>23</v>
      </c>
      <c r="J10" s="593" t="s">
        <v>13</v>
      </c>
      <c r="K10" s="593" t="s">
        <v>18</v>
      </c>
      <c r="L10" s="593" t="s">
        <v>24</v>
      </c>
      <c r="M10" s="608" t="s">
        <v>13</v>
      </c>
      <c r="N10" s="593" t="s">
        <v>17</v>
      </c>
      <c r="O10" s="593" t="s">
        <v>13</v>
      </c>
      <c r="P10" s="593" t="s">
        <v>25</v>
      </c>
      <c r="Q10" s="593" t="s">
        <v>26</v>
      </c>
      <c r="R10" s="584"/>
      <c r="S10" s="586" t="s">
        <v>27</v>
      </c>
      <c r="T10" s="586" t="s">
        <v>28</v>
      </c>
      <c r="U10" s="584"/>
      <c r="V10" s="584"/>
      <c r="W10" s="584"/>
      <c r="X10" s="584"/>
      <c r="Y10" s="584"/>
      <c r="Z10" s="584"/>
      <c r="AA10" s="584"/>
      <c r="AB10" s="584"/>
    </row>
    <row r="11" spans="2:28" ht="12.75">
      <c r="B11" s="594"/>
      <c r="C11" s="594" t="s">
        <v>29</v>
      </c>
      <c r="D11" s="603" t="s">
        <v>30</v>
      </c>
      <c r="E11" s="603" t="s">
        <v>31</v>
      </c>
      <c r="F11" s="609" t="s">
        <v>32</v>
      </c>
      <c r="G11" s="586" t="s">
        <v>33</v>
      </c>
      <c r="H11" s="586" t="s">
        <v>34</v>
      </c>
      <c r="I11" s="609" t="s">
        <v>35</v>
      </c>
      <c r="J11" s="586" t="s">
        <v>36</v>
      </c>
      <c r="K11" s="586" t="s">
        <v>37</v>
      </c>
      <c r="L11" s="586" t="s">
        <v>38</v>
      </c>
      <c r="M11" s="586" t="s">
        <v>39</v>
      </c>
      <c r="N11" s="586" t="s">
        <v>40</v>
      </c>
      <c r="O11" s="586" t="s">
        <v>41</v>
      </c>
      <c r="P11" s="586" t="s">
        <v>42</v>
      </c>
      <c r="Q11" s="586" t="s">
        <v>43</v>
      </c>
      <c r="R11" s="584"/>
      <c r="S11" s="586" t="s">
        <v>44</v>
      </c>
      <c r="T11" s="586" t="s">
        <v>45</v>
      </c>
      <c r="U11" s="584"/>
      <c r="V11" s="584"/>
      <c r="W11" s="584"/>
      <c r="X11" s="584"/>
      <c r="Y11" s="584"/>
      <c r="Z11" s="584"/>
      <c r="AA11" s="584"/>
      <c r="AB11" s="584"/>
    </row>
    <row r="12" spans="2:28" ht="12.75">
      <c r="B12" s="596"/>
      <c r="C12" s="586">
        <v>2011</v>
      </c>
      <c r="D12" s="596">
        <v>198123.296875</v>
      </c>
      <c r="E12" s="596">
        <v>-12788.0693359375</v>
      </c>
      <c r="F12" s="596">
        <v>40914.30078125</v>
      </c>
      <c r="G12" s="596">
        <v>169997.0654296875</v>
      </c>
      <c r="H12" s="596">
        <v>0</v>
      </c>
      <c r="I12" s="596">
        <v>-0.0009765625</v>
      </c>
      <c r="J12" s="596">
        <v>-0.0009765625</v>
      </c>
      <c r="K12" s="596">
        <v>169997.064453125</v>
      </c>
      <c r="L12" s="596">
        <v>7417.81298828125</v>
      </c>
      <c r="M12" s="596">
        <v>177414.87744140625</v>
      </c>
      <c r="N12" s="596">
        <v>0</v>
      </c>
      <c r="O12" s="596">
        <v>177414.87744140625</v>
      </c>
      <c r="P12" s="604">
        <v>177414.87744140625</v>
      </c>
      <c r="Q12" s="596">
        <v>0</v>
      </c>
      <c r="R12" s="613">
        <v>2011</v>
      </c>
      <c r="S12" s="596">
        <v>0</v>
      </c>
      <c r="T12" s="600">
        <v>957.5124999999999</v>
      </c>
      <c r="U12" s="584"/>
      <c r="V12" s="638"/>
      <c r="W12" s="597"/>
      <c r="X12" s="584"/>
      <c r="Y12" s="584"/>
      <c r="Z12" s="584"/>
      <c r="AA12" s="597"/>
      <c r="AB12" s="597"/>
    </row>
    <row r="13" spans="2:28" ht="12.75">
      <c r="B13" s="596"/>
      <c r="C13" s="586">
        <v>2012</v>
      </c>
      <c r="D13" s="596">
        <v>250465.3125</v>
      </c>
      <c r="E13" s="596">
        <v>-21183.439697265625</v>
      </c>
      <c r="F13" s="596">
        <v>95923.49487304688</v>
      </c>
      <c r="G13" s="596">
        <v>175725.25732421875</v>
      </c>
      <c r="H13" s="596">
        <v>0</v>
      </c>
      <c r="I13" s="596">
        <v>0.0009765625</v>
      </c>
      <c r="J13" s="596">
        <v>0.0009765625</v>
      </c>
      <c r="K13" s="596">
        <v>175725.25830078125</v>
      </c>
      <c r="L13" s="596">
        <v>86954.3515625</v>
      </c>
      <c r="M13" s="596">
        <v>262679.60986328125</v>
      </c>
      <c r="N13" s="596">
        <v>0</v>
      </c>
      <c r="O13" s="596">
        <v>262679.60986328125</v>
      </c>
      <c r="P13" s="604">
        <v>419203.9145026003</v>
      </c>
      <c r="Q13" s="596">
        <v>0</v>
      </c>
      <c r="R13" s="613">
        <v>2012</v>
      </c>
      <c r="S13" s="596">
        <v>0</v>
      </c>
      <c r="T13" s="600">
        <v>388.045</v>
      </c>
      <c r="U13" s="584"/>
      <c r="V13" s="597"/>
      <c r="W13" s="597"/>
      <c r="X13" s="584"/>
      <c r="Y13" s="601"/>
      <c r="Z13" s="584"/>
      <c r="AA13" s="597"/>
      <c r="AB13" s="597"/>
    </row>
    <row r="14" spans="2:28" ht="12.75">
      <c r="B14" s="596"/>
      <c r="C14" s="586">
        <v>2013</v>
      </c>
      <c r="D14" s="596">
        <v>227816.796875</v>
      </c>
      <c r="E14" s="596">
        <v>-30152.940673828125</v>
      </c>
      <c r="F14" s="596">
        <v>37370.95703125</v>
      </c>
      <c r="G14" s="596">
        <v>220598.78051757812</v>
      </c>
      <c r="H14" s="596">
        <v>0</v>
      </c>
      <c r="I14" s="596">
        <v>-0.0009765625</v>
      </c>
      <c r="J14" s="596">
        <v>-0.0009765625</v>
      </c>
      <c r="K14" s="596">
        <v>220598.77954101562</v>
      </c>
      <c r="L14" s="596">
        <v>51658.93359375</v>
      </c>
      <c r="M14" s="596">
        <v>272257.7131347656</v>
      </c>
      <c r="N14" s="596">
        <v>0</v>
      </c>
      <c r="O14" s="596">
        <v>272257.7131347656</v>
      </c>
      <c r="P14" s="604">
        <v>649878.9937108873</v>
      </c>
      <c r="Q14" s="596">
        <v>0</v>
      </c>
      <c r="R14" s="613">
        <v>2013</v>
      </c>
      <c r="S14" s="596">
        <v>0</v>
      </c>
      <c r="T14" s="600">
        <v>161.23916666666665</v>
      </c>
      <c r="U14" s="584"/>
      <c r="V14" s="597"/>
      <c r="W14" s="597"/>
      <c r="X14" s="584"/>
      <c r="Y14" s="601"/>
      <c r="Z14" s="584"/>
      <c r="AA14" s="597"/>
      <c r="AB14" s="597"/>
    </row>
    <row r="15" spans="2:28" ht="12.75">
      <c r="B15" s="596"/>
      <c r="C15" s="586">
        <v>2014</v>
      </c>
      <c r="D15" s="596">
        <v>276567.40625</v>
      </c>
      <c r="E15" s="596">
        <v>-38221.986572265625</v>
      </c>
      <c r="F15" s="596">
        <v>58225.5234375</v>
      </c>
      <c r="G15" s="596">
        <v>256563.86938476562</v>
      </c>
      <c r="H15" s="596">
        <v>607</v>
      </c>
      <c r="I15" s="596">
        <v>-0.001953125</v>
      </c>
      <c r="J15" s="596">
        <v>606.998046875</v>
      </c>
      <c r="K15" s="596">
        <v>257170.86743164062</v>
      </c>
      <c r="L15" s="596">
        <v>102594.8046875</v>
      </c>
      <c r="M15" s="596">
        <v>359765.6721191406</v>
      </c>
      <c r="N15" s="596">
        <v>1379.289048860117</v>
      </c>
      <c r="O15" s="596">
        <v>358386.3830702805</v>
      </c>
      <c r="P15" s="604">
        <v>929379.2622130959</v>
      </c>
      <c r="Q15" s="596">
        <v>607</v>
      </c>
      <c r="R15" s="613">
        <v>2014</v>
      </c>
      <c r="S15" s="596">
        <v>44.55414327621452</v>
      </c>
      <c r="T15" s="600">
        <v>595.3383333333334</v>
      </c>
      <c r="U15" s="584"/>
      <c r="V15" s="597"/>
      <c r="W15" s="597"/>
      <c r="X15" s="584"/>
      <c r="Y15" s="601"/>
      <c r="Z15" s="584"/>
      <c r="AA15" s="597"/>
      <c r="AB15" s="597"/>
    </row>
    <row r="16" spans="2:28" ht="12.75">
      <c r="B16" s="596"/>
      <c r="C16" s="586">
        <v>2015</v>
      </c>
      <c r="D16" s="596">
        <v>275722.75</v>
      </c>
      <c r="E16" s="596">
        <v>-51087.71252441406</v>
      </c>
      <c r="F16" s="596">
        <v>45062.2802734375</v>
      </c>
      <c r="G16" s="596">
        <v>281748.18225097656</v>
      </c>
      <c r="H16" s="596">
        <v>607</v>
      </c>
      <c r="I16" s="596">
        <v>0.705078125</v>
      </c>
      <c r="J16" s="596">
        <v>607.705078125</v>
      </c>
      <c r="K16" s="596">
        <v>282355.88732910156</v>
      </c>
      <c r="L16" s="596">
        <v>29796.857421875</v>
      </c>
      <c r="M16" s="596">
        <v>312152.74475097656</v>
      </c>
      <c r="N16" s="596">
        <v>-17666.503963085477</v>
      </c>
      <c r="O16" s="596">
        <v>329819.24871406204</v>
      </c>
      <c r="P16" s="604">
        <v>1166143.9719182225</v>
      </c>
      <c r="Q16" s="596">
        <v>607</v>
      </c>
      <c r="R16" s="613">
        <v>2015</v>
      </c>
      <c r="S16" s="596">
        <v>-225.48334987640396</v>
      </c>
      <c r="T16" s="600">
        <v>1506.720833333333</v>
      </c>
      <c r="U16" s="584"/>
      <c r="V16" s="597"/>
      <c r="W16" s="597"/>
      <c r="X16" s="584"/>
      <c r="Y16" s="601"/>
      <c r="Z16" s="584"/>
      <c r="AA16" s="597"/>
      <c r="AB16" s="597"/>
    </row>
    <row r="17" spans="2:28" ht="12.75">
      <c r="B17" s="596"/>
      <c r="C17" s="586">
        <v>2016</v>
      </c>
      <c r="D17" s="596">
        <v>265889.03125</v>
      </c>
      <c r="E17" s="596">
        <v>-48190.2548828125</v>
      </c>
      <c r="F17" s="596">
        <v>-5161.38671875</v>
      </c>
      <c r="G17" s="596">
        <v>319240.6728515625</v>
      </c>
      <c r="H17" s="596">
        <v>219322</v>
      </c>
      <c r="I17" s="596">
        <v>33361.373046875</v>
      </c>
      <c r="J17" s="596">
        <v>252683.373046875</v>
      </c>
      <c r="K17" s="596">
        <v>571924.0458984375</v>
      </c>
      <c r="L17" s="596">
        <v>1730.19091796875</v>
      </c>
      <c r="M17" s="596">
        <v>573654.2368164062</v>
      </c>
      <c r="N17" s="596">
        <v>-3454.1634966835136</v>
      </c>
      <c r="O17" s="596">
        <v>577108.4003130897</v>
      </c>
      <c r="P17" s="604">
        <v>1547480.6782767617</v>
      </c>
      <c r="Q17" s="596">
        <v>219322</v>
      </c>
      <c r="R17" s="613">
        <v>2016</v>
      </c>
      <c r="S17" s="596">
        <v>-33.6605148887636</v>
      </c>
      <c r="T17" s="600">
        <v>1973.4166666666667</v>
      </c>
      <c r="U17" s="584"/>
      <c r="V17" s="597"/>
      <c r="W17" s="597"/>
      <c r="X17" s="584"/>
      <c r="Y17" s="601"/>
      <c r="Z17" s="584"/>
      <c r="AA17" s="597"/>
      <c r="AB17" s="597"/>
    </row>
    <row r="18" spans="2:28" ht="12.75">
      <c r="B18" s="596"/>
      <c r="C18" s="586">
        <v>2017</v>
      </c>
      <c r="D18" s="596">
        <v>264881.46875</v>
      </c>
      <c r="E18" s="596">
        <v>-46426.73205566406</v>
      </c>
      <c r="F18" s="596">
        <v>-19758.8203125</v>
      </c>
      <c r="G18" s="596">
        <v>331067.02111816406</v>
      </c>
      <c r="H18" s="596">
        <v>219322</v>
      </c>
      <c r="I18" s="596">
        <v>42255.9990234375</v>
      </c>
      <c r="J18" s="596">
        <v>261577.9990234375</v>
      </c>
      <c r="K18" s="596">
        <v>592645.0201416016</v>
      </c>
      <c r="L18" s="596">
        <v>983.0478515625</v>
      </c>
      <c r="M18" s="596">
        <v>593628.0679931641</v>
      </c>
      <c r="N18" s="596">
        <v>-1588.5275691191341</v>
      </c>
      <c r="O18" s="596">
        <v>595216.5955622832</v>
      </c>
      <c r="P18" s="604">
        <v>1909503.9508101176</v>
      </c>
      <c r="Q18" s="596">
        <v>219322</v>
      </c>
      <c r="R18" s="613">
        <v>2017</v>
      </c>
      <c r="S18" s="596">
        <v>-18.49367404937766</v>
      </c>
      <c r="T18" s="600">
        <v>1651.8408952640157</v>
      </c>
      <c r="U18" s="584"/>
      <c r="V18" s="597"/>
      <c r="W18" s="597"/>
      <c r="X18" s="584"/>
      <c r="Y18" s="601"/>
      <c r="Z18" s="584"/>
      <c r="AA18" s="597"/>
      <c r="AB18" s="597"/>
    </row>
    <row r="19" spans="2:28" ht="12.75">
      <c r="B19" s="596"/>
      <c r="C19" s="586">
        <v>2018</v>
      </c>
      <c r="D19" s="596">
        <v>276541.875</v>
      </c>
      <c r="E19" s="596">
        <v>-46694.368896484375</v>
      </c>
      <c r="F19" s="596">
        <v>-10688.810546875</v>
      </c>
      <c r="G19" s="596">
        <v>333925.0544433594</v>
      </c>
      <c r="H19" s="596">
        <v>219322</v>
      </c>
      <c r="I19" s="596">
        <v>42920.279296875</v>
      </c>
      <c r="J19" s="596">
        <v>262242.279296875</v>
      </c>
      <c r="K19" s="596">
        <v>596167.3337402344</v>
      </c>
      <c r="L19" s="596">
        <v>397.6319580078125</v>
      </c>
      <c r="M19" s="596">
        <v>596564.9656982422</v>
      </c>
      <c r="N19" s="596">
        <v>-1871.3677135584685</v>
      </c>
      <c r="O19" s="596">
        <v>598436.3334118007</v>
      </c>
      <c r="P19" s="604">
        <v>2244538.5466513755</v>
      </c>
      <c r="Q19" s="596">
        <v>219322</v>
      </c>
      <c r="R19" s="613">
        <v>2018</v>
      </c>
      <c r="S19" s="596">
        <v>-25.65539964675918</v>
      </c>
      <c r="T19" s="600">
        <v>1402.7394287697714</v>
      </c>
      <c r="U19" s="584"/>
      <c r="V19" s="597"/>
      <c r="W19" s="597"/>
      <c r="X19" s="584"/>
      <c r="Y19" s="601"/>
      <c r="Z19" s="584"/>
      <c r="AA19" s="597"/>
      <c r="AB19" s="597"/>
    </row>
    <row r="20" spans="2:28" ht="12.75">
      <c r="B20" s="596"/>
      <c r="C20" s="586">
        <v>2019</v>
      </c>
      <c r="D20" s="596">
        <v>275802.46875</v>
      </c>
      <c r="E20" s="596">
        <v>-46745.07666015625</v>
      </c>
      <c r="F20" s="596">
        <v>-24711.51953125</v>
      </c>
      <c r="G20" s="596">
        <v>347259.06494140625</v>
      </c>
      <c r="H20" s="596">
        <v>219322</v>
      </c>
      <c r="I20" s="596">
        <v>43738.1806640625</v>
      </c>
      <c r="J20" s="596">
        <v>263060.1806640625</v>
      </c>
      <c r="K20" s="596">
        <v>610319.2456054688</v>
      </c>
      <c r="L20" s="596">
        <v>356.30352783203125</v>
      </c>
      <c r="M20" s="596">
        <v>610675.5491333008</v>
      </c>
      <c r="N20" s="596">
        <v>-2460.0992412969545</v>
      </c>
      <c r="O20" s="596">
        <v>613135.6483745978</v>
      </c>
      <c r="P20" s="604">
        <v>2560503.2076246105</v>
      </c>
      <c r="Q20" s="596">
        <v>219322</v>
      </c>
      <c r="R20" s="613">
        <v>2019</v>
      </c>
      <c r="S20" s="596">
        <v>-30.09576717376717</v>
      </c>
      <c r="T20" s="600">
        <v>1571.9685934907611</v>
      </c>
      <c r="U20" s="584"/>
      <c r="V20" s="597"/>
      <c r="W20" s="597"/>
      <c r="X20" s="584"/>
      <c r="Y20" s="601"/>
      <c r="Z20" s="584"/>
      <c r="AA20" s="597"/>
      <c r="AB20" s="597"/>
    </row>
    <row r="21" spans="2:28" ht="12.75">
      <c r="B21" s="596"/>
      <c r="C21" s="586">
        <v>2020</v>
      </c>
      <c r="D21" s="596">
        <v>281618.46875</v>
      </c>
      <c r="E21" s="596">
        <v>-47537.705810546875</v>
      </c>
      <c r="F21" s="596">
        <v>-9952.6171875</v>
      </c>
      <c r="G21" s="596">
        <v>339108.7917480469</v>
      </c>
      <c r="H21" s="596">
        <v>226653</v>
      </c>
      <c r="I21" s="596">
        <v>44542.6787109375</v>
      </c>
      <c r="J21" s="596">
        <v>271195.6787109375</v>
      </c>
      <c r="K21" s="596">
        <v>610304.4704589844</v>
      </c>
      <c r="L21" s="596">
        <v>0</v>
      </c>
      <c r="M21" s="596">
        <v>610304.4704589844</v>
      </c>
      <c r="N21" s="596">
        <v>-3178.552742715846</v>
      </c>
      <c r="O21" s="596">
        <v>613483.0232017002</v>
      </c>
      <c r="P21" s="604">
        <v>2851504.3786555114</v>
      </c>
      <c r="Q21" s="596">
        <v>226653</v>
      </c>
      <c r="R21" s="613">
        <v>2020</v>
      </c>
      <c r="S21" s="596">
        <v>-34.45098007202159</v>
      </c>
      <c r="T21" s="600">
        <v>1774.2895602740437</v>
      </c>
      <c r="U21" s="584"/>
      <c r="V21" s="597"/>
      <c r="W21" s="597"/>
      <c r="X21" s="584"/>
      <c r="Y21" s="601"/>
      <c r="Z21" s="584"/>
      <c r="AA21" s="597"/>
      <c r="AB21" s="597"/>
    </row>
    <row r="22" spans="2:28" ht="12.75">
      <c r="B22" s="596"/>
      <c r="C22" s="586">
        <v>2021</v>
      </c>
      <c r="D22" s="596">
        <v>290147.59375</v>
      </c>
      <c r="E22" s="596">
        <v>-62011.939453125</v>
      </c>
      <c r="F22" s="596">
        <v>-4999.90234375</v>
      </c>
      <c r="G22" s="596">
        <v>357159.435546875</v>
      </c>
      <c r="H22" s="596">
        <v>226653</v>
      </c>
      <c r="I22" s="596">
        <v>45380.1015625</v>
      </c>
      <c r="J22" s="596">
        <v>272033.1015625</v>
      </c>
      <c r="K22" s="596">
        <v>629192.537109375</v>
      </c>
      <c r="L22" s="596">
        <v>0</v>
      </c>
      <c r="M22" s="596">
        <v>629192.537109375</v>
      </c>
      <c r="N22" s="596">
        <v>-3554.7183974134077</v>
      </c>
      <c r="O22" s="596">
        <v>632747.2555067884</v>
      </c>
      <c r="P22" s="604">
        <v>3127773.7253844244</v>
      </c>
      <c r="Q22" s="596">
        <v>226653</v>
      </c>
      <c r="R22" s="613">
        <v>2021</v>
      </c>
      <c r="S22" s="596">
        <v>-34.87156635284441</v>
      </c>
      <c r="T22" s="600">
        <v>1960.3354919401568</v>
      </c>
      <c r="U22" s="584"/>
      <c r="V22" s="597"/>
      <c r="W22" s="597"/>
      <c r="X22" s="584"/>
      <c r="Y22" s="601"/>
      <c r="Z22" s="584"/>
      <c r="AA22" s="597"/>
      <c r="AB22" s="597"/>
    </row>
    <row r="23" spans="2:28" ht="12.75">
      <c r="B23" s="596"/>
      <c r="C23" s="586">
        <v>2022</v>
      </c>
      <c r="D23" s="596">
        <v>302091.84375</v>
      </c>
      <c r="E23" s="596">
        <v>-63387.5791015625</v>
      </c>
      <c r="F23" s="596">
        <v>-5856.607421875</v>
      </c>
      <c r="G23" s="596">
        <v>371336.0302734375</v>
      </c>
      <c r="H23" s="596">
        <v>226653</v>
      </c>
      <c r="I23" s="596">
        <v>46444.302734375</v>
      </c>
      <c r="J23" s="596">
        <v>273097.302734375</v>
      </c>
      <c r="K23" s="596">
        <v>644433.3330078125</v>
      </c>
      <c r="L23" s="596">
        <v>65933.078125</v>
      </c>
      <c r="M23" s="596">
        <v>710366.4111328125</v>
      </c>
      <c r="N23" s="596">
        <v>-5176.802230707976</v>
      </c>
      <c r="O23" s="596">
        <v>715543.2133635205</v>
      </c>
      <c r="P23" s="604">
        <v>3415347.0118396967</v>
      </c>
      <c r="Q23" s="596">
        <v>226653</v>
      </c>
      <c r="R23" s="613">
        <v>2022</v>
      </c>
      <c r="S23" s="596">
        <v>-46.755537395477404</v>
      </c>
      <c r="T23" s="600">
        <v>2129.24275065024</v>
      </c>
      <c r="U23" s="584"/>
      <c r="V23" s="597"/>
      <c r="W23" s="597"/>
      <c r="X23" s="584"/>
      <c r="Y23" s="601"/>
      <c r="Z23" s="584"/>
      <c r="AA23" s="597"/>
      <c r="AB23" s="597"/>
    </row>
    <row r="24" spans="2:28" ht="12.75">
      <c r="B24" s="596"/>
      <c r="C24" s="586">
        <v>2023</v>
      </c>
      <c r="D24" s="596">
        <v>300374.28125</v>
      </c>
      <c r="E24" s="596">
        <v>-63334.234619140625</v>
      </c>
      <c r="F24" s="596">
        <v>-33065.482421875</v>
      </c>
      <c r="G24" s="596">
        <v>396773.9982910156</v>
      </c>
      <c r="H24" s="596">
        <v>226653</v>
      </c>
      <c r="I24" s="596">
        <v>47320.3212890625</v>
      </c>
      <c r="J24" s="596">
        <v>273973.3212890625</v>
      </c>
      <c r="K24" s="596">
        <v>670747.3195800781</v>
      </c>
      <c r="L24" s="596">
        <v>61817.17578125</v>
      </c>
      <c r="M24" s="596">
        <v>732564.4953613281</v>
      </c>
      <c r="N24" s="596">
        <v>-6312.19571403372</v>
      </c>
      <c r="O24" s="596">
        <v>738876.6910753618</v>
      </c>
      <c r="P24" s="604">
        <v>3688681.783566321</v>
      </c>
      <c r="Q24" s="596">
        <v>226653</v>
      </c>
      <c r="R24" s="613">
        <v>2023</v>
      </c>
      <c r="S24" s="596">
        <v>-53.237703418731826</v>
      </c>
      <c r="T24" s="600">
        <v>2280.12050334467</v>
      </c>
      <c r="U24" s="584"/>
      <c r="V24" s="597"/>
      <c r="W24" s="597"/>
      <c r="X24" s="584"/>
      <c r="Y24" s="601"/>
      <c r="Z24" s="584"/>
      <c r="AA24" s="597"/>
      <c r="AB24" s="597"/>
    </row>
    <row r="25" spans="2:28" ht="12.75">
      <c r="B25" s="596"/>
      <c r="C25" s="586">
        <v>2024</v>
      </c>
      <c r="D25" s="596">
        <v>313032.03125</v>
      </c>
      <c r="E25" s="596">
        <v>-64304.799560546875</v>
      </c>
      <c r="F25" s="596">
        <v>-29868.955078125</v>
      </c>
      <c r="G25" s="596">
        <v>407205.7858886719</v>
      </c>
      <c r="H25" s="596">
        <v>226653</v>
      </c>
      <c r="I25" s="596">
        <v>48350.86328125</v>
      </c>
      <c r="J25" s="596">
        <v>275003.86328125</v>
      </c>
      <c r="K25" s="596">
        <v>682209.6491699219</v>
      </c>
      <c r="L25" s="596">
        <v>63787.0390625</v>
      </c>
      <c r="M25" s="596">
        <v>745996.6882324219</v>
      </c>
      <c r="N25" s="596">
        <v>-7896.978284093782</v>
      </c>
      <c r="O25" s="596">
        <v>753893.6665165157</v>
      </c>
      <c r="P25" s="604">
        <v>3945392.0601547593</v>
      </c>
      <c r="Q25" s="596">
        <v>226653</v>
      </c>
      <c r="R25" s="613">
        <v>2024</v>
      </c>
      <c r="S25" s="596">
        <v>-62.960952453613345</v>
      </c>
      <c r="T25" s="600">
        <v>2412.0500259853984</v>
      </c>
      <c r="U25" s="584"/>
      <c r="V25" s="597"/>
      <c r="W25" s="597"/>
      <c r="X25" s="584"/>
      <c r="Y25" s="601"/>
      <c r="Z25" s="584"/>
      <c r="AA25" s="597"/>
      <c r="AB25" s="597"/>
    </row>
    <row r="26" spans="2:28" ht="12.75">
      <c r="B26" s="596"/>
      <c r="C26" s="586">
        <v>2025</v>
      </c>
      <c r="D26" s="596">
        <v>397096.8125</v>
      </c>
      <c r="E26" s="596">
        <v>-58034.5751953125</v>
      </c>
      <c r="F26" s="596">
        <v>104721.673828125</v>
      </c>
      <c r="G26" s="596">
        <v>350409.7138671875</v>
      </c>
      <c r="H26" s="596">
        <v>329505</v>
      </c>
      <c r="I26" s="596">
        <v>65757.11328125</v>
      </c>
      <c r="J26" s="596">
        <v>395262.11328125</v>
      </c>
      <c r="K26" s="596">
        <v>745671.8271484375</v>
      </c>
      <c r="L26" s="596">
        <v>75723.3515625</v>
      </c>
      <c r="M26" s="596">
        <v>821395.1787109375</v>
      </c>
      <c r="N26" s="596">
        <v>42750.59577912171</v>
      </c>
      <c r="O26" s="596">
        <v>778644.5829318158</v>
      </c>
      <c r="P26" s="604">
        <v>4189444.2278339826</v>
      </c>
      <c r="Q26" s="596">
        <v>329505</v>
      </c>
      <c r="R26" s="613">
        <v>2025</v>
      </c>
      <c r="S26" s="596">
        <v>325.71294954299924</v>
      </c>
      <c r="T26" s="600">
        <v>2524.0839919312234</v>
      </c>
      <c r="U26" s="584"/>
      <c r="V26" s="597"/>
      <c r="W26" s="597"/>
      <c r="X26" s="584"/>
      <c r="Y26" s="601"/>
      <c r="Z26" s="584"/>
      <c r="AA26" s="597"/>
      <c r="AB26" s="597"/>
    </row>
    <row r="27" spans="2:28" ht="12.75">
      <c r="B27" s="596"/>
      <c r="C27" s="586">
        <v>2026</v>
      </c>
      <c r="D27" s="596">
        <v>414742.15625</v>
      </c>
      <c r="E27" s="596">
        <v>-59124.900634765625</v>
      </c>
      <c r="F27" s="596">
        <v>106929.01171875</v>
      </c>
      <c r="G27" s="596">
        <v>366938.0451660156</v>
      </c>
      <c r="H27" s="596">
        <v>329505</v>
      </c>
      <c r="I27" s="596">
        <v>68403.07421875</v>
      </c>
      <c r="J27" s="596">
        <v>397908.07421875</v>
      </c>
      <c r="K27" s="596">
        <v>764846.1193847656</v>
      </c>
      <c r="L27" s="596">
        <v>75809.7265625</v>
      </c>
      <c r="M27" s="596">
        <v>840655.8459472656</v>
      </c>
      <c r="N27" s="596">
        <v>42531.55352596362</v>
      </c>
      <c r="O27" s="596">
        <v>798124.2924213021</v>
      </c>
      <c r="P27" s="604">
        <v>4419707.23681194</v>
      </c>
      <c r="Q27" s="596">
        <v>329505</v>
      </c>
      <c r="R27" s="613">
        <v>2026</v>
      </c>
      <c r="S27" s="596">
        <v>312.7486174964904</v>
      </c>
      <c r="T27" s="600">
        <v>2615.2457441097863</v>
      </c>
      <c r="U27" s="584"/>
      <c r="V27" s="597"/>
      <c r="W27" s="597"/>
      <c r="X27" s="584"/>
      <c r="Y27" s="601"/>
      <c r="Z27" s="584"/>
      <c r="AA27" s="597"/>
      <c r="AB27" s="597"/>
    </row>
    <row r="28" spans="2:28" ht="12.75">
      <c r="B28" s="596"/>
      <c r="C28" s="586">
        <v>2027</v>
      </c>
      <c r="D28" s="596">
        <v>421946.0625</v>
      </c>
      <c r="E28" s="596">
        <v>-59729.8212890625</v>
      </c>
      <c r="F28" s="596">
        <v>109781.953125</v>
      </c>
      <c r="G28" s="596">
        <v>371893.9306640625</v>
      </c>
      <c r="H28" s="596">
        <v>329505</v>
      </c>
      <c r="I28" s="596">
        <v>69273.48828125</v>
      </c>
      <c r="J28" s="596">
        <v>398778.48828125</v>
      </c>
      <c r="K28" s="596">
        <v>770672.4189453125</v>
      </c>
      <c r="L28" s="596">
        <v>78712.03125</v>
      </c>
      <c r="M28" s="596">
        <v>849384.4501953125</v>
      </c>
      <c r="N28" s="596">
        <v>41848.532612884504</v>
      </c>
      <c r="O28" s="596">
        <v>807535.917582428</v>
      </c>
      <c r="P28" s="604">
        <v>4634157.081971856</v>
      </c>
      <c r="Q28" s="596">
        <v>329505</v>
      </c>
      <c r="R28" s="613">
        <v>2027</v>
      </c>
      <c r="S28" s="596">
        <v>299.78428544998155</v>
      </c>
      <c r="T28" s="600">
        <v>2684.528550643386</v>
      </c>
      <c r="U28" s="584"/>
      <c r="V28" s="597"/>
      <c r="W28" s="597"/>
      <c r="X28" s="584"/>
      <c r="Y28" s="601"/>
      <c r="Z28" s="584"/>
      <c r="AA28" s="597"/>
      <c r="AB28" s="597"/>
    </row>
    <row r="29" spans="2:28" ht="12.75">
      <c r="B29" s="596"/>
      <c r="C29" s="586">
        <v>2028</v>
      </c>
      <c r="D29" s="596">
        <v>433804.4375</v>
      </c>
      <c r="E29" s="596">
        <v>-60821.07568359375</v>
      </c>
      <c r="F29" s="596">
        <v>103872.318359375</v>
      </c>
      <c r="G29" s="596">
        <v>390753.19482421875</v>
      </c>
      <c r="H29" s="596">
        <v>329505</v>
      </c>
      <c r="I29" s="596">
        <v>71358.89453125</v>
      </c>
      <c r="J29" s="596">
        <v>400863.89453125</v>
      </c>
      <c r="K29" s="596">
        <v>791617.0893554688</v>
      </c>
      <c r="L29" s="596">
        <v>77680.359375</v>
      </c>
      <c r="M29" s="596">
        <v>869297.4487304688</v>
      </c>
      <c r="N29" s="596">
        <v>41037.14349146972</v>
      </c>
      <c r="O29" s="596">
        <v>828260.3052389991</v>
      </c>
      <c r="P29" s="604">
        <v>4836617.896700294</v>
      </c>
      <c r="Q29" s="596">
        <v>329505</v>
      </c>
      <c r="R29" s="613">
        <v>2028</v>
      </c>
      <c r="S29" s="596">
        <v>288.9806754112242</v>
      </c>
      <c r="T29" s="600">
        <v>2730.894843578754</v>
      </c>
      <c r="U29" s="584"/>
      <c r="V29" s="597"/>
      <c r="W29" s="597"/>
      <c r="X29" s="584"/>
      <c r="Y29" s="601"/>
      <c r="Z29" s="584"/>
      <c r="AA29" s="597"/>
      <c r="AB29" s="597"/>
    </row>
    <row r="30" spans="2:28" ht="12.75">
      <c r="B30" s="596"/>
      <c r="C30" s="586">
        <v>2029</v>
      </c>
      <c r="D30" s="596">
        <v>441578.46875</v>
      </c>
      <c r="E30" s="596">
        <v>-62379.728271484375</v>
      </c>
      <c r="F30" s="596">
        <v>93776.8828125</v>
      </c>
      <c r="G30" s="596">
        <v>410181.3142089844</v>
      </c>
      <c r="H30" s="596">
        <v>329505</v>
      </c>
      <c r="I30" s="596">
        <v>73056.0068359375</v>
      </c>
      <c r="J30" s="596">
        <v>402561.0068359375</v>
      </c>
      <c r="K30" s="596">
        <v>812742.3210449219</v>
      </c>
      <c r="L30" s="596">
        <v>76755.3359375</v>
      </c>
      <c r="M30" s="596">
        <v>889497.6569824219</v>
      </c>
      <c r="N30" s="596">
        <v>39941.98538808954</v>
      </c>
      <c r="O30" s="596">
        <v>849555.6715943323</v>
      </c>
      <c r="P30" s="604">
        <v>5027768.740163769</v>
      </c>
      <c r="Q30" s="596">
        <v>329505</v>
      </c>
      <c r="R30" s="613">
        <v>2029</v>
      </c>
      <c r="S30" s="596">
        <v>279.25742637634266</v>
      </c>
      <c r="T30" s="600">
        <v>2750.562853723189</v>
      </c>
      <c r="U30" s="584"/>
      <c r="V30" s="597"/>
      <c r="W30" s="597"/>
      <c r="X30" s="584"/>
      <c r="Y30" s="601"/>
      <c r="Z30" s="584"/>
      <c r="AA30" s="597"/>
      <c r="AB30" s="597"/>
    </row>
    <row r="31" spans="2:28" ht="12.75">
      <c r="B31" s="596"/>
      <c r="C31" s="586">
        <v>2030</v>
      </c>
      <c r="D31" s="596">
        <v>451055.09375</v>
      </c>
      <c r="E31" s="596">
        <v>-62445.578369140625</v>
      </c>
      <c r="F31" s="596">
        <v>106217.51953125</v>
      </c>
      <c r="G31" s="596">
        <v>407283.1525878906</v>
      </c>
      <c r="H31" s="596">
        <v>329505</v>
      </c>
      <c r="I31" s="596">
        <v>74233.912109375</v>
      </c>
      <c r="J31" s="596">
        <v>403738.912109375</v>
      </c>
      <c r="K31" s="596">
        <v>811022.0646972656</v>
      </c>
      <c r="L31" s="596">
        <v>81114.3515625</v>
      </c>
      <c r="M31" s="596">
        <v>892136.4162597656</v>
      </c>
      <c r="N31" s="596">
        <v>38166.99446247744</v>
      </c>
      <c r="O31" s="596">
        <v>853969.4217972882</v>
      </c>
      <c r="P31" s="604">
        <v>5204631.720194692</v>
      </c>
      <c r="Q31" s="596">
        <v>329505</v>
      </c>
      <c r="R31" s="613">
        <v>2030</v>
      </c>
      <c r="S31" s="596">
        <v>267.37345533370967</v>
      </c>
      <c r="T31" s="600">
        <v>2745.1515776832343</v>
      </c>
      <c r="U31" s="584"/>
      <c r="V31" s="597"/>
      <c r="W31" s="597"/>
      <c r="X31" s="584"/>
      <c r="Y31" s="601"/>
      <c r="Z31" s="584"/>
      <c r="AA31" s="597"/>
      <c r="AB31" s="597"/>
    </row>
    <row r="32" spans="2:28" ht="12.75">
      <c r="B32" s="596"/>
      <c r="C32" s="586">
        <v>2031</v>
      </c>
      <c r="D32" s="596">
        <v>460421.5625</v>
      </c>
      <c r="E32" s="596">
        <v>-63997.026123046875</v>
      </c>
      <c r="F32" s="596">
        <v>96614.591796875</v>
      </c>
      <c r="G32" s="596">
        <v>427803.9968261719</v>
      </c>
      <c r="H32" s="596">
        <v>329505</v>
      </c>
      <c r="I32" s="596">
        <v>76575.28515625</v>
      </c>
      <c r="J32" s="596">
        <v>406080.28515625</v>
      </c>
      <c r="K32" s="596">
        <v>833884.2819824219</v>
      </c>
      <c r="L32" s="596">
        <v>79338.6796875</v>
      </c>
      <c r="M32" s="596">
        <v>913222.9616699219</v>
      </c>
      <c r="N32" s="596">
        <v>36422.58543547796</v>
      </c>
      <c r="O32" s="596">
        <v>876800.3762344439</v>
      </c>
      <c r="P32" s="604">
        <v>5371781.415310221</v>
      </c>
      <c r="Q32" s="596">
        <v>329505</v>
      </c>
      <c r="R32" s="613">
        <v>2031</v>
      </c>
      <c r="S32" s="596">
        <v>253.32876228332498</v>
      </c>
      <c r="T32" s="600">
        <v>2764.9222653773577</v>
      </c>
      <c r="U32" s="584"/>
      <c r="V32" s="597"/>
      <c r="W32" s="597"/>
      <c r="X32" s="584"/>
      <c r="Y32" s="601"/>
      <c r="Z32" s="584"/>
      <c r="AA32" s="597"/>
      <c r="AB32" s="597"/>
    </row>
    <row r="33" spans="2:30" ht="12.75">
      <c r="B33" s="596"/>
      <c r="C33" s="586">
        <v>2032</v>
      </c>
      <c r="D33" s="596">
        <v>471621.71875</v>
      </c>
      <c r="E33" s="596">
        <v>-64319.453369140625</v>
      </c>
      <c r="F33" s="596">
        <v>114473.912109375</v>
      </c>
      <c r="G33" s="596">
        <v>421467.2600097656</v>
      </c>
      <c r="H33" s="596">
        <v>329505</v>
      </c>
      <c r="I33" s="596">
        <v>77631.45703125</v>
      </c>
      <c r="J33" s="596">
        <v>407136.45703125</v>
      </c>
      <c r="K33" s="596">
        <v>828603.7170410156</v>
      </c>
      <c r="L33" s="596">
        <v>85112.9765625</v>
      </c>
      <c r="M33" s="596">
        <v>913716.6936035156</v>
      </c>
      <c r="N33" s="596">
        <v>35276.86462977</v>
      </c>
      <c r="O33" s="596">
        <v>878439.8289737456</v>
      </c>
      <c r="P33" s="604">
        <v>5525925.592213672</v>
      </c>
      <c r="Q33" s="596">
        <v>329505</v>
      </c>
      <c r="R33" s="613">
        <v>2032</v>
      </c>
      <c r="S33" s="596">
        <v>243.60551324844346</v>
      </c>
      <c r="T33" s="600">
        <v>2784.835342327898</v>
      </c>
      <c r="U33" s="584"/>
      <c r="V33" s="597"/>
      <c r="W33" s="597"/>
      <c r="X33" s="584"/>
      <c r="Y33" s="601"/>
      <c r="Z33" s="584"/>
      <c r="AA33" s="597"/>
      <c r="AB33" s="597"/>
      <c r="AC33" s="584"/>
      <c r="AD33" s="584"/>
    </row>
    <row r="34" spans="2:30" ht="12.75">
      <c r="B34" s="596"/>
      <c r="C34" s="586">
        <v>2033</v>
      </c>
      <c r="D34" s="596">
        <v>475880.5</v>
      </c>
      <c r="E34" s="596">
        <v>-65655.08837890625</v>
      </c>
      <c r="F34" s="596">
        <v>107888.296875</v>
      </c>
      <c r="G34" s="596">
        <v>433647.29150390625</v>
      </c>
      <c r="H34" s="596">
        <v>329505</v>
      </c>
      <c r="I34" s="596">
        <v>78913.6484375</v>
      </c>
      <c r="J34" s="596">
        <v>408418.6484375</v>
      </c>
      <c r="K34" s="596">
        <v>842065.9399414062</v>
      </c>
      <c r="L34" s="596">
        <v>85771.6796875</v>
      </c>
      <c r="M34" s="596">
        <v>927837.6196289062</v>
      </c>
      <c r="N34" s="596">
        <v>32000.464277542105</v>
      </c>
      <c r="O34" s="596">
        <v>895837.1553513642</v>
      </c>
      <c r="P34" s="604">
        <v>5670620.890186809</v>
      </c>
      <c r="Q34" s="596">
        <v>329505</v>
      </c>
      <c r="R34" s="613">
        <v>2033</v>
      </c>
      <c r="S34" s="596">
        <v>219.40009819030752</v>
      </c>
      <c r="T34" s="600">
        <v>2804.89183402778</v>
      </c>
      <c r="U34" s="584"/>
      <c r="V34" s="597"/>
      <c r="W34" s="597"/>
      <c r="X34" s="584"/>
      <c r="Y34" s="601"/>
      <c r="Z34" s="584"/>
      <c r="AA34" s="597"/>
      <c r="AB34" s="597"/>
      <c r="AC34" s="584"/>
      <c r="AD34" s="584"/>
    </row>
    <row r="35" spans="2:30" ht="12.75">
      <c r="B35" s="596"/>
      <c r="C35" s="586">
        <v>2034</v>
      </c>
      <c r="D35" s="596">
        <v>490442.84375</v>
      </c>
      <c r="E35" s="596">
        <v>-67174.89184570312</v>
      </c>
      <c r="F35" s="596">
        <v>111327.646484375</v>
      </c>
      <c r="G35" s="596">
        <v>446290.0891113281</v>
      </c>
      <c r="H35" s="596">
        <v>329505</v>
      </c>
      <c r="I35" s="596">
        <v>80990.072265625</v>
      </c>
      <c r="J35" s="596">
        <v>410495.072265625</v>
      </c>
      <c r="K35" s="596">
        <v>856785.1613769531</v>
      </c>
      <c r="L35" s="596">
        <v>87546.9375</v>
      </c>
      <c r="M35" s="596">
        <v>944332.0988769531</v>
      </c>
      <c r="N35" s="596">
        <v>31278.67139711354</v>
      </c>
      <c r="O35" s="596">
        <v>913053.4274798395</v>
      </c>
      <c r="P35" s="604">
        <v>5806368.371878503</v>
      </c>
      <c r="Q35" s="596">
        <v>329505</v>
      </c>
      <c r="R35" s="613">
        <v>2034</v>
      </c>
      <c r="S35" s="596">
        <v>212.9179321670531</v>
      </c>
      <c r="T35" s="600">
        <v>2825.0927733555677</v>
      </c>
      <c r="U35" s="584"/>
      <c r="V35" s="597"/>
      <c r="W35" s="597"/>
      <c r="X35" s="584"/>
      <c r="Y35" s="601"/>
      <c r="Z35" s="584"/>
      <c r="AA35" s="597"/>
      <c r="AB35" s="597"/>
      <c r="AC35" s="584"/>
      <c r="AD35" s="584"/>
    </row>
    <row r="36" spans="2:30" ht="12.75">
      <c r="B36" s="596"/>
      <c r="C36" s="586">
        <v>2035</v>
      </c>
      <c r="D36" s="596">
        <v>488660.40625</v>
      </c>
      <c r="E36" s="596">
        <v>-69176.96215820312</v>
      </c>
      <c r="F36" s="596">
        <v>81730.4375</v>
      </c>
      <c r="G36" s="596">
        <v>476106.9309082031</v>
      </c>
      <c r="H36" s="596">
        <v>329505</v>
      </c>
      <c r="I36" s="596">
        <v>82817.3359375</v>
      </c>
      <c r="J36" s="596">
        <v>412322.3359375</v>
      </c>
      <c r="K36" s="596">
        <v>888429.2668457031</v>
      </c>
      <c r="L36" s="596">
        <v>83054.84375</v>
      </c>
      <c r="M36" s="596">
        <v>971484.1105957031</v>
      </c>
      <c r="N36" s="596">
        <v>30337.406863067044</v>
      </c>
      <c r="O36" s="596">
        <v>941146.7037326361</v>
      </c>
      <c r="P36" s="604">
        <v>5935164.6042729365</v>
      </c>
      <c r="Q36" s="596">
        <v>329505</v>
      </c>
      <c r="R36" s="613">
        <v>2035</v>
      </c>
      <c r="S36" s="596">
        <v>205.0339611244201</v>
      </c>
      <c r="T36" s="600">
        <v>2845.4392006286566</v>
      </c>
      <c r="U36" s="584"/>
      <c r="V36" s="597"/>
      <c r="W36" s="597"/>
      <c r="X36" s="584"/>
      <c r="Y36" s="601"/>
      <c r="Z36" s="584"/>
      <c r="AA36" s="597"/>
      <c r="AB36" s="597"/>
      <c r="AC36" s="584"/>
      <c r="AD36" s="584"/>
    </row>
    <row r="37" spans="2:30" ht="12.75">
      <c r="B37" s="596"/>
      <c r="C37" s="586">
        <v>2036</v>
      </c>
      <c r="D37" s="596">
        <v>497150.21875</v>
      </c>
      <c r="E37" s="596">
        <v>-70743.24951171875</v>
      </c>
      <c r="F37" s="596">
        <v>83039.1953125</v>
      </c>
      <c r="G37" s="596">
        <v>484854.27294921875</v>
      </c>
      <c r="H37" s="596">
        <v>329505</v>
      </c>
      <c r="I37" s="596">
        <v>84289.955078125</v>
      </c>
      <c r="J37" s="596">
        <v>413794.955078125</v>
      </c>
      <c r="K37" s="596">
        <v>898649.2280273438</v>
      </c>
      <c r="L37" s="596">
        <v>85147.6875</v>
      </c>
      <c r="M37" s="596">
        <v>983796.9155273438</v>
      </c>
      <c r="N37" s="596">
        <v>28945.852537407663</v>
      </c>
      <c r="O37" s="596">
        <v>954851.0629899361</v>
      </c>
      <c r="P37" s="604">
        <v>6055444.131532141</v>
      </c>
      <c r="Q37" s="596">
        <v>329505</v>
      </c>
      <c r="R37" s="613">
        <v>2036</v>
      </c>
      <c r="S37" s="596">
        <v>194.23035108566273</v>
      </c>
      <c r="T37" s="600">
        <v>2865.9321636568484</v>
      </c>
      <c r="U37" s="584"/>
      <c r="V37" s="597"/>
      <c r="W37" s="597"/>
      <c r="X37" s="584"/>
      <c r="Y37" s="601"/>
      <c r="Z37" s="584"/>
      <c r="AA37" s="597"/>
      <c r="AB37" s="597"/>
      <c r="AC37" s="584"/>
      <c r="AD37" s="584"/>
    </row>
    <row r="38" spans="2:30" ht="12.75">
      <c r="B38" s="596"/>
      <c r="C38" s="586">
        <v>2037</v>
      </c>
      <c r="D38" s="596">
        <v>505038.09375</v>
      </c>
      <c r="E38" s="596">
        <v>-70949.18383789062</v>
      </c>
      <c r="F38" s="596">
        <v>89905.73828125</v>
      </c>
      <c r="G38" s="596">
        <v>486081.5393066406</v>
      </c>
      <c r="H38" s="596">
        <v>329505</v>
      </c>
      <c r="I38" s="596">
        <v>85192.818359375</v>
      </c>
      <c r="J38" s="596">
        <v>414697.818359375</v>
      </c>
      <c r="K38" s="596">
        <v>900779.3576660156</v>
      </c>
      <c r="L38" s="596">
        <v>90082.7421875</v>
      </c>
      <c r="M38" s="596">
        <v>990862.0998535156</v>
      </c>
      <c r="N38" s="596">
        <v>26559.695906917343</v>
      </c>
      <c r="O38" s="596">
        <v>964302.4039465983</v>
      </c>
      <c r="P38" s="604">
        <v>6167253.853899201</v>
      </c>
      <c r="Q38" s="596">
        <v>329505</v>
      </c>
      <c r="R38" s="613">
        <v>2037</v>
      </c>
      <c r="S38" s="596">
        <v>176.94457502365094</v>
      </c>
      <c r="T38" s="600">
        <v>2886.5727177963117</v>
      </c>
      <c r="U38" s="584"/>
      <c r="V38" s="597"/>
      <c r="W38" s="597"/>
      <c r="X38" s="584"/>
      <c r="Y38" s="601"/>
      <c r="Z38" s="584"/>
      <c r="AA38" s="597"/>
      <c r="AB38" s="597"/>
      <c r="AC38" s="584"/>
      <c r="AD38" s="584"/>
    </row>
    <row r="39" spans="2:30" ht="12.75">
      <c r="B39" s="596"/>
      <c r="C39" s="586">
        <v>2038</v>
      </c>
      <c r="D39" s="596">
        <v>504708.75</v>
      </c>
      <c r="E39" s="596">
        <v>-72900.357421875</v>
      </c>
      <c r="F39" s="596">
        <v>68667.640625</v>
      </c>
      <c r="G39" s="596">
        <v>508941.466796875</v>
      </c>
      <c r="H39" s="596">
        <v>329505</v>
      </c>
      <c r="I39" s="596">
        <v>86844.2578125</v>
      </c>
      <c r="J39" s="596">
        <v>416349.2578125</v>
      </c>
      <c r="K39" s="596">
        <v>925290.724609375</v>
      </c>
      <c r="L39" s="596">
        <v>87914.2578125</v>
      </c>
      <c r="M39" s="596">
        <v>1013204.982421875</v>
      </c>
      <c r="N39" s="596">
        <v>24790.99558252804</v>
      </c>
      <c r="O39" s="596">
        <v>988413.9868393469</v>
      </c>
      <c r="P39" s="604">
        <v>6272744.862610955</v>
      </c>
      <c r="Q39" s="596">
        <v>329505</v>
      </c>
      <c r="R39" s="613">
        <v>2038</v>
      </c>
      <c r="S39" s="596">
        <v>163.9802429771421</v>
      </c>
      <c r="T39" s="600">
        <v>2907.3619260039295</v>
      </c>
      <c r="U39" s="584"/>
      <c r="V39" s="597"/>
      <c r="W39" s="597"/>
      <c r="X39" s="584"/>
      <c r="Y39" s="601"/>
      <c r="Z39" s="584"/>
      <c r="AA39" s="597"/>
      <c r="AB39" s="597"/>
      <c r="AC39" s="584"/>
      <c r="AD39" s="584"/>
    </row>
    <row r="40" spans="2:30" ht="12.75">
      <c r="B40" s="596"/>
      <c r="C40" s="586">
        <v>2039</v>
      </c>
      <c r="D40" s="596">
        <v>514192.71875</v>
      </c>
      <c r="E40" s="596">
        <v>-73770.26440429688</v>
      </c>
      <c r="F40" s="596">
        <v>73028.0546875</v>
      </c>
      <c r="G40" s="596">
        <v>514934.9284667969</v>
      </c>
      <c r="H40" s="596">
        <v>329505</v>
      </c>
      <c r="I40" s="596">
        <v>88291.33203125</v>
      </c>
      <c r="J40" s="596">
        <v>417796.33203125</v>
      </c>
      <c r="K40" s="596">
        <v>932731.2604980469</v>
      </c>
      <c r="L40" s="596">
        <v>91723.3359375</v>
      </c>
      <c r="M40" s="596">
        <v>1024454.5964355469</v>
      </c>
      <c r="N40" s="596">
        <v>23159.949474485238</v>
      </c>
      <c r="O40" s="596">
        <v>1001294.6469610616</v>
      </c>
      <c r="P40" s="604">
        <v>6371111.698105008</v>
      </c>
      <c r="Q40" s="596">
        <v>329505</v>
      </c>
      <c r="R40" s="613">
        <v>2039</v>
      </c>
      <c r="S40" s="596">
        <v>152.0962719345091</v>
      </c>
      <c r="T40" s="600">
        <v>2928.300858892043</v>
      </c>
      <c r="U40" s="584"/>
      <c r="V40" s="597"/>
      <c r="W40" s="597"/>
      <c r="X40" s="584"/>
      <c r="Y40" s="601"/>
      <c r="Z40" s="584"/>
      <c r="AA40" s="597"/>
      <c r="AB40" s="597"/>
      <c r="AC40" s="584"/>
      <c r="AD40" s="584"/>
    </row>
    <row r="41" spans="2:30" ht="12.75">
      <c r="B41" s="596"/>
      <c r="C41" s="586">
        <v>2040</v>
      </c>
      <c r="D41" s="596">
        <v>515003.1875</v>
      </c>
      <c r="E41" s="596">
        <v>-75518.48193359375</v>
      </c>
      <c r="F41" s="596">
        <v>52378.52734375</v>
      </c>
      <c r="G41" s="596">
        <v>538143.1420898438</v>
      </c>
      <c r="H41" s="596">
        <v>329505</v>
      </c>
      <c r="I41" s="596">
        <v>90191.642578125</v>
      </c>
      <c r="J41" s="596">
        <v>419696.642578125</v>
      </c>
      <c r="K41" s="596">
        <v>957839.7846679688</v>
      </c>
      <c r="L41" s="596">
        <v>89526.671875</v>
      </c>
      <c r="M41" s="596">
        <v>1047366.4565429688</v>
      </c>
      <c r="N41" s="596">
        <v>23658.134609870365</v>
      </c>
      <c r="O41" s="596">
        <v>1023708.3219330984</v>
      </c>
      <c r="P41" s="604">
        <v>6463682.341583201</v>
      </c>
      <c r="Q41" s="596">
        <v>329505</v>
      </c>
      <c r="R41" s="613">
        <v>2040</v>
      </c>
      <c r="S41" s="596">
        <v>154.25699394226058</v>
      </c>
      <c r="T41" s="600">
        <v>2949.390594783584</v>
      </c>
      <c r="U41" s="584"/>
      <c r="V41" s="597"/>
      <c r="W41" s="597"/>
      <c r="X41" s="584"/>
      <c r="Y41" s="601"/>
      <c r="Z41" s="584"/>
      <c r="AA41" s="597"/>
      <c r="AB41" s="597"/>
      <c r="AC41" s="584"/>
      <c r="AD41" s="584"/>
    </row>
    <row r="42" spans="2:30" ht="12.75">
      <c r="B42" s="596"/>
      <c r="C42" s="586"/>
      <c r="D42" s="596"/>
      <c r="E42" s="596"/>
      <c r="F42" s="596"/>
      <c r="G42" s="596"/>
      <c r="H42" s="596"/>
      <c r="I42" s="596"/>
      <c r="J42" s="596"/>
      <c r="K42" s="596"/>
      <c r="L42" s="596"/>
      <c r="M42" s="596"/>
      <c r="N42" s="596"/>
      <c r="O42" s="604"/>
      <c r="P42" s="604"/>
      <c r="Q42" s="596"/>
      <c r="R42" s="596"/>
      <c r="S42" s="596"/>
      <c r="T42" s="613"/>
      <c r="U42" s="596"/>
      <c r="V42" s="600"/>
      <c r="W42" s="584"/>
      <c r="X42" s="597"/>
      <c r="Y42" s="597"/>
      <c r="Z42" s="584"/>
      <c r="AA42" s="601"/>
      <c r="AB42" s="584"/>
      <c r="AC42" s="597"/>
      <c r="AD42" s="597"/>
    </row>
    <row r="43" spans="2:30" ht="12.75">
      <c r="B43" s="610" t="s">
        <v>46</v>
      </c>
      <c r="C43" s="614"/>
      <c r="D43" s="596"/>
      <c r="E43" s="596"/>
      <c r="F43" s="596"/>
      <c r="G43" s="596"/>
      <c r="H43" s="596"/>
      <c r="I43" s="596"/>
      <c r="J43" s="596"/>
      <c r="K43" s="596"/>
      <c r="L43" s="596"/>
      <c r="M43" s="596"/>
      <c r="N43" s="593"/>
      <c r="O43" s="614"/>
      <c r="P43" s="614"/>
      <c r="Q43" s="614"/>
      <c r="R43" s="614"/>
      <c r="S43" s="614"/>
      <c r="T43" s="614"/>
      <c r="U43" s="584"/>
      <c r="V43" s="584"/>
      <c r="W43" s="584"/>
      <c r="X43" s="584"/>
      <c r="Y43" s="584"/>
      <c r="Z43" s="584"/>
      <c r="AA43" s="584"/>
      <c r="AB43" s="584"/>
      <c r="AC43" s="584"/>
      <c r="AD43" s="584"/>
    </row>
    <row r="44" spans="2:30" ht="12.75">
      <c r="B44" s="614"/>
      <c r="C44" s="595" t="s">
        <v>47</v>
      </c>
      <c r="D44" s="596">
        <v>3582747.8768204562</v>
      </c>
      <c r="E44" s="596">
        <v>-540539.0222571406</v>
      </c>
      <c r="F44" s="596">
        <v>457930.13746111485</v>
      </c>
      <c r="G44" s="596">
        <v>3665356.7616164824</v>
      </c>
      <c r="H44" s="596">
        <v>1927380.3260770333</v>
      </c>
      <c r="I44" s="596">
        <v>406823.00548118004</v>
      </c>
      <c r="J44" s="596">
        <v>2334203.3315582136</v>
      </c>
      <c r="K44" s="596">
        <v>5999560.093174696</v>
      </c>
      <c r="L44" s="596">
        <v>541384.0797858903</v>
      </c>
      <c r="M44" s="596">
        <v>6540944.172960586</v>
      </c>
      <c r="N44" s="596">
        <v>77261.83137738089</v>
      </c>
      <c r="O44" s="596">
        <v>6463682.341583205</v>
      </c>
      <c r="P44" s="614"/>
      <c r="Q44" s="614"/>
      <c r="R44" s="614"/>
      <c r="S44" s="614"/>
      <c r="T44" s="614"/>
      <c r="U44" s="584"/>
      <c r="V44" s="584"/>
      <c r="W44" s="584"/>
      <c r="X44" s="584"/>
      <c r="Y44" s="584"/>
      <c r="Z44" s="584"/>
      <c r="AA44" s="584"/>
      <c r="AB44" s="584"/>
      <c r="AC44" s="584"/>
      <c r="AD44" s="584"/>
    </row>
    <row r="45" spans="2:30" ht="12.75">
      <c r="B45" s="604" t="s">
        <v>48</v>
      </c>
      <c r="C45" s="595"/>
      <c r="D45" s="596"/>
      <c r="E45" s="595"/>
      <c r="F45" s="595"/>
      <c r="G45" s="596"/>
      <c r="H45" s="596"/>
      <c r="I45" s="596"/>
      <c r="J45" s="599">
        <v>611614.741806451</v>
      </c>
      <c r="K45" s="599"/>
      <c r="L45" s="599"/>
      <c r="M45" s="599">
        <v>611614.741806451</v>
      </c>
      <c r="N45" s="596">
        <v>0</v>
      </c>
      <c r="O45" s="599">
        <v>611614.741806451</v>
      </c>
      <c r="P45" s="614"/>
      <c r="Q45" s="614"/>
      <c r="R45" s="614"/>
      <c r="S45" s="614"/>
      <c r="T45" s="614"/>
      <c r="U45" s="584"/>
      <c r="V45" s="584"/>
      <c r="W45" s="584"/>
      <c r="X45" s="584"/>
      <c r="Y45" s="584"/>
      <c r="Z45" s="584"/>
      <c r="AA45" s="584"/>
      <c r="AB45" s="584"/>
      <c r="AC45" s="584"/>
      <c r="AD45" s="584"/>
    </row>
    <row r="46" spans="2:30" ht="12.75">
      <c r="B46" s="614" t="s">
        <v>49</v>
      </c>
      <c r="C46" s="595"/>
      <c r="D46" s="595"/>
      <c r="E46" s="595"/>
      <c r="F46" s="595"/>
      <c r="G46" s="596"/>
      <c r="H46" s="596"/>
      <c r="I46" s="596"/>
      <c r="J46" s="596">
        <v>2945818.073364665</v>
      </c>
      <c r="K46" s="596"/>
      <c r="L46" s="596"/>
      <c r="M46" s="596">
        <v>7152558.914767037</v>
      </c>
      <c r="N46" s="596">
        <v>77261.83137738089</v>
      </c>
      <c r="O46" s="596">
        <v>7075297.083389657</v>
      </c>
      <c r="P46" s="614"/>
      <c r="Q46" s="614"/>
      <c r="R46" s="614"/>
      <c r="S46" s="614"/>
      <c r="T46" s="614"/>
      <c r="U46" s="584"/>
      <c r="V46" s="584"/>
      <c r="W46" s="584"/>
      <c r="X46" s="584"/>
      <c r="Y46" s="584"/>
      <c r="Z46" s="584"/>
      <c r="AA46" s="584"/>
      <c r="AB46" s="584"/>
      <c r="AC46" s="584"/>
      <c r="AD46" s="584"/>
    </row>
    <row r="47" spans="2:30" ht="12.75">
      <c r="B47" s="614"/>
      <c r="C47" s="594"/>
      <c r="D47" s="615"/>
      <c r="E47" s="615"/>
      <c r="F47" s="615"/>
      <c r="G47" s="615"/>
      <c r="H47" s="615"/>
      <c r="I47" s="615"/>
      <c r="J47" s="615"/>
      <c r="K47" s="615"/>
      <c r="L47" s="615"/>
      <c r="M47" s="639"/>
      <c r="N47" s="637"/>
      <c r="O47" s="614"/>
      <c r="P47" s="614"/>
      <c r="Q47" s="614"/>
      <c r="R47" s="614"/>
      <c r="S47" s="614"/>
      <c r="T47" s="584"/>
      <c r="U47" s="584"/>
      <c r="V47" s="584"/>
      <c r="W47" s="584"/>
      <c r="X47" s="584"/>
      <c r="Y47" s="584"/>
      <c r="Z47" s="584"/>
      <c r="AA47" s="584"/>
      <c r="AB47" s="584"/>
      <c r="AC47" s="584"/>
      <c r="AD47" s="584"/>
    </row>
    <row r="48" spans="2:30" ht="12.75">
      <c r="B48" s="584"/>
      <c r="C48" s="690" t="s">
        <v>1</v>
      </c>
      <c r="D48" s="690"/>
      <c r="E48" s="690"/>
      <c r="F48" s="690"/>
      <c r="G48" s="690"/>
      <c r="H48" s="690"/>
      <c r="I48" s="690"/>
      <c r="J48" s="690"/>
      <c r="K48" s="690"/>
      <c r="L48" s="690"/>
      <c r="M48" s="690"/>
      <c r="N48" s="690"/>
      <c r="O48" s="690"/>
      <c r="P48" s="690"/>
      <c r="Q48" s="690"/>
      <c r="R48" s="690"/>
      <c r="S48" s="690"/>
      <c r="T48" s="690"/>
      <c r="U48" s="635"/>
      <c r="V48" s="584"/>
      <c r="W48" s="584"/>
      <c r="X48" s="584"/>
      <c r="Y48" s="584"/>
      <c r="Z48" s="584"/>
      <c r="AA48" s="584"/>
      <c r="AB48" s="584"/>
      <c r="AC48" s="584"/>
      <c r="AD48" s="584"/>
    </row>
    <row r="49" spans="1:21" ht="12.75">
      <c r="A49" s="584"/>
      <c r="B49" s="584"/>
      <c r="C49" s="690" t="s">
        <v>2</v>
      </c>
      <c r="D49" s="690"/>
      <c r="E49" s="690"/>
      <c r="F49" s="690"/>
      <c r="G49" s="690"/>
      <c r="H49" s="690"/>
      <c r="I49" s="690"/>
      <c r="J49" s="690"/>
      <c r="K49" s="690"/>
      <c r="L49" s="690"/>
      <c r="M49" s="690"/>
      <c r="N49" s="690"/>
      <c r="O49" s="690"/>
      <c r="P49" s="690"/>
      <c r="Q49" s="690"/>
      <c r="R49" s="690"/>
      <c r="S49" s="690"/>
      <c r="T49" s="690"/>
      <c r="U49" s="635"/>
    </row>
    <row r="50" spans="1:21" ht="12.75">
      <c r="A50" s="584"/>
      <c r="B50" s="584"/>
      <c r="C50" s="690" t="s">
        <v>117</v>
      </c>
      <c r="D50" s="690"/>
      <c r="E50" s="690"/>
      <c r="F50" s="690"/>
      <c r="G50" s="690"/>
      <c r="H50" s="690"/>
      <c r="I50" s="690"/>
      <c r="J50" s="690"/>
      <c r="K50" s="690"/>
      <c r="L50" s="690"/>
      <c r="M50" s="690"/>
      <c r="N50" s="690"/>
      <c r="O50" s="690"/>
      <c r="P50" s="690"/>
      <c r="Q50" s="690"/>
      <c r="R50" s="690"/>
      <c r="S50" s="690"/>
      <c r="T50" s="690"/>
      <c r="U50" s="635"/>
    </row>
    <row r="51" spans="1:21" ht="12.75">
      <c r="A51" s="584"/>
      <c r="B51" s="688"/>
      <c r="C51" s="874"/>
      <c r="D51" s="678"/>
      <c r="E51" s="664"/>
      <c r="I51" s="584"/>
      <c r="J51" s="584"/>
      <c r="K51" s="602"/>
      <c r="L51" s="602"/>
      <c r="M51" s="602"/>
      <c r="N51" s="584"/>
      <c r="O51" s="584"/>
      <c r="P51" s="584"/>
      <c r="Q51" s="584"/>
      <c r="R51" s="584"/>
      <c r="S51" s="584"/>
      <c r="T51" s="584"/>
      <c r="U51" s="584"/>
    </row>
    <row r="52" spans="1:21" ht="12.75">
      <c r="A52" s="584"/>
      <c r="B52" s="658" t="s">
        <v>50</v>
      </c>
      <c r="C52" s="665" t="s">
        <v>52</v>
      </c>
      <c r="D52" s="658" t="s">
        <v>53</v>
      </c>
      <c r="E52" s="665" t="s">
        <v>54</v>
      </c>
      <c r="I52" s="584"/>
      <c r="J52" s="618"/>
      <c r="K52" s="619"/>
      <c r="L52" s="619"/>
      <c r="M52" s="619"/>
      <c r="N52" s="618"/>
      <c r="O52" s="584"/>
      <c r="P52" s="584"/>
      <c r="Q52" s="584"/>
      <c r="R52" s="584"/>
      <c r="S52" s="584"/>
      <c r="T52" s="584"/>
      <c r="U52" s="584"/>
    </row>
    <row r="53" spans="1:21" ht="12.75">
      <c r="A53" s="584"/>
      <c r="B53" s="630" t="s">
        <v>55</v>
      </c>
      <c r="C53" s="679" t="s">
        <v>55</v>
      </c>
      <c r="D53" s="679" t="s">
        <v>55</v>
      </c>
      <c r="E53" s="679" t="s">
        <v>55</v>
      </c>
      <c r="I53" s="584"/>
      <c r="J53" s="618"/>
      <c r="K53" s="612"/>
      <c r="L53" s="612"/>
      <c r="M53" s="612"/>
      <c r="N53" s="618"/>
      <c r="O53" s="584"/>
      <c r="P53" s="584"/>
      <c r="Q53" s="584"/>
      <c r="R53" s="584"/>
      <c r="S53" s="584"/>
      <c r="T53" s="584"/>
      <c r="U53" s="584"/>
    </row>
    <row r="54" spans="1:21" ht="12.75">
      <c r="A54" s="584"/>
      <c r="B54" s="642" t="s">
        <v>210</v>
      </c>
      <c r="C54" s="642" t="s">
        <v>210</v>
      </c>
      <c r="D54" s="642" t="s">
        <v>210</v>
      </c>
      <c r="E54" s="680" t="s">
        <v>58</v>
      </c>
      <c r="I54" s="584"/>
      <c r="J54" s="618"/>
      <c r="K54" s="618"/>
      <c r="L54" s="618"/>
      <c r="M54" s="618"/>
      <c r="N54" s="618"/>
      <c r="O54" s="584"/>
      <c r="P54" s="584"/>
      <c r="Q54" s="584"/>
      <c r="R54" s="584"/>
      <c r="S54" s="584"/>
      <c r="T54" s="584"/>
      <c r="U54" s="584"/>
    </row>
    <row r="55" spans="1:21" ht="12.75">
      <c r="A55" s="586">
        <v>2011</v>
      </c>
      <c r="B55" s="629">
        <v>10452.3623046875</v>
      </c>
      <c r="C55" s="681">
        <v>7386.70751953125</v>
      </c>
      <c r="D55" s="621">
        <v>6170.87158203125</v>
      </c>
      <c r="E55" s="627">
        <v>0.2905798852443695</v>
      </c>
      <c r="I55" s="584"/>
      <c r="J55" s="591"/>
      <c r="K55" s="666"/>
      <c r="L55" s="622"/>
      <c r="M55" s="591"/>
      <c r="N55" s="618"/>
      <c r="O55" s="584"/>
      <c r="P55" s="584"/>
      <c r="Q55" s="584"/>
      <c r="R55" s="584"/>
      <c r="S55" s="584"/>
      <c r="T55" s="584"/>
      <c r="U55" s="584"/>
    </row>
    <row r="56" spans="1:21" ht="12.75">
      <c r="A56" s="586">
        <v>2012</v>
      </c>
      <c r="B56" s="629">
        <v>10585.57421875</v>
      </c>
      <c r="C56" s="681">
        <v>8374.978515625</v>
      </c>
      <c r="D56" s="621">
        <v>6943.66357421875</v>
      </c>
      <c r="E56" s="627">
        <v>0.3433901369571686</v>
      </c>
      <c r="I56" s="584"/>
      <c r="J56" s="591"/>
      <c r="K56" s="666"/>
      <c r="L56" s="622"/>
      <c r="M56" s="622"/>
      <c r="N56" s="618"/>
      <c r="O56" s="584"/>
      <c r="P56" s="584"/>
      <c r="Q56" s="584"/>
      <c r="R56" s="584"/>
      <c r="S56" s="584"/>
      <c r="T56" s="584"/>
      <c r="U56" s="584"/>
    </row>
    <row r="57" spans="1:21" ht="12.75">
      <c r="A57" s="586">
        <v>2013</v>
      </c>
      <c r="B57" s="629">
        <v>7296.021484375</v>
      </c>
      <c r="C57" s="681">
        <v>6780.97021484375</v>
      </c>
      <c r="D57" s="621">
        <v>5751.01318359375</v>
      </c>
      <c r="E57" s="627">
        <v>0.2935369908809662</v>
      </c>
      <c r="I57" s="584"/>
      <c r="J57" s="591"/>
      <c r="K57" s="666"/>
      <c r="L57" s="622"/>
      <c r="M57" s="622"/>
      <c r="N57" s="618"/>
      <c r="O57" s="584"/>
      <c r="P57" s="584"/>
      <c r="Q57" s="584"/>
      <c r="R57" s="584"/>
      <c r="S57" s="584"/>
      <c r="T57" s="584"/>
      <c r="U57" s="584"/>
    </row>
    <row r="58" spans="1:21" ht="12.75">
      <c r="A58" s="586">
        <v>2014</v>
      </c>
      <c r="B58" s="629">
        <v>5049.63623046875</v>
      </c>
      <c r="C58" s="681">
        <v>7009.39990234375</v>
      </c>
      <c r="D58" s="621">
        <v>5318.81396484375</v>
      </c>
      <c r="E58" s="627">
        <v>0.33185726404190063</v>
      </c>
      <c r="I58" s="584"/>
      <c r="J58" s="591"/>
      <c r="K58" s="666"/>
      <c r="L58" s="622"/>
      <c r="M58" s="622"/>
      <c r="N58" s="618"/>
      <c r="O58" s="584"/>
      <c r="P58" s="584"/>
      <c r="Q58" s="584"/>
      <c r="R58" s="584"/>
      <c r="S58" s="584"/>
      <c r="T58" s="584"/>
      <c r="U58" s="584"/>
    </row>
    <row r="59" spans="1:21" ht="12.75">
      <c r="A59" s="586">
        <v>2015</v>
      </c>
      <c r="B59" s="629">
        <v>9351.083984375</v>
      </c>
      <c r="C59" s="681">
        <v>7369.7421875</v>
      </c>
      <c r="D59" s="621">
        <v>3884.485595703125</v>
      </c>
      <c r="E59" s="627">
        <v>0.27667221426963806</v>
      </c>
      <c r="I59" s="584"/>
      <c r="J59" s="591"/>
      <c r="K59" s="666"/>
      <c r="L59" s="622"/>
      <c r="M59" s="622"/>
      <c r="N59" s="618"/>
      <c r="O59" s="584"/>
      <c r="P59" s="584"/>
      <c r="Q59" s="584"/>
      <c r="R59" s="584"/>
      <c r="S59" s="584"/>
      <c r="T59" s="584"/>
      <c r="U59" s="584"/>
    </row>
    <row r="60" spans="1:21" ht="12.75">
      <c r="A60" s="586">
        <v>2016</v>
      </c>
      <c r="B60" s="629">
        <v>4097.04345703125</v>
      </c>
      <c r="C60" s="681">
        <v>4208.5875244140625</v>
      </c>
      <c r="D60" s="621">
        <v>1638.3642578125</v>
      </c>
      <c r="E60" s="627">
        <v>0.009094475768506527</v>
      </c>
      <c r="I60" s="584"/>
      <c r="J60" s="591"/>
      <c r="K60" s="666"/>
      <c r="L60" s="622"/>
      <c r="M60" s="622"/>
      <c r="N60" s="618"/>
      <c r="O60" s="584"/>
      <c r="P60" s="584"/>
      <c r="Q60" s="584"/>
      <c r="R60" s="584"/>
      <c r="S60" s="584"/>
      <c r="T60" s="584"/>
      <c r="U60" s="584"/>
    </row>
    <row r="61" spans="1:21" ht="12.75">
      <c r="A61" s="586">
        <v>2017</v>
      </c>
      <c r="B61" s="629">
        <v>4429.87841796875</v>
      </c>
      <c r="C61" s="681">
        <v>4059.1290283203125</v>
      </c>
      <c r="D61" s="621">
        <v>1814.887451171875</v>
      </c>
      <c r="E61" s="627">
        <v>0.010307910852134228</v>
      </c>
      <c r="I61" s="584"/>
      <c r="J61" s="591"/>
      <c r="K61" s="666"/>
      <c r="L61" s="622"/>
      <c r="M61" s="622"/>
      <c r="N61" s="618"/>
      <c r="O61" s="584"/>
      <c r="P61" s="584"/>
      <c r="Q61" s="584"/>
      <c r="R61" s="584"/>
      <c r="S61" s="584"/>
      <c r="T61" s="584"/>
      <c r="U61" s="584"/>
    </row>
    <row r="62" spans="1:21" ht="12.75">
      <c r="A62" s="586">
        <v>2018</v>
      </c>
      <c r="B62" s="629">
        <v>4357.98779296875</v>
      </c>
      <c r="C62" s="681">
        <v>4273.33935546875</v>
      </c>
      <c r="D62" s="621">
        <v>1796.37255859375</v>
      </c>
      <c r="E62" s="627">
        <v>0.010142161510884762</v>
      </c>
      <c r="I62" s="584"/>
      <c r="J62" s="591"/>
      <c r="K62" s="666"/>
      <c r="L62" s="622"/>
      <c r="M62" s="622"/>
      <c r="N62" s="618"/>
      <c r="O62" s="584"/>
      <c r="P62" s="584"/>
      <c r="Q62" s="584"/>
      <c r="R62" s="584"/>
      <c r="S62" s="584"/>
      <c r="T62" s="584"/>
      <c r="U62" s="584"/>
    </row>
    <row r="63" spans="1:21" ht="12.75">
      <c r="A63" s="586">
        <v>2019</v>
      </c>
      <c r="B63" s="629">
        <v>3557.40966796875</v>
      </c>
      <c r="C63" s="681">
        <v>4056.487548828125</v>
      </c>
      <c r="D63" s="621">
        <v>1508.110107421875</v>
      </c>
      <c r="E63" s="627">
        <v>0.008280578069388866</v>
      </c>
      <c r="I63" s="584"/>
      <c r="J63" s="591"/>
      <c r="K63" s="666"/>
      <c r="L63" s="622"/>
      <c r="M63" s="622"/>
      <c r="N63" s="618"/>
      <c r="O63" s="584"/>
      <c r="P63" s="584"/>
      <c r="Q63" s="584"/>
      <c r="R63" s="584"/>
      <c r="S63" s="584"/>
      <c r="T63" s="584"/>
      <c r="U63" s="584"/>
    </row>
    <row r="64" spans="1:21" ht="12.75">
      <c r="A64" s="586">
        <v>2020</v>
      </c>
      <c r="B64" s="629">
        <v>4573.1328125</v>
      </c>
      <c r="C64" s="681">
        <v>4367.84033203125</v>
      </c>
      <c r="D64" s="621">
        <v>767.1326904296875</v>
      </c>
      <c r="E64" s="627">
        <v>0.003319602459669113</v>
      </c>
      <c r="I64" s="584"/>
      <c r="J64" s="591"/>
      <c r="K64" s="666"/>
      <c r="L64" s="622"/>
      <c r="M64" s="622"/>
      <c r="N64" s="618"/>
      <c r="O64" s="584"/>
      <c r="P64" s="584"/>
      <c r="Q64" s="584"/>
      <c r="R64" s="584"/>
      <c r="S64" s="584"/>
      <c r="T64" s="584"/>
      <c r="U64" s="584"/>
    </row>
    <row r="65" spans="1:14" ht="12.75">
      <c r="A65" s="586">
        <v>2021</v>
      </c>
      <c r="B65" s="629">
        <v>4371.6552734375</v>
      </c>
      <c r="C65" s="681">
        <v>4357.9852294921875</v>
      </c>
      <c r="D65" s="621">
        <v>765.302001953125</v>
      </c>
      <c r="E65" s="627">
        <v>0.003309632185846567</v>
      </c>
      <c r="I65" s="584"/>
      <c r="J65" s="591"/>
      <c r="K65" s="666"/>
      <c r="L65" s="622"/>
      <c r="M65" s="622"/>
      <c r="N65" s="618"/>
    </row>
    <row r="66" spans="1:14" ht="12.75">
      <c r="A66" s="586">
        <v>2022</v>
      </c>
      <c r="B66" s="629">
        <v>4558.69873046875</v>
      </c>
      <c r="C66" s="681">
        <v>4372.51025390625</v>
      </c>
      <c r="D66" s="621">
        <v>766.9566650390625</v>
      </c>
      <c r="E66" s="627">
        <v>0.00330971647053957</v>
      </c>
      <c r="I66" s="584"/>
      <c r="J66" s="591"/>
      <c r="K66" s="666"/>
      <c r="L66" s="622"/>
      <c r="M66" s="622"/>
      <c r="N66" s="618"/>
    </row>
    <row r="67" spans="1:14" ht="12.75">
      <c r="A67" s="586">
        <v>2023</v>
      </c>
      <c r="B67" s="629">
        <v>4268.751953125</v>
      </c>
      <c r="C67" s="681">
        <v>4046.156494140625</v>
      </c>
      <c r="D67" s="621">
        <v>696.9502563476562</v>
      </c>
      <c r="E67" s="627">
        <v>0.0029207144398242235</v>
      </c>
      <c r="I67" s="584"/>
      <c r="J67" s="591"/>
      <c r="K67" s="666"/>
      <c r="L67" s="622"/>
      <c r="M67" s="622"/>
      <c r="N67" s="618"/>
    </row>
    <row r="68" spans="1:14" ht="12.75">
      <c r="A68" s="586">
        <v>2024</v>
      </c>
      <c r="B68" s="629">
        <v>3654.5869140625</v>
      </c>
      <c r="C68" s="681">
        <v>4121.675048828125</v>
      </c>
      <c r="D68" s="621">
        <v>712.3074951171875</v>
      </c>
      <c r="E68" s="627">
        <v>0.0029971697367727757</v>
      </c>
      <c r="I68" s="584"/>
      <c r="J68" s="591"/>
      <c r="K68" s="666"/>
      <c r="L68" s="622"/>
      <c r="M68" s="622"/>
      <c r="N68" s="618"/>
    </row>
    <row r="69" spans="1:14" ht="12.75">
      <c r="A69" s="586">
        <v>2025</v>
      </c>
      <c r="B69" s="629">
        <v>4559.13623046875</v>
      </c>
      <c r="C69" s="681">
        <v>4830.836181640625</v>
      </c>
      <c r="D69" s="621">
        <v>810.0222778320312</v>
      </c>
      <c r="E69" s="627">
        <v>0.0033095749095082283</v>
      </c>
      <c r="I69" s="584"/>
      <c r="J69" s="591"/>
      <c r="K69" s="666"/>
      <c r="L69" s="622"/>
      <c r="M69" s="622"/>
      <c r="N69" s="618"/>
    </row>
    <row r="70" spans="1:14" ht="12.75">
      <c r="A70" s="586">
        <v>2026</v>
      </c>
      <c r="B70" s="629">
        <v>3917.186767578125</v>
      </c>
      <c r="C70" s="681">
        <v>4772.710205078125</v>
      </c>
      <c r="D70" s="621">
        <v>785.9127807617188</v>
      </c>
      <c r="E70" s="627">
        <v>0.0031090895645320415</v>
      </c>
      <c r="I70" s="584"/>
      <c r="J70" s="591"/>
      <c r="K70" s="666"/>
      <c r="L70" s="622"/>
      <c r="M70" s="622"/>
      <c r="N70" s="618"/>
    </row>
    <row r="71" spans="1:14" ht="12.75">
      <c r="A71" s="586">
        <v>2027</v>
      </c>
      <c r="B71" s="629">
        <v>4557.63671875</v>
      </c>
      <c r="C71" s="681">
        <v>4894.11376953125</v>
      </c>
      <c r="D71" s="621">
        <v>816.6978149414062</v>
      </c>
      <c r="E71" s="627">
        <v>0.0033087730407714844</v>
      </c>
      <c r="I71" s="584"/>
      <c r="J71" s="591"/>
      <c r="K71" s="666"/>
      <c r="L71" s="622"/>
      <c r="M71" s="622"/>
      <c r="N71" s="618"/>
    </row>
    <row r="72" spans="1:14" ht="12.75">
      <c r="A72" s="586">
        <v>2028</v>
      </c>
      <c r="B72" s="629">
        <v>3884.1416015625</v>
      </c>
      <c r="C72" s="681">
        <v>4768.00537109375</v>
      </c>
      <c r="D72" s="621">
        <v>784.3323364257812</v>
      </c>
      <c r="E72" s="627">
        <v>0.0030977351125329733</v>
      </c>
      <c r="I72" s="584"/>
      <c r="J72" s="591"/>
      <c r="K72" s="666"/>
      <c r="L72" s="622"/>
      <c r="M72" s="622"/>
      <c r="N72" s="618"/>
    </row>
    <row r="73" spans="1:14" ht="12.75">
      <c r="A73" s="586">
        <v>2029</v>
      </c>
      <c r="B73" s="629">
        <v>4401.08154296875</v>
      </c>
      <c r="C73" s="681">
        <v>4651.556396484375</v>
      </c>
      <c r="D73" s="621">
        <v>757.327392578125</v>
      </c>
      <c r="E73" s="627">
        <v>0.0029409676790237427</v>
      </c>
      <c r="I73" s="584"/>
      <c r="J73" s="591"/>
      <c r="K73" s="666"/>
      <c r="L73" s="622"/>
      <c r="M73" s="622"/>
      <c r="N73" s="618"/>
    </row>
    <row r="74" spans="1:14" ht="12.75">
      <c r="A74" s="586">
        <v>2030</v>
      </c>
      <c r="B74" s="629">
        <v>4332.064453125</v>
      </c>
      <c r="C74" s="681">
        <v>4850.756591796875</v>
      </c>
      <c r="D74" s="621">
        <v>803.1812133789062</v>
      </c>
      <c r="E74" s="627">
        <v>0.0032096565701067448</v>
      </c>
      <c r="I74" s="584"/>
      <c r="J74" s="591"/>
      <c r="K74" s="666"/>
      <c r="L74" s="622"/>
      <c r="M74" s="622"/>
      <c r="N74" s="618"/>
    </row>
    <row r="75" spans="1:14" ht="12.75">
      <c r="A75" s="591">
        <v>2031</v>
      </c>
      <c r="B75" s="629">
        <v>3536.2177734375</v>
      </c>
      <c r="C75" s="681">
        <v>4683.510986328125</v>
      </c>
      <c r="D75" s="621">
        <v>761.1857299804688</v>
      </c>
      <c r="E75" s="627">
        <v>0.0029412326402962208</v>
      </c>
      <c r="I75" s="584"/>
      <c r="J75" s="591"/>
      <c r="K75" s="666"/>
      <c r="L75" s="622"/>
      <c r="M75" s="622"/>
      <c r="N75" s="618"/>
    </row>
    <row r="76" spans="1:14" ht="12.75">
      <c r="A76" s="591">
        <v>2032</v>
      </c>
      <c r="B76" s="629">
        <v>4571.8798828125</v>
      </c>
      <c r="C76" s="681">
        <v>4960.25341796875</v>
      </c>
      <c r="D76" s="621">
        <v>824.6542358398438</v>
      </c>
      <c r="E76" s="627">
        <v>0.0033187270164489746</v>
      </c>
      <c r="I76" s="584"/>
      <c r="J76" s="591"/>
      <c r="K76" s="666"/>
      <c r="L76" s="622"/>
      <c r="M76" s="622"/>
      <c r="N76" s="618"/>
    </row>
    <row r="77" spans="1:14" ht="12.75">
      <c r="A77" s="591">
        <v>2033</v>
      </c>
      <c r="B77" s="629">
        <v>4373.86767578125</v>
      </c>
      <c r="C77" s="681">
        <v>4934.2275390625</v>
      </c>
      <c r="D77" s="621">
        <v>821.349365234375</v>
      </c>
      <c r="E77" s="627">
        <v>0.0033098948188126087</v>
      </c>
      <c r="I77" s="584"/>
      <c r="J77" s="591"/>
      <c r="K77" s="666"/>
      <c r="L77" s="622"/>
      <c r="M77" s="622"/>
      <c r="N77" s="618"/>
    </row>
    <row r="78" spans="1:14" ht="12.75">
      <c r="A78" s="591">
        <v>2034</v>
      </c>
      <c r="B78" s="629">
        <v>4557.8193359375</v>
      </c>
      <c r="C78" s="681">
        <v>4971.7158203125</v>
      </c>
      <c r="D78" s="621">
        <v>825.7066040039062</v>
      </c>
      <c r="E78" s="627">
        <v>0.003309185616672039</v>
      </c>
      <c r="I78" s="584"/>
      <c r="J78" s="591"/>
      <c r="K78" s="666"/>
      <c r="L78" s="622"/>
      <c r="M78" s="622"/>
      <c r="N78" s="618"/>
    </row>
    <row r="79" spans="1:14" ht="12.75">
      <c r="A79" s="591">
        <v>2035</v>
      </c>
      <c r="B79" s="629">
        <v>4269.61279296875</v>
      </c>
      <c r="C79" s="681">
        <v>4655.540283203125</v>
      </c>
      <c r="D79" s="621">
        <v>756.9426879882812</v>
      </c>
      <c r="E79" s="627">
        <v>0.0029215868562459946</v>
      </c>
      <c r="I79" s="584"/>
      <c r="J79" s="591"/>
      <c r="K79" s="666"/>
      <c r="L79" s="622"/>
      <c r="M79" s="622"/>
      <c r="N79" s="618"/>
    </row>
    <row r="80" spans="1:14" ht="12.75">
      <c r="A80" s="591">
        <v>2036</v>
      </c>
      <c r="B80" s="629">
        <v>3658.2998046875</v>
      </c>
      <c r="C80" s="681">
        <v>4711.58056640625</v>
      </c>
      <c r="D80" s="621">
        <v>770.6002807617188</v>
      </c>
      <c r="E80" s="627">
        <v>0.0029984498396515846</v>
      </c>
      <c r="I80" s="584"/>
      <c r="J80" s="591"/>
      <c r="K80" s="666"/>
      <c r="L80" s="622"/>
      <c r="M80" s="622"/>
      <c r="N80" s="618"/>
    </row>
    <row r="81" spans="1:22" ht="12.75">
      <c r="A81" s="591">
        <v>2037</v>
      </c>
      <c r="B81" s="629">
        <v>4558.69970703125</v>
      </c>
      <c r="C81" s="681">
        <v>4920.404052734375</v>
      </c>
      <c r="D81" s="621">
        <v>821.0931396484375</v>
      </c>
      <c r="E81" s="627">
        <v>0.003309927647933364</v>
      </c>
      <c r="I81" s="584"/>
      <c r="J81" s="591"/>
      <c r="K81" s="666"/>
      <c r="L81" s="622"/>
      <c r="M81" s="622"/>
      <c r="N81" s="618"/>
      <c r="O81" s="584"/>
      <c r="P81" s="584"/>
      <c r="Q81" s="584"/>
      <c r="R81" s="584"/>
      <c r="S81" s="584"/>
      <c r="T81" s="584"/>
      <c r="U81" s="584"/>
      <c r="V81" s="584"/>
    </row>
    <row r="82" spans="1:22" ht="12.75">
      <c r="A82" s="591">
        <v>2038</v>
      </c>
      <c r="B82" s="629">
        <v>3916.9033203125</v>
      </c>
      <c r="C82" s="681">
        <v>4740.079833984375</v>
      </c>
      <c r="D82" s="621">
        <v>783.7196044921875</v>
      </c>
      <c r="E82" s="627">
        <v>0.0031086415983736515</v>
      </c>
      <c r="I82" s="584"/>
      <c r="J82" s="591"/>
      <c r="K82" s="666"/>
      <c r="L82" s="622"/>
      <c r="M82" s="622"/>
      <c r="N82" s="618"/>
      <c r="O82" s="584"/>
      <c r="P82" s="584"/>
      <c r="Q82" s="584"/>
      <c r="R82" s="584"/>
      <c r="S82" s="584"/>
      <c r="T82" s="584"/>
      <c r="U82" s="584"/>
      <c r="V82" s="584"/>
    </row>
    <row r="83" spans="1:22" ht="12.75">
      <c r="A83" s="591">
        <v>2039</v>
      </c>
      <c r="B83" s="629">
        <v>4558.29248046875</v>
      </c>
      <c r="C83" s="681">
        <v>4882.017333984375</v>
      </c>
      <c r="D83" s="621">
        <v>816.7146606445312</v>
      </c>
      <c r="E83" s="627">
        <v>0.003309192368760705</v>
      </c>
      <c r="I83" s="584"/>
      <c r="J83" s="591"/>
      <c r="K83" s="666"/>
      <c r="L83" s="622"/>
      <c r="M83" s="622"/>
      <c r="N83" s="618"/>
      <c r="O83" s="584"/>
      <c r="P83" s="584"/>
      <c r="Q83" s="584"/>
      <c r="R83" s="584"/>
      <c r="S83" s="584"/>
      <c r="T83" s="584"/>
      <c r="U83" s="584"/>
      <c r="V83" s="584"/>
    </row>
    <row r="84" spans="1:22" ht="12.75">
      <c r="A84" s="591">
        <v>2040</v>
      </c>
      <c r="B84" s="640">
        <v>3886.351318359375</v>
      </c>
      <c r="C84" s="682">
        <v>4703.51318359375</v>
      </c>
      <c r="D84" s="641">
        <v>778.8111572265625</v>
      </c>
      <c r="E84" s="628">
        <v>0.003099076682701707</v>
      </c>
      <c r="I84" s="584"/>
      <c r="J84" s="591"/>
      <c r="K84" s="666"/>
      <c r="L84" s="622"/>
      <c r="M84" s="622"/>
      <c r="N84" s="618"/>
      <c r="O84" s="584"/>
      <c r="P84" s="584"/>
      <c r="Q84" s="584"/>
      <c r="R84" s="584"/>
      <c r="S84" s="584"/>
      <c r="T84" s="584"/>
      <c r="U84" s="584"/>
      <c r="V84" s="584"/>
    </row>
    <row r="85" spans="1:22" ht="12.75">
      <c r="A85" s="591"/>
      <c r="B85" s="623"/>
      <c r="C85" s="624"/>
      <c r="D85" s="651"/>
      <c r="E85" s="623"/>
      <c r="F85" s="622"/>
      <c r="G85" s="652"/>
      <c r="H85" s="652"/>
      <c r="I85" s="622"/>
      <c r="J85" s="623"/>
      <c r="K85" s="591"/>
      <c r="L85" s="653"/>
      <c r="M85" s="624"/>
      <c r="N85" s="643"/>
      <c r="O85" s="623"/>
      <c r="P85" s="622"/>
      <c r="Q85" s="652"/>
      <c r="R85" s="654"/>
      <c r="S85" s="591"/>
      <c r="T85" s="666"/>
      <c r="U85" s="622"/>
      <c r="V85" s="622"/>
    </row>
    <row r="86" spans="1:22" ht="12.75">
      <c r="A86" s="584"/>
      <c r="B86" s="691" t="s">
        <v>65</v>
      </c>
      <c r="C86" s="692"/>
      <c r="D86" s="692"/>
      <c r="E86" s="692"/>
      <c r="F86" s="692"/>
      <c r="G86" s="692"/>
      <c r="H86" s="693"/>
      <c r="I86" s="868" t="s">
        <v>66</v>
      </c>
      <c r="J86" s="605"/>
      <c r="K86" s="673" t="s">
        <v>69</v>
      </c>
      <c r="L86" s="646"/>
      <c r="M86" s="646"/>
      <c r="N86" s="646"/>
      <c r="O86" s="674"/>
      <c r="P86" s="675"/>
      <c r="U86" s="606"/>
      <c r="V86" s="618"/>
    </row>
    <row r="87" spans="1:22" ht="12.75">
      <c r="A87" s="584"/>
      <c r="B87" s="659"/>
      <c r="C87" s="670"/>
      <c r="D87" s="671"/>
      <c r="E87" s="672" t="s">
        <v>70</v>
      </c>
      <c r="F87" s="671"/>
      <c r="G87" s="671" t="s">
        <v>71</v>
      </c>
      <c r="H87" s="672" t="s">
        <v>70</v>
      </c>
      <c r="I87" s="873" t="s">
        <v>72</v>
      </c>
      <c r="J87" s="605"/>
      <c r="K87" s="676"/>
      <c r="L87" s="668"/>
      <c r="M87" s="607"/>
      <c r="N87" s="606" t="s">
        <v>75</v>
      </c>
      <c r="O87" s="668"/>
      <c r="P87" s="677"/>
      <c r="U87" s="668"/>
      <c r="V87" s="618"/>
    </row>
    <row r="88" spans="1:22" ht="12.75">
      <c r="A88" s="584"/>
      <c r="B88" s="630" t="s">
        <v>66</v>
      </c>
      <c r="C88" s="591" t="s">
        <v>9</v>
      </c>
      <c r="D88" s="591" t="s">
        <v>9</v>
      </c>
      <c r="E88" s="591" t="s">
        <v>9</v>
      </c>
      <c r="F88" s="591" t="s">
        <v>5</v>
      </c>
      <c r="G88" s="591" t="s">
        <v>5</v>
      </c>
      <c r="H88" s="591" t="s">
        <v>5</v>
      </c>
      <c r="I88" s="679">
        <v>0.923</v>
      </c>
      <c r="J88" s="605"/>
      <c r="K88" s="647"/>
      <c r="L88" s="648" t="s">
        <v>77</v>
      </c>
      <c r="M88" s="648" t="s">
        <v>78</v>
      </c>
      <c r="N88" s="648" t="s">
        <v>79</v>
      </c>
      <c r="O88" s="648" t="s">
        <v>13</v>
      </c>
      <c r="P88" s="687" t="s">
        <v>80</v>
      </c>
      <c r="U88" s="618"/>
      <c r="V88" s="618"/>
    </row>
    <row r="89" spans="1:22" ht="12.75">
      <c r="A89" s="584"/>
      <c r="B89" s="660" t="s">
        <v>81</v>
      </c>
      <c r="C89" s="636" t="s">
        <v>82</v>
      </c>
      <c r="D89" s="636" t="s">
        <v>83</v>
      </c>
      <c r="E89" s="636" t="s">
        <v>21</v>
      </c>
      <c r="F89" s="636" t="s">
        <v>82</v>
      </c>
      <c r="G89" s="636" t="s">
        <v>83</v>
      </c>
      <c r="H89" s="636" t="s">
        <v>21</v>
      </c>
      <c r="I89" s="869" t="s">
        <v>84</v>
      </c>
      <c r="J89" s="605"/>
      <c r="K89" s="649" t="s">
        <v>89</v>
      </c>
      <c r="L89" s="650" t="s">
        <v>79</v>
      </c>
      <c r="M89" s="650" t="s">
        <v>90</v>
      </c>
      <c r="N89" s="650" t="s">
        <v>91</v>
      </c>
      <c r="O89" s="650" t="s">
        <v>79</v>
      </c>
      <c r="P89" s="645" t="s">
        <v>92</v>
      </c>
      <c r="U89" s="618"/>
      <c r="V89" s="618"/>
    </row>
    <row r="90" spans="1:22" ht="5.25" customHeight="1">
      <c r="A90" s="584"/>
      <c r="B90" s="661"/>
      <c r="C90" s="590"/>
      <c r="D90" s="590"/>
      <c r="E90" s="590"/>
      <c r="F90" s="590"/>
      <c r="G90" s="590"/>
      <c r="H90" s="590"/>
      <c r="I90" s="870"/>
      <c r="J90" s="584"/>
      <c r="K90" s="625"/>
      <c r="L90" s="618"/>
      <c r="M90" s="618"/>
      <c r="N90" s="618"/>
      <c r="O90" s="618"/>
      <c r="P90" s="626"/>
      <c r="U90" s="618"/>
      <c r="V90" s="618"/>
    </row>
    <row r="91" spans="1:22" ht="12.75">
      <c r="A91" s="586">
        <v>2011</v>
      </c>
      <c r="B91" s="662">
        <v>7432.1748046875</v>
      </c>
      <c r="C91" s="655">
        <v>57.64887619018555</v>
      </c>
      <c r="D91" s="655">
        <v>114.59170532226562</v>
      </c>
      <c r="E91" s="652">
        <v>56.94282913208008</v>
      </c>
      <c r="F91" s="652">
        <v>369.3059997558594</v>
      </c>
      <c r="G91" s="655">
        <v>1246.944580078125</v>
      </c>
      <c r="H91" s="652">
        <v>877.6385803222656</v>
      </c>
      <c r="I91" s="871">
        <v>6859.897344726563</v>
      </c>
      <c r="J91" s="586">
        <v>2011</v>
      </c>
      <c r="K91" s="684">
        <v>1033</v>
      </c>
      <c r="L91" s="683">
        <v>1115.2464599609375</v>
      </c>
      <c r="M91" s="282" t="s">
        <v>93</v>
      </c>
      <c r="N91" s="683">
        <v>0</v>
      </c>
      <c r="O91" s="683">
        <v>1115.2464599609375</v>
      </c>
      <c r="P91" s="271">
        <v>0.07961903190797437</v>
      </c>
      <c r="U91" s="618"/>
      <c r="V91" s="618"/>
    </row>
    <row r="92" spans="1:22" ht="12.75">
      <c r="A92" s="586">
        <v>2012</v>
      </c>
      <c r="B92" s="662">
        <v>7475.93310546875</v>
      </c>
      <c r="C92" s="655">
        <v>138.4857635498047</v>
      </c>
      <c r="D92" s="655">
        <v>116.77310943603516</v>
      </c>
      <c r="E92" s="652">
        <v>-21.71265411376953</v>
      </c>
      <c r="F92" s="652">
        <v>79.55687713623047</v>
      </c>
      <c r="G92" s="655">
        <v>2136.181884765625</v>
      </c>
      <c r="H92" s="652">
        <v>2056.6250076293945</v>
      </c>
      <c r="I92" s="871">
        <v>6900.2862563476565</v>
      </c>
      <c r="J92" s="586">
        <v>2012</v>
      </c>
      <c r="K92" s="684">
        <v>1251</v>
      </c>
      <c r="L92" s="683">
        <v>1315.577392578125</v>
      </c>
      <c r="M92" s="282" t="s">
        <v>93</v>
      </c>
      <c r="N92" s="683">
        <v>0</v>
      </c>
      <c r="O92" s="683">
        <v>1315.577392578125</v>
      </c>
      <c r="P92" s="271">
        <v>0.05162061756844527</v>
      </c>
      <c r="U92" s="618"/>
      <c r="V92" s="618"/>
    </row>
    <row r="93" spans="1:22" ht="12.75">
      <c r="A93" s="586">
        <v>2013</v>
      </c>
      <c r="B93" s="662">
        <v>7456.8037109375</v>
      </c>
      <c r="C93" s="655">
        <v>138.34532165527344</v>
      </c>
      <c r="D93" s="655">
        <v>36.142662048339844</v>
      </c>
      <c r="E93" s="652">
        <v>-102.2026596069336</v>
      </c>
      <c r="F93" s="652">
        <v>807.043701171875</v>
      </c>
      <c r="G93" s="655">
        <v>1172.16455078125</v>
      </c>
      <c r="H93" s="652">
        <v>365.120849609375</v>
      </c>
      <c r="I93" s="871">
        <v>6882.629825195313</v>
      </c>
      <c r="J93" s="586">
        <v>2013</v>
      </c>
      <c r="K93" s="684">
        <v>1257</v>
      </c>
      <c r="L93" s="683">
        <v>1317.287353515625</v>
      </c>
      <c r="M93" s="282" t="s">
        <v>93</v>
      </c>
      <c r="N93" s="683">
        <v>0</v>
      </c>
      <c r="O93" s="683">
        <v>1317.287353515625</v>
      </c>
      <c r="P93" s="271">
        <v>0.04796129953510353</v>
      </c>
      <c r="U93" s="618"/>
      <c r="V93" s="618"/>
    </row>
    <row r="94" spans="1:22" ht="12.75">
      <c r="A94" s="586">
        <v>2014</v>
      </c>
      <c r="B94" s="662">
        <v>7469.07763671875</v>
      </c>
      <c r="C94" s="655">
        <v>138.68670654296875</v>
      </c>
      <c r="D94" s="655">
        <v>16.607419967651367</v>
      </c>
      <c r="E94" s="652">
        <v>-122.07928657531738</v>
      </c>
      <c r="F94" s="652">
        <v>689.9719848632812</v>
      </c>
      <c r="G94" s="655">
        <v>1367.18603515625</v>
      </c>
      <c r="H94" s="652">
        <v>677.2140502929688</v>
      </c>
      <c r="I94" s="871">
        <v>6893.9586586914065</v>
      </c>
      <c r="J94" s="586">
        <v>2014</v>
      </c>
      <c r="K94" s="684">
        <v>1243</v>
      </c>
      <c r="L94" s="683">
        <v>1387.44287109375</v>
      </c>
      <c r="M94" s="282" t="s">
        <v>93</v>
      </c>
      <c r="N94" s="683">
        <v>0</v>
      </c>
      <c r="O94" s="683">
        <v>1387.44287109375</v>
      </c>
      <c r="P94" s="271">
        <v>0.11620504512771523</v>
      </c>
      <c r="U94" s="618"/>
      <c r="V94" s="618"/>
    </row>
    <row r="95" spans="1:22" ht="12.75">
      <c r="A95" s="586">
        <v>2015</v>
      </c>
      <c r="B95" s="662">
        <v>7478.8603515625</v>
      </c>
      <c r="C95" s="655">
        <v>138.914306640625</v>
      </c>
      <c r="D95" s="655">
        <v>22.56797981262207</v>
      </c>
      <c r="E95" s="652">
        <v>-116.34632682800293</v>
      </c>
      <c r="F95" s="652">
        <v>259.9948425292969</v>
      </c>
      <c r="G95" s="655">
        <v>1242.37646484375</v>
      </c>
      <c r="H95" s="652">
        <v>982.3816223144531</v>
      </c>
      <c r="I95" s="871">
        <v>6902.988104492188</v>
      </c>
      <c r="J95" s="586">
        <v>2015</v>
      </c>
      <c r="K95" s="684">
        <v>1234</v>
      </c>
      <c r="L95" s="683">
        <v>1107.68212890625</v>
      </c>
      <c r="M95" s="282" t="s">
        <v>93</v>
      </c>
      <c r="N95" s="683">
        <v>0</v>
      </c>
      <c r="O95" s="683">
        <v>1107.68212890625</v>
      </c>
      <c r="P95" s="271">
        <v>-0.10236456328504862</v>
      </c>
      <c r="U95" s="618"/>
      <c r="V95" s="618"/>
    </row>
    <row r="96" spans="1:22" ht="24.75" customHeight="1">
      <c r="A96" s="586">
        <v>2016</v>
      </c>
      <c r="B96" s="662">
        <v>7487.85205078125</v>
      </c>
      <c r="C96" s="655">
        <v>139.39614868164062</v>
      </c>
      <c r="D96" s="655">
        <v>19.49726104736328</v>
      </c>
      <c r="E96" s="652">
        <v>-119.89888763427734</v>
      </c>
      <c r="F96" s="652">
        <v>575.0121459960938</v>
      </c>
      <c r="G96" s="655">
        <v>410.4825134277344</v>
      </c>
      <c r="H96" s="652">
        <v>-164.52963256835938</v>
      </c>
      <c r="I96" s="871">
        <v>6911.287442871094</v>
      </c>
      <c r="J96" s="586">
        <v>2016</v>
      </c>
      <c r="K96" s="684">
        <v>1213</v>
      </c>
      <c r="L96" s="683">
        <v>1276.8173828125</v>
      </c>
      <c r="M96" s="282" t="s">
        <v>118</v>
      </c>
      <c r="N96" s="683">
        <v>0</v>
      </c>
      <c r="O96" s="683">
        <v>1276.8173828125</v>
      </c>
      <c r="P96" s="271">
        <v>0.05261119770197853</v>
      </c>
      <c r="U96" s="618"/>
      <c r="V96" s="618"/>
    </row>
    <row r="97" spans="1:22" ht="12.75">
      <c r="A97" s="586">
        <v>2017</v>
      </c>
      <c r="B97" s="662">
        <v>7504.75927734375</v>
      </c>
      <c r="C97" s="655">
        <v>138.914306640625</v>
      </c>
      <c r="D97" s="655">
        <v>28.110326766967773</v>
      </c>
      <c r="E97" s="652">
        <v>-110.80397987365723</v>
      </c>
      <c r="F97" s="652">
        <v>716.1966552734375</v>
      </c>
      <c r="G97" s="655">
        <v>316.117431640625</v>
      </c>
      <c r="H97" s="652">
        <v>-400.0792236328125</v>
      </c>
      <c r="I97" s="871">
        <v>6926.892812988282</v>
      </c>
      <c r="J97" s="586">
        <v>2017</v>
      </c>
      <c r="K97" s="684">
        <v>1198</v>
      </c>
      <c r="L97" s="683">
        <v>1275.77880859375</v>
      </c>
      <c r="M97" s="282" t="s">
        <v>93</v>
      </c>
      <c r="N97" s="683">
        <v>0</v>
      </c>
      <c r="O97" s="683">
        <v>1275.77880859375</v>
      </c>
      <c r="P97" s="271">
        <v>0.06492388029528384</v>
      </c>
      <c r="U97" s="618"/>
      <c r="V97" s="618"/>
    </row>
    <row r="98" spans="1:22" ht="12.75">
      <c r="A98" s="586">
        <v>2018</v>
      </c>
      <c r="B98" s="662">
        <v>7535.7373046875</v>
      </c>
      <c r="C98" s="655">
        <v>138.914306640625</v>
      </c>
      <c r="D98" s="655">
        <v>36.915977478027344</v>
      </c>
      <c r="E98" s="652">
        <v>-101.99832916259766</v>
      </c>
      <c r="F98" s="652">
        <v>580.2750244140625</v>
      </c>
      <c r="G98" s="655">
        <v>354.8963317871094</v>
      </c>
      <c r="H98" s="652">
        <v>-225.37869262695312</v>
      </c>
      <c r="I98" s="871">
        <v>6955.485532226563</v>
      </c>
      <c r="J98" s="586">
        <v>2018</v>
      </c>
      <c r="K98" s="684">
        <v>1207</v>
      </c>
      <c r="L98" s="683">
        <v>1278.34033203125</v>
      </c>
      <c r="M98" s="282" t="s">
        <v>93</v>
      </c>
      <c r="N98" s="683">
        <v>0</v>
      </c>
      <c r="O98" s="683">
        <v>1278.34033203125</v>
      </c>
      <c r="P98" s="271">
        <v>0.05910549464063797</v>
      </c>
      <c r="U98" s="618"/>
      <c r="V98" s="618"/>
    </row>
    <row r="99" spans="1:22" ht="12.75">
      <c r="A99" s="586">
        <v>2019</v>
      </c>
      <c r="B99" s="662">
        <v>7570.50341796875</v>
      </c>
      <c r="C99" s="655">
        <v>138.914306640625</v>
      </c>
      <c r="D99" s="655">
        <v>36.0742301940918</v>
      </c>
      <c r="E99" s="652">
        <v>-102.8400764465332</v>
      </c>
      <c r="F99" s="652">
        <v>789.115234375</v>
      </c>
      <c r="G99" s="655">
        <v>310.96575927734375</v>
      </c>
      <c r="H99" s="652">
        <v>-478.14947509765625</v>
      </c>
      <c r="I99" s="871">
        <v>6987.574654785157</v>
      </c>
      <c r="J99" s="586">
        <v>2019</v>
      </c>
      <c r="K99" s="684">
        <v>1218</v>
      </c>
      <c r="L99" s="683">
        <v>1285.783935546875</v>
      </c>
      <c r="M99" s="282" t="s">
        <v>93</v>
      </c>
      <c r="N99" s="683">
        <v>0</v>
      </c>
      <c r="O99" s="683">
        <v>1285.783935546875</v>
      </c>
      <c r="P99" s="271">
        <v>0.055651835424363805</v>
      </c>
      <c r="U99" s="618"/>
      <c r="V99" s="618"/>
    </row>
    <row r="100" spans="1:22" ht="12.75">
      <c r="A100" s="586">
        <v>2020</v>
      </c>
      <c r="B100" s="662">
        <v>7604.333984375</v>
      </c>
      <c r="C100" s="655">
        <v>139.39614868164062</v>
      </c>
      <c r="D100" s="655">
        <v>33.800296783447266</v>
      </c>
      <c r="E100" s="652">
        <v>-105.59585189819336</v>
      </c>
      <c r="F100" s="652">
        <v>571.1725463867188</v>
      </c>
      <c r="G100" s="655">
        <v>384.1043395996094</v>
      </c>
      <c r="H100" s="652">
        <v>-187.06820678710938</v>
      </c>
      <c r="I100" s="871">
        <v>7018.800267578125</v>
      </c>
      <c r="J100" s="586">
        <v>2020</v>
      </c>
      <c r="K100" s="684">
        <v>1224</v>
      </c>
      <c r="L100" s="683">
        <v>1287.910888671875</v>
      </c>
      <c r="M100" s="282" t="s">
        <v>93</v>
      </c>
      <c r="N100" s="683">
        <v>0</v>
      </c>
      <c r="O100" s="683">
        <v>1287.910888671875</v>
      </c>
      <c r="P100" s="271">
        <v>0.0522147783266953</v>
      </c>
      <c r="U100" s="618"/>
      <c r="V100" s="618"/>
    </row>
    <row r="101" spans="1:22" ht="12.75">
      <c r="A101" s="586">
        <v>2021</v>
      </c>
      <c r="B101" s="662">
        <v>7647.51611328125</v>
      </c>
      <c r="C101" s="655">
        <v>287.8343200683594</v>
      </c>
      <c r="D101" s="655">
        <v>33.736427307128906</v>
      </c>
      <c r="E101" s="652">
        <v>-254.09789276123047</v>
      </c>
      <c r="F101" s="652">
        <v>529.2134399414062</v>
      </c>
      <c r="G101" s="655">
        <v>435.97833251953125</v>
      </c>
      <c r="H101" s="652">
        <v>-93.235107421875</v>
      </c>
      <c r="I101" s="871">
        <v>7058.657372558594</v>
      </c>
      <c r="J101" s="586">
        <v>2021</v>
      </c>
      <c r="K101" s="684">
        <v>1238</v>
      </c>
      <c r="L101" s="683">
        <v>1302.6153564453125</v>
      </c>
      <c r="M101" s="282" t="s">
        <v>93</v>
      </c>
      <c r="N101" s="683">
        <v>0</v>
      </c>
      <c r="O101" s="683">
        <v>1302.6153564453125</v>
      </c>
      <c r="P101" s="271">
        <v>0.05219334123207786</v>
      </c>
      <c r="U101" s="618"/>
      <c r="V101" s="618"/>
    </row>
    <row r="102" spans="1:22" ht="12.75">
      <c r="A102" s="586">
        <v>2022</v>
      </c>
      <c r="B102" s="662">
        <v>7694.775390625</v>
      </c>
      <c r="C102" s="655">
        <v>287.8343200683594</v>
      </c>
      <c r="D102" s="655">
        <v>33.736427307128906</v>
      </c>
      <c r="E102" s="652">
        <v>-254.09789276123047</v>
      </c>
      <c r="F102" s="652">
        <v>518.5545654296875</v>
      </c>
      <c r="G102" s="655">
        <v>427.14263916015625</v>
      </c>
      <c r="H102" s="652">
        <v>-91.41192626953125</v>
      </c>
      <c r="I102" s="871">
        <v>7102.277685546876</v>
      </c>
      <c r="J102" s="586">
        <v>2022</v>
      </c>
      <c r="K102" s="684">
        <v>1249</v>
      </c>
      <c r="L102" s="683">
        <v>1302.6153564453125</v>
      </c>
      <c r="M102" s="282" t="s">
        <v>93</v>
      </c>
      <c r="N102" s="683">
        <v>0</v>
      </c>
      <c r="O102" s="683">
        <v>1302.6153564453125</v>
      </c>
      <c r="P102" s="271">
        <v>0.04292662645741596</v>
      </c>
      <c r="U102" s="618"/>
      <c r="V102" s="618"/>
    </row>
    <row r="103" spans="1:22" ht="12.75">
      <c r="A103" s="586">
        <v>2023</v>
      </c>
      <c r="B103" s="662">
        <v>7744.13525390625</v>
      </c>
      <c r="C103" s="655">
        <v>287.8343200683594</v>
      </c>
      <c r="D103" s="655">
        <v>33.736427307128906</v>
      </c>
      <c r="E103" s="652">
        <v>-254.09789276123047</v>
      </c>
      <c r="F103" s="652">
        <v>796.8341674804688</v>
      </c>
      <c r="G103" s="655">
        <v>297.60308837890625</v>
      </c>
      <c r="H103" s="652">
        <v>-499.2310791015625</v>
      </c>
      <c r="I103" s="871">
        <v>7147.836839355469</v>
      </c>
      <c r="J103" s="586">
        <v>2023</v>
      </c>
      <c r="K103" s="684">
        <v>1255</v>
      </c>
      <c r="L103" s="683">
        <v>1302.6153564453125</v>
      </c>
      <c r="M103" s="282" t="s">
        <v>93</v>
      </c>
      <c r="N103" s="683">
        <v>0</v>
      </c>
      <c r="O103" s="683">
        <v>1302.6153564453125</v>
      </c>
      <c r="P103" s="271">
        <v>0.03794052306399398</v>
      </c>
      <c r="U103" s="618"/>
      <c r="V103" s="618"/>
    </row>
    <row r="104" spans="1:22" ht="12.75">
      <c r="A104" s="586">
        <v>2024</v>
      </c>
      <c r="B104" s="662">
        <v>7797.9453125</v>
      </c>
      <c r="C104" s="655">
        <v>288.8314514160156</v>
      </c>
      <c r="D104" s="655">
        <v>33.800296783447266</v>
      </c>
      <c r="E104" s="652">
        <v>-255.03115463256836</v>
      </c>
      <c r="F104" s="652">
        <v>751.550048828125</v>
      </c>
      <c r="G104" s="655">
        <v>308.6208801269531</v>
      </c>
      <c r="H104" s="652">
        <v>-442.9291687011719</v>
      </c>
      <c r="I104" s="871">
        <v>7197.5035234375</v>
      </c>
      <c r="J104" s="586">
        <v>2024</v>
      </c>
      <c r="K104" s="684">
        <v>1264</v>
      </c>
      <c r="L104" s="683">
        <v>1302.6153564453125</v>
      </c>
      <c r="M104" s="282" t="s">
        <v>93</v>
      </c>
      <c r="N104" s="683">
        <v>0</v>
      </c>
      <c r="O104" s="683">
        <v>1302.6153564453125</v>
      </c>
      <c r="P104" s="271">
        <v>0.03055012377002564</v>
      </c>
      <c r="U104" s="618"/>
      <c r="V104" s="618"/>
    </row>
    <row r="105" spans="1:22" ht="25.5">
      <c r="A105" s="586">
        <v>2025</v>
      </c>
      <c r="B105" s="662">
        <v>7846.40234375</v>
      </c>
      <c r="C105" s="655">
        <v>287.8343200683594</v>
      </c>
      <c r="D105" s="655">
        <v>33.736427307128906</v>
      </c>
      <c r="E105" s="652">
        <v>-254.09789276123047</v>
      </c>
      <c r="F105" s="652">
        <v>421.24371337890625</v>
      </c>
      <c r="G105" s="655">
        <v>1464.8096923828125</v>
      </c>
      <c r="H105" s="652">
        <v>1043.5659790039062</v>
      </c>
      <c r="I105" s="871">
        <v>7242.229363281251</v>
      </c>
      <c r="J105" s="586">
        <v>2025</v>
      </c>
      <c r="K105" s="684">
        <v>1281</v>
      </c>
      <c r="L105" s="683">
        <v>1302.6553955078125</v>
      </c>
      <c r="M105" s="282" t="s">
        <v>95</v>
      </c>
      <c r="N105" s="683">
        <v>407</v>
      </c>
      <c r="O105" s="683">
        <v>1709.6553955078125</v>
      </c>
      <c r="P105" s="271">
        <v>0.33462560148931497</v>
      </c>
      <c r="U105" s="618"/>
      <c r="V105" s="618"/>
    </row>
    <row r="106" spans="1:22" ht="12.75">
      <c r="A106" s="586">
        <v>2026</v>
      </c>
      <c r="B106" s="662">
        <v>7896.4873046875</v>
      </c>
      <c r="C106" s="655">
        <v>287.8343200683594</v>
      </c>
      <c r="D106" s="655">
        <v>33.736427307128906</v>
      </c>
      <c r="E106" s="652">
        <v>-254.09789276123047</v>
      </c>
      <c r="F106" s="652">
        <v>332.71783447265625</v>
      </c>
      <c r="G106" s="655">
        <v>1449.46728515625</v>
      </c>
      <c r="H106" s="652">
        <v>1116.7494506835938</v>
      </c>
      <c r="I106" s="871">
        <v>7288.457782226563</v>
      </c>
      <c r="J106" s="586">
        <v>2026</v>
      </c>
      <c r="K106" s="684">
        <v>1293</v>
      </c>
      <c r="L106" s="683">
        <v>1302.6553955078125</v>
      </c>
      <c r="M106" s="282" t="s">
        <v>93</v>
      </c>
      <c r="N106" s="683">
        <v>407</v>
      </c>
      <c r="O106" s="683">
        <v>1709.6553955078125</v>
      </c>
      <c r="P106" s="271">
        <v>0.32223928500217514</v>
      </c>
      <c r="U106" s="618"/>
      <c r="V106" s="618"/>
    </row>
    <row r="107" spans="1:22" ht="12.75">
      <c r="A107" s="586">
        <v>2027</v>
      </c>
      <c r="B107" s="662">
        <v>7946.76416015625</v>
      </c>
      <c r="C107" s="655">
        <v>287.8343200683594</v>
      </c>
      <c r="D107" s="655">
        <v>33.736427307128906</v>
      </c>
      <c r="E107" s="652">
        <v>-254.09789276123047</v>
      </c>
      <c r="F107" s="652">
        <v>386.896240234375</v>
      </c>
      <c r="G107" s="655">
        <v>1502.42333984375</v>
      </c>
      <c r="H107" s="652">
        <v>1115.527099609375</v>
      </c>
      <c r="I107" s="871">
        <v>7334.863319824219</v>
      </c>
      <c r="J107" s="586">
        <v>2027</v>
      </c>
      <c r="K107" s="684">
        <v>1305</v>
      </c>
      <c r="L107" s="683">
        <v>1302.6553955078125</v>
      </c>
      <c r="M107" s="282" t="s">
        <v>93</v>
      </c>
      <c r="N107" s="683">
        <v>407</v>
      </c>
      <c r="O107" s="683">
        <v>1709.6553955078125</v>
      </c>
      <c r="P107" s="271">
        <v>0.31008076284123565</v>
      </c>
      <c r="U107" s="618"/>
      <c r="V107" s="618"/>
    </row>
    <row r="108" spans="1:22" ht="12.75">
      <c r="A108" s="586">
        <v>2028</v>
      </c>
      <c r="B108" s="662">
        <v>7998.66943359375</v>
      </c>
      <c r="C108" s="655">
        <v>288.8314514160156</v>
      </c>
      <c r="D108" s="655">
        <v>33.800296783447266</v>
      </c>
      <c r="E108" s="652">
        <v>-255.03115463256836</v>
      </c>
      <c r="F108" s="652">
        <v>378.46478271484375</v>
      </c>
      <c r="G108" s="655">
        <v>1398.43994140625</v>
      </c>
      <c r="H108" s="652">
        <v>1019.9751586914062</v>
      </c>
      <c r="I108" s="871">
        <v>7382.771887207032</v>
      </c>
      <c r="J108" s="586">
        <v>2028</v>
      </c>
      <c r="K108" s="684">
        <v>1315</v>
      </c>
      <c r="L108" s="683">
        <v>1302.6553955078125</v>
      </c>
      <c r="M108" s="282" t="s">
        <v>93</v>
      </c>
      <c r="N108" s="683">
        <v>407</v>
      </c>
      <c r="O108" s="683">
        <v>1709.6553955078125</v>
      </c>
      <c r="P108" s="271">
        <v>0.3001181714888308</v>
      </c>
      <c r="U108" s="618"/>
      <c r="V108" s="618"/>
    </row>
    <row r="109" spans="1:22" ht="12.75">
      <c r="A109" s="586">
        <v>2029</v>
      </c>
      <c r="B109" s="662">
        <v>8044.17578125</v>
      </c>
      <c r="C109" s="655">
        <v>287.8343200683594</v>
      </c>
      <c r="D109" s="655">
        <v>33.736427307128906</v>
      </c>
      <c r="E109" s="652">
        <v>-254.09789276123047</v>
      </c>
      <c r="F109" s="652">
        <v>406.6166687011719</v>
      </c>
      <c r="G109" s="655">
        <v>1285.727294921875</v>
      </c>
      <c r="H109" s="652">
        <v>879.1106262207031</v>
      </c>
      <c r="I109" s="871">
        <v>7424.774246093751</v>
      </c>
      <c r="J109" s="586">
        <v>2029</v>
      </c>
      <c r="K109" s="684">
        <v>1324</v>
      </c>
      <c r="L109" s="683">
        <v>1302.6553955078125</v>
      </c>
      <c r="M109" s="282" t="s">
        <v>93</v>
      </c>
      <c r="N109" s="683">
        <v>407</v>
      </c>
      <c r="O109" s="683">
        <v>1709.6553955078125</v>
      </c>
      <c r="P109" s="271">
        <v>0.2912805102022753</v>
      </c>
      <c r="U109" s="618"/>
      <c r="V109" s="618"/>
    </row>
    <row r="110" spans="1:22" ht="12.75">
      <c r="A110" s="586">
        <v>2030</v>
      </c>
      <c r="B110" s="662">
        <v>8092.83642578125</v>
      </c>
      <c r="C110" s="655">
        <v>287.8343200683594</v>
      </c>
      <c r="D110" s="655">
        <v>33.736427307128906</v>
      </c>
      <c r="E110" s="652">
        <v>-254.09789276123047</v>
      </c>
      <c r="F110" s="652">
        <v>402.4089050292969</v>
      </c>
      <c r="G110" s="655">
        <v>1400.952880859375</v>
      </c>
      <c r="H110" s="652">
        <v>998.5439758300781</v>
      </c>
      <c r="I110" s="871">
        <v>7469.688020996094</v>
      </c>
      <c r="J110" s="586">
        <v>2030</v>
      </c>
      <c r="K110" s="684">
        <v>1335</v>
      </c>
      <c r="L110" s="683">
        <v>1302.6553955078125</v>
      </c>
      <c r="M110" s="282" t="s">
        <v>93</v>
      </c>
      <c r="N110" s="683">
        <v>407</v>
      </c>
      <c r="O110" s="683">
        <v>1709.6553955078125</v>
      </c>
      <c r="P110" s="271">
        <v>0.28064074569873587</v>
      </c>
      <c r="U110" s="618"/>
      <c r="V110" s="618"/>
    </row>
    <row r="111" spans="1:22" ht="12.75">
      <c r="A111" s="586">
        <v>2031</v>
      </c>
      <c r="B111" s="662">
        <v>8142.908203125</v>
      </c>
      <c r="C111" s="655">
        <v>287.8343200683594</v>
      </c>
      <c r="D111" s="655">
        <v>33.736427307128906</v>
      </c>
      <c r="E111" s="652">
        <v>-254.09789276123047</v>
      </c>
      <c r="F111" s="652">
        <v>447.16162109375</v>
      </c>
      <c r="G111" s="655">
        <v>1319.4288330078125</v>
      </c>
      <c r="H111" s="652">
        <v>872.2672119140625</v>
      </c>
      <c r="I111" s="871">
        <v>7515.904271484375</v>
      </c>
      <c r="J111" s="586">
        <v>2031</v>
      </c>
      <c r="K111" s="684">
        <v>1348</v>
      </c>
      <c r="L111" s="683">
        <v>1302.6553955078125</v>
      </c>
      <c r="M111" s="282" t="s">
        <v>93</v>
      </c>
      <c r="N111" s="683">
        <v>407</v>
      </c>
      <c r="O111" s="683">
        <v>1709.6553955078125</v>
      </c>
      <c r="P111" s="271">
        <v>0.26829035275060265</v>
      </c>
      <c r="U111" s="618"/>
      <c r="V111" s="618"/>
    </row>
    <row r="112" spans="1:22" ht="12.75">
      <c r="A112" s="586">
        <v>2032</v>
      </c>
      <c r="B112" s="662">
        <v>8194.7724609375</v>
      </c>
      <c r="C112" s="655">
        <v>288.8314514160156</v>
      </c>
      <c r="D112" s="655">
        <v>33.800296783447266</v>
      </c>
      <c r="E112" s="652">
        <v>-255.03115463256836</v>
      </c>
      <c r="F112" s="652">
        <v>413.5572204589844</v>
      </c>
      <c r="G112" s="655">
        <v>1460.0618896484375</v>
      </c>
      <c r="H112" s="652">
        <v>1046.5046691894531</v>
      </c>
      <c r="I112" s="871">
        <v>7563.774981445313</v>
      </c>
      <c r="J112" s="586">
        <v>2032</v>
      </c>
      <c r="K112" s="684">
        <v>1357</v>
      </c>
      <c r="L112" s="683">
        <v>1302.6553955078125</v>
      </c>
      <c r="M112" s="282" t="s">
        <v>93</v>
      </c>
      <c r="N112" s="683">
        <v>407</v>
      </c>
      <c r="O112" s="683">
        <v>1709.6553955078125</v>
      </c>
      <c r="P112" s="271">
        <v>0.2598786997109894</v>
      </c>
      <c r="U112" s="618"/>
      <c r="V112" s="618"/>
    </row>
    <row r="113" spans="1:22" ht="12.75">
      <c r="A113" s="586">
        <v>2033</v>
      </c>
      <c r="B113" s="662">
        <v>8240.8916015625</v>
      </c>
      <c r="C113" s="655">
        <v>287.8343200683594</v>
      </c>
      <c r="D113" s="655">
        <v>33.736427307128906</v>
      </c>
      <c r="E113" s="652">
        <v>-254.09789276123047</v>
      </c>
      <c r="F113" s="652">
        <v>419.2674865722656</v>
      </c>
      <c r="G113" s="655">
        <v>1359.3502197265625</v>
      </c>
      <c r="H113" s="652">
        <v>940.0827331542969</v>
      </c>
      <c r="I113" s="871">
        <v>7606.342948242188</v>
      </c>
      <c r="J113" s="586">
        <v>2033</v>
      </c>
      <c r="K113" s="684">
        <v>1372</v>
      </c>
      <c r="L113" s="683">
        <v>1294.6553955078125</v>
      </c>
      <c r="M113" s="282" t="s">
        <v>93</v>
      </c>
      <c r="N113" s="683">
        <v>407</v>
      </c>
      <c r="O113" s="683">
        <v>1701.6553955078125</v>
      </c>
      <c r="P113" s="271">
        <v>0.2402736118861608</v>
      </c>
      <c r="U113" s="618"/>
      <c r="V113" s="618"/>
    </row>
    <row r="114" spans="1:22" ht="12.75">
      <c r="A114" s="586">
        <v>2034</v>
      </c>
      <c r="B114" s="662">
        <v>8288.927734375</v>
      </c>
      <c r="C114" s="655">
        <v>287.8343200683594</v>
      </c>
      <c r="D114" s="655">
        <v>33.736427307128906</v>
      </c>
      <c r="E114" s="652">
        <v>-254.09789276123047</v>
      </c>
      <c r="F114" s="652">
        <v>344.9236145019531</v>
      </c>
      <c r="G114" s="655">
        <v>1333.612060546875</v>
      </c>
      <c r="H114" s="652">
        <v>988.6884460449219</v>
      </c>
      <c r="I114" s="871">
        <v>7650.680298828125</v>
      </c>
      <c r="J114" s="586">
        <v>2034</v>
      </c>
      <c r="K114" s="684">
        <v>1378</v>
      </c>
      <c r="L114" s="683">
        <v>1294.6553955078125</v>
      </c>
      <c r="M114" s="282" t="s">
        <v>93</v>
      </c>
      <c r="N114" s="683">
        <v>407</v>
      </c>
      <c r="O114" s="683">
        <v>1701.6553955078125</v>
      </c>
      <c r="P114" s="271">
        <v>0.2348732913699656</v>
      </c>
      <c r="U114" s="618"/>
      <c r="V114" s="618"/>
    </row>
    <row r="115" spans="1:22" ht="12.75">
      <c r="A115" s="586">
        <v>2035</v>
      </c>
      <c r="B115" s="662">
        <v>8338.626953125</v>
      </c>
      <c r="C115" s="655">
        <v>287.8343200683594</v>
      </c>
      <c r="D115" s="655">
        <v>33.736427307128906</v>
      </c>
      <c r="E115" s="652">
        <v>-254.09789276123047</v>
      </c>
      <c r="F115" s="652">
        <v>483.51043701171875</v>
      </c>
      <c r="G115" s="655">
        <v>1098.9805908203125</v>
      </c>
      <c r="H115" s="652">
        <v>615.4701538085938</v>
      </c>
      <c r="I115" s="871">
        <v>7696.552677734376</v>
      </c>
      <c r="J115" s="586">
        <v>2035</v>
      </c>
      <c r="K115" s="684">
        <v>1389</v>
      </c>
      <c r="L115" s="683">
        <v>1298.6553955078125</v>
      </c>
      <c r="M115" s="282" t="s">
        <v>93</v>
      </c>
      <c r="N115" s="683">
        <v>407</v>
      </c>
      <c r="O115" s="683">
        <v>1705.6553955078125</v>
      </c>
      <c r="P115" s="271">
        <v>0.2279736468738751</v>
      </c>
      <c r="U115" s="618"/>
      <c r="V115" s="618"/>
    </row>
    <row r="116" spans="1:22" ht="12.75">
      <c r="A116" s="586">
        <v>2036</v>
      </c>
      <c r="B116" s="662">
        <v>8389.048828125</v>
      </c>
      <c r="C116" s="655">
        <v>288.8314514160156</v>
      </c>
      <c r="D116" s="655">
        <v>33.800296783447266</v>
      </c>
      <c r="E116" s="652">
        <v>-255.03115463256836</v>
      </c>
      <c r="F116" s="652">
        <v>466.0093994140625</v>
      </c>
      <c r="G116" s="655">
        <v>1071.9365234375</v>
      </c>
      <c r="H116" s="652">
        <v>605.9271240234375</v>
      </c>
      <c r="I116" s="871">
        <v>7743.092068359375</v>
      </c>
      <c r="J116" s="586">
        <v>2036</v>
      </c>
      <c r="K116" s="684">
        <v>1399</v>
      </c>
      <c r="L116" s="683">
        <v>1298.6553955078125</v>
      </c>
      <c r="M116" s="282" t="s">
        <v>93</v>
      </c>
      <c r="N116" s="683">
        <v>407</v>
      </c>
      <c r="O116" s="683">
        <v>1705.6553955078125</v>
      </c>
      <c r="P116" s="271">
        <v>0.21919613688907247</v>
      </c>
      <c r="U116" s="618"/>
      <c r="V116" s="618"/>
    </row>
    <row r="117" spans="1:22" ht="12.75">
      <c r="A117" s="586">
        <v>2037</v>
      </c>
      <c r="B117" s="662">
        <v>8438.71875</v>
      </c>
      <c r="C117" s="655">
        <v>287.8343200683594</v>
      </c>
      <c r="D117" s="655">
        <v>33.736427307128906</v>
      </c>
      <c r="E117" s="652">
        <v>-254.09789276123047</v>
      </c>
      <c r="F117" s="652">
        <v>399.83795166015625</v>
      </c>
      <c r="G117" s="655">
        <v>1077.804443359375</v>
      </c>
      <c r="H117" s="652">
        <v>677.9664916992188</v>
      </c>
      <c r="I117" s="871">
        <v>7788.93740625</v>
      </c>
      <c r="J117" s="586">
        <v>2037</v>
      </c>
      <c r="K117" s="684">
        <v>1415</v>
      </c>
      <c r="L117" s="683">
        <v>1298.6553955078125</v>
      </c>
      <c r="M117" s="282" t="s">
        <v>93</v>
      </c>
      <c r="N117" s="683">
        <v>407</v>
      </c>
      <c r="O117" s="683">
        <v>1705.6553955078125</v>
      </c>
      <c r="P117" s="271">
        <v>0.20541017350375435</v>
      </c>
      <c r="U117" s="618"/>
      <c r="V117" s="618"/>
    </row>
    <row r="118" spans="1:22" ht="12.75">
      <c r="A118" s="586">
        <v>2038</v>
      </c>
      <c r="B118" s="662">
        <v>8488.3984375</v>
      </c>
      <c r="C118" s="655">
        <v>287.8343200683594</v>
      </c>
      <c r="D118" s="655">
        <v>33.736427307128906</v>
      </c>
      <c r="E118" s="652">
        <v>-254.09789276123047</v>
      </c>
      <c r="F118" s="652">
        <v>499.03448486328125</v>
      </c>
      <c r="G118" s="655">
        <v>914.77392578125</v>
      </c>
      <c r="H118" s="652">
        <v>415.73944091796875</v>
      </c>
      <c r="I118" s="871">
        <v>7834.791757812501</v>
      </c>
      <c r="J118" s="586">
        <v>2038</v>
      </c>
      <c r="K118" s="684">
        <v>1427</v>
      </c>
      <c r="L118" s="683">
        <v>1298.6553955078125</v>
      </c>
      <c r="M118" s="282" t="s">
        <v>93</v>
      </c>
      <c r="N118" s="683">
        <v>407</v>
      </c>
      <c r="O118" s="683">
        <v>1705.6553955078125</v>
      </c>
      <c r="P118" s="271">
        <v>0.19527357779103882</v>
      </c>
      <c r="U118" s="618"/>
      <c r="V118" s="618"/>
    </row>
    <row r="119" spans="1:22" ht="12.75">
      <c r="A119" s="586">
        <v>2039</v>
      </c>
      <c r="B119" s="662">
        <v>8538.3408203125</v>
      </c>
      <c r="C119" s="655">
        <v>287.8343200683594</v>
      </c>
      <c r="D119" s="655">
        <v>33.736427307128906</v>
      </c>
      <c r="E119" s="652">
        <v>-254.09789276123047</v>
      </c>
      <c r="F119" s="652">
        <v>456.5431213378906</v>
      </c>
      <c r="G119" s="655">
        <v>920.4091796875</v>
      </c>
      <c r="H119" s="652">
        <v>463.8660583496094</v>
      </c>
      <c r="I119" s="871">
        <v>7880.888577148437</v>
      </c>
      <c r="J119" s="586">
        <v>2039</v>
      </c>
      <c r="K119" s="684">
        <v>1438</v>
      </c>
      <c r="L119" s="683">
        <v>1298.6553955078125</v>
      </c>
      <c r="M119" s="282" t="s">
        <v>93</v>
      </c>
      <c r="N119" s="683">
        <v>407</v>
      </c>
      <c r="O119" s="683">
        <v>1705.6553955078125</v>
      </c>
      <c r="P119" s="271">
        <v>0.18613031676482095</v>
      </c>
      <c r="U119" s="618"/>
      <c r="V119" s="618"/>
    </row>
    <row r="120" spans="1:22" ht="12.75">
      <c r="A120" s="586">
        <v>2040</v>
      </c>
      <c r="B120" s="663">
        <v>8588.583984375</v>
      </c>
      <c r="C120" s="656">
        <v>288.8314514160156</v>
      </c>
      <c r="D120" s="656">
        <v>33.800296783447266</v>
      </c>
      <c r="E120" s="657">
        <v>-255.03115463256836</v>
      </c>
      <c r="F120" s="657">
        <v>567.0558471679688</v>
      </c>
      <c r="G120" s="656">
        <v>785.0595092773438</v>
      </c>
      <c r="H120" s="644">
        <v>218.003662109375</v>
      </c>
      <c r="I120" s="872">
        <v>7927.263017578125</v>
      </c>
      <c r="J120" s="586">
        <v>2040</v>
      </c>
      <c r="K120" s="685">
        <v>1436</v>
      </c>
      <c r="L120" s="686">
        <v>1298.6553955078125</v>
      </c>
      <c r="M120" s="281" t="s">
        <v>93</v>
      </c>
      <c r="N120" s="686">
        <v>407</v>
      </c>
      <c r="O120" s="686">
        <v>1705.6553955078125</v>
      </c>
      <c r="P120" s="272">
        <v>0.18778230884945168</v>
      </c>
      <c r="U120" s="618"/>
      <c r="V120" s="618"/>
    </row>
    <row r="121" spans="1:22" ht="12.75">
      <c r="A121" s="586"/>
      <c r="B121" s="598"/>
      <c r="C121" s="598"/>
      <c r="D121" s="598"/>
      <c r="E121" s="596"/>
      <c r="F121" s="596"/>
      <c r="G121" s="598"/>
      <c r="H121" s="596"/>
      <c r="I121" s="667"/>
      <c r="J121" s="591"/>
      <c r="K121" s="586"/>
      <c r="L121" s="616"/>
      <c r="M121" s="669"/>
      <c r="N121" s="616"/>
      <c r="O121" s="616"/>
      <c r="P121" s="618"/>
      <c r="U121" s="250"/>
      <c r="V121" s="618"/>
    </row>
    <row r="122" spans="1:22" ht="14.25">
      <c r="A122" s="584"/>
      <c r="B122" s="632" t="s">
        <v>96</v>
      </c>
      <c r="C122" s="584"/>
      <c r="D122" s="584"/>
      <c r="E122" s="584"/>
      <c r="F122" s="584"/>
      <c r="G122" s="584"/>
      <c r="H122" s="584"/>
      <c r="I122" s="584"/>
      <c r="J122" s="584"/>
      <c r="K122" s="584"/>
      <c r="L122" s="584"/>
      <c r="M122" s="584"/>
      <c r="N122" s="584"/>
      <c r="O122" s="584"/>
      <c r="P122" s="618"/>
      <c r="Q122" s="618"/>
      <c r="R122" s="618"/>
      <c r="S122" s="618"/>
      <c r="T122" s="618"/>
      <c r="U122" s="618"/>
      <c r="V122" s="584"/>
    </row>
    <row r="123" spans="1:22" ht="14.25">
      <c r="A123" s="584"/>
      <c r="B123" s="632" t="s">
        <v>97</v>
      </c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4"/>
      <c r="T123" s="584"/>
      <c r="U123" s="584"/>
      <c r="V123" s="584"/>
    </row>
  </sheetData>
  <sheetProtection/>
  <printOptions/>
  <pageMargins left="0.25" right="0.25" top="0.75" bottom="0.75" header="0.3" footer="0.3"/>
  <pageSetup fitToHeight="2" horizontalDpi="600" verticalDpi="600" orientation="landscape" scale="51" r:id="rId1"/>
  <headerFooter alignWithMargins="0">
    <oddHeader>&amp;CPRELIMINARY</oddHeader>
    <oddFooter xml:space="preserve">&amp;L &amp;R 
 </oddFooter>
  </headerFooter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123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8515625" style="742" customWidth="1"/>
    <col min="2" max="2" width="13.421875" style="742" customWidth="1"/>
    <col min="3" max="3" width="17.00390625" style="742" customWidth="1"/>
    <col min="4" max="4" width="13.140625" style="742" customWidth="1"/>
    <col min="5" max="6" width="15.28125" style="742" customWidth="1"/>
    <col min="7" max="7" width="14.421875" style="742" customWidth="1"/>
    <col min="8" max="8" width="12.57421875" style="742" customWidth="1"/>
    <col min="9" max="9" width="12.140625" style="742" customWidth="1"/>
    <col min="10" max="10" width="14.28125" style="742" customWidth="1"/>
    <col min="11" max="11" width="15.8515625" style="742" customWidth="1"/>
    <col min="12" max="12" width="12.421875" style="742" customWidth="1"/>
    <col min="13" max="13" width="13.00390625" style="742" customWidth="1"/>
    <col min="14" max="14" width="10.140625" style="742" bestFit="1" customWidth="1"/>
    <col min="15" max="15" width="11.00390625" style="742" customWidth="1"/>
    <col min="16" max="16" width="11.57421875" style="742" bestFit="1" customWidth="1"/>
    <col min="17" max="17" width="12.7109375" style="742" bestFit="1" customWidth="1"/>
    <col min="18" max="18" width="8.8515625" style="742" customWidth="1"/>
    <col min="19" max="19" width="8.7109375" style="742" customWidth="1"/>
    <col min="20" max="20" width="10.140625" style="742" customWidth="1"/>
    <col min="21" max="21" width="10.8515625" style="742" customWidth="1"/>
    <col min="22" max="22" width="10.00390625" style="742" customWidth="1"/>
    <col min="23" max="23" width="9.28125" style="742" customWidth="1"/>
    <col min="24" max="24" width="11.57421875" style="742" customWidth="1"/>
    <col min="25" max="25" width="12.140625" style="742" customWidth="1"/>
    <col min="26" max="26" width="7.7109375" style="742" customWidth="1"/>
    <col min="27" max="27" width="13.140625" style="742" customWidth="1"/>
    <col min="28" max="16384" width="9.140625" style="742" customWidth="1"/>
  </cols>
  <sheetData>
    <row r="1" spans="2:20" ht="15.75">
      <c r="B1" s="740"/>
      <c r="C1" s="741" t="s">
        <v>0</v>
      </c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</row>
    <row r="2" spans="2:21" ht="15.75">
      <c r="B2" s="743"/>
      <c r="C2" s="744" t="s">
        <v>1</v>
      </c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  <c r="R2" s="744"/>
      <c r="S2" s="744"/>
      <c r="T2" s="744"/>
      <c r="U2" s="743"/>
    </row>
    <row r="3" spans="2:21" ht="15.75">
      <c r="B3" s="745"/>
      <c r="C3" s="741" t="s">
        <v>2</v>
      </c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5"/>
    </row>
    <row r="4" spans="2:21" ht="15.75">
      <c r="B4" s="740"/>
      <c r="C4" s="741" t="s">
        <v>178</v>
      </c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5"/>
    </row>
    <row r="5" spans="2:20" ht="12.75"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0"/>
      <c r="R5" s="740"/>
      <c r="S5" s="740"/>
      <c r="T5" s="740"/>
    </row>
    <row r="6" spans="2:18" ht="12.75">
      <c r="B6" s="740"/>
      <c r="C6" s="740"/>
      <c r="D6" s="746" t="s">
        <v>4</v>
      </c>
      <c r="E6" s="746"/>
      <c r="F6" s="746"/>
      <c r="G6" s="746"/>
      <c r="H6" s="746"/>
      <c r="I6" s="746"/>
      <c r="J6" s="746"/>
      <c r="K6" s="746"/>
      <c r="L6" s="746"/>
      <c r="M6" s="746"/>
      <c r="N6" s="746"/>
      <c r="O6" s="747"/>
      <c r="R6" s="748"/>
    </row>
    <row r="7" spans="2:17" ht="12.75">
      <c r="B7" s="740"/>
      <c r="C7" s="747"/>
      <c r="D7" s="747"/>
      <c r="E7" s="747"/>
      <c r="F7" s="747"/>
      <c r="G7" s="740"/>
      <c r="H7" s="749"/>
      <c r="I7" s="749"/>
      <c r="J7" s="749"/>
      <c r="K7" s="749"/>
      <c r="L7" s="747" t="s">
        <v>5</v>
      </c>
      <c r="M7" s="740"/>
      <c r="N7" s="747"/>
      <c r="Q7" s="740"/>
    </row>
    <row r="8" spans="2:17" ht="12.75">
      <c r="B8" s="740"/>
      <c r="C8" s="747"/>
      <c r="D8" s="747"/>
      <c r="E8" s="747"/>
      <c r="F8" s="747"/>
      <c r="G8" s="748"/>
      <c r="H8" s="750" t="s">
        <v>6</v>
      </c>
      <c r="I8" s="750"/>
      <c r="J8" s="750"/>
      <c r="K8" s="751"/>
      <c r="L8" s="752" t="s">
        <v>7</v>
      </c>
      <c r="M8" s="740"/>
      <c r="N8" s="753"/>
      <c r="Q8" s="740"/>
    </row>
    <row r="9" spans="2:20" ht="12.75">
      <c r="B9" s="740"/>
      <c r="C9" s="747"/>
      <c r="D9" s="747" t="s">
        <v>8</v>
      </c>
      <c r="E9" s="747" t="s">
        <v>9</v>
      </c>
      <c r="F9" s="747" t="s">
        <v>5</v>
      </c>
      <c r="G9" s="747" t="s">
        <v>10</v>
      </c>
      <c r="H9" s="747" t="s">
        <v>11</v>
      </c>
      <c r="I9" s="747" t="s">
        <v>12</v>
      </c>
      <c r="J9" s="747"/>
      <c r="K9" s="747" t="s">
        <v>13</v>
      </c>
      <c r="L9" s="747" t="s">
        <v>14</v>
      </c>
      <c r="M9" s="754" t="s">
        <v>15</v>
      </c>
      <c r="N9" s="747" t="s">
        <v>7</v>
      </c>
      <c r="O9" s="747" t="s">
        <v>15</v>
      </c>
      <c r="Q9" s="747" t="s">
        <v>16</v>
      </c>
      <c r="T9" s="742" t="s">
        <v>17</v>
      </c>
    </row>
    <row r="10" spans="2:20" ht="12.75">
      <c r="B10" s="740"/>
      <c r="C10" s="747"/>
      <c r="D10" s="755" t="s">
        <v>18</v>
      </c>
      <c r="E10" s="755" t="s">
        <v>19</v>
      </c>
      <c r="F10" s="755" t="s">
        <v>20</v>
      </c>
      <c r="G10" s="756" t="s">
        <v>21</v>
      </c>
      <c r="H10" s="755" t="s">
        <v>22</v>
      </c>
      <c r="I10" s="755" t="s">
        <v>23</v>
      </c>
      <c r="J10" s="755" t="s">
        <v>13</v>
      </c>
      <c r="K10" s="755" t="s">
        <v>18</v>
      </c>
      <c r="L10" s="755" t="s">
        <v>24</v>
      </c>
      <c r="M10" s="757" t="s">
        <v>13</v>
      </c>
      <c r="N10" s="755" t="s">
        <v>17</v>
      </c>
      <c r="O10" s="755" t="s">
        <v>13</v>
      </c>
      <c r="P10" s="755" t="s">
        <v>25</v>
      </c>
      <c r="Q10" s="755" t="s">
        <v>26</v>
      </c>
      <c r="S10" s="747" t="s">
        <v>27</v>
      </c>
      <c r="T10" s="747" t="s">
        <v>28</v>
      </c>
    </row>
    <row r="11" spans="2:20" ht="12.75">
      <c r="B11" s="758"/>
      <c r="C11" s="758" t="s">
        <v>29</v>
      </c>
      <c r="D11" s="759" t="s">
        <v>30</v>
      </c>
      <c r="E11" s="759" t="s">
        <v>31</v>
      </c>
      <c r="F11" s="760" t="s">
        <v>32</v>
      </c>
      <c r="G11" s="747" t="s">
        <v>33</v>
      </c>
      <c r="H11" s="747" t="s">
        <v>34</v>
      </c>
      <c r="I11" s="760" t="s">
        <v>35</v>
      </c>
      <c r="J11" s="747" t="s">
        <v>36</v>
      </c>
      <c r="K11" s="747" t="s">
        <v>37</v>
      </c>
      <c r="L11" s="747" t="s">
        <v>38</v>
      </c>
      <c r="M11" s="747" t="s">
        <v>39</v>
      </c>
      <c r="N11" s="747" t="s">
        <v>40</v>
      </c>
      <c r="O11" s="747" t="s">
        <v>41</v>
      </c>
      <c r="P11" s="747" t="s">
        <v>42</v>
      </c>
      <c r="Q11" s="747" t="s">
        <v>43</v>
      </c>
      <c r="S11" s="747" t="s">
        <v>44</v>
      </c>
      <c r="T11" s="747" t="s">
        <v>45</v>
      </c>
    </row>
    <row r="12" spans="2:28" ht="12.75">
      <c r="B12" s="761"/>
      <c r="C12" s="747">
        <v>2011</v>
      </c>
      <c r="D12" s="761">
        <v>198123.296875</v>
      </c>
      <c r="E12" s="761">
        <v>-12788.06982421875</v>
      </c>
      <c r="F12" s="761">
        <v>40914.2783203125</v>
      </c>
      <c r="G12" s="761">
        <v>169997.08837890625</v>
      </c>
      <c r="H12" s="761">
        <v>0</v>
      </c>
      <c r="I12" s="761">
        <v>0</v>
      </c>
      <c r="J12" s="761">
        <v>0</v>
      </c>
      <c r="K12" s="761">
        <v>169997.08837890625</v>
      </c>
      <c r="L12" s="761">
        <v>7417.8134765625</v>
      </c>
      <c r="M12" s="761">
        <v>177414.90185546875</v>
      </c>
      <c r="N12" s="761">
        <v>0</v>
      </c>
      <c r="O12" s="761">
        <v>177414.90185546875</v>
      </c>
      <c r="P12" s="762">
        <v>177414.90185546875</v>
      </c>
      <c r="Q12" s="761">
        <v>0</v>
      </c>
      <c r="R12" s="763">
        <v>2011</v>
      </c>
      <c r="S12" s="761">
        <v>0</v>
      </c>
      <c r="T12" s="764">
        <v>957.5124999999999</v>
      </c>
      <c r="V12" s="765"/>
      <c r="W12" s="766"/>
      <c r="AA12" s="766"/>
      <c r="AB12" s="766"/>
    </row>
    <row r="13" spans="2:28" ht="12.75">
      <c r="B13" s="761"/>
      <c r="C13" s="747">
        <v>2012</v>
      </c>
      <c r="D13" s="761">
        <v>250465.28125</v>
      </c>
      <c r="E13" s="761">
        <v>-21183.439208984375</v>
      </c>
      <c r="F13" s="761">
        <v>95923.48706054688</v>
      </c>
      <c r="G13" s="761">
        <v>175725.2333984375</v>
      </c>
      <c r="H13" s="761">
        <v>0</v>
      </c>
      <c r="I13" s="761">
        <v>0</v>
      </c>
      <c r="J13" s="761">
        <v>0</v>
      </c>
      <c r="K13" s="761">
        <v>175725.2333984375</v>
      </c>
      <c r="L13" s="761">
        <v>86954.3515625</v>
      </c>
      <c r="M13" s="761">
        <v>262679.5849609375</v>
      </c>
      <c r="N13" s="761">
        <v>0</v>
      </c>
      <c r="O13" s="761">
        <v>262679.5849609375</v>
      </c>
      <c r="P13" s="762">
        <v>419203.9159947706</v>
      </c>
      <c r="Q13" s="761">
        <v>0</v>
      </c>
      <c r="R13" s="763">
        <v>2012</v>
      </c>
      <c r="S13" s="761">
        <v>0</v>
      </c>
      <c r="T13" s="764">
        <v>388.045</v>
      </c>
      <c r="V13" s="766"/>
      <c r="W13" s="766"/>
      <c r="Y13" s="767"/>
      <c r="AA13" s="766"/>
      <c r="AB13" s="766"/>
    </row>
    <row r="14" spans="2:28" ht="12.75">
      <c r="B14" s="761"/>
      <c r="C14" s="747">
        <v>2013</v>
      </c>
      <c r="D14" s="761">
        <v>227816.828125</v>
      </c>
      <c r="E14" s="761">
        <v>-30152.940673828125</v>
      </c>
      <c r="F14" s="761">
        <v>37370.98046875</v>
      </c>
      <c r="G14" s="761">
        <v>220598.78833007812</v>
      </c>
      <c r="H14" s="761">
        <v>0</v>
      </c>
      <c r="I14" s="761">
        <v>0</v>
      </c>
      <c r="J14" s="761">
        <v>0</v>
      </c>
      <c r="K14" s="761">
        <v>220598.78833007812</v>
      </c>
      <c r="L14" s="761">
        <v>51658.93359375</v>
      </c>
      <c r="M14" s="761">
        <v>272257.7219238281</v>
      </c>
      <c r="N14" s="761">
        <v>0</v>
      </c>
      <c r="O14" s="761">
        <v>272257.7219238281</v>
      </c>
      <c r="P14" s="762">
        <v>649879.0026497435</v>
      </c>
      <c r="Q14" s="761">
        <v>0</v>
      </c>
      <c r="R14" s="763">
        <v>2013</v>
      </c>
      <c r="S14" s="761">
        <v>0</v>
      </c>
      <c r="T14" s="764">
        <v>161.23916666666665</v>
      </c>
      <c r="V14" s="766"/>
      <c r="W14" s="766"/>
      <c r="Y14" s="767"/>
      <c r="AA14" s="766"/>
      <c r="AB14" s="766"/>
    </row>
    <row r="15" spans="2:28" ht="12.75">
      <c r="B15" s="761"/>
      <c r="C15" s="747">
        <v>2014</v>
      </c>
      <c r="D15" s="761">
        <v>276567.40625</v>
      </c>
      <c r="E15" s="761">
        <v>-38221.986572265625</v>
      </c>
      <c r="F15" s="761">
        <v>58225.53125</v>
      </c>
      <c r="G15" s="761">
        <v>256563.86157226562</v>
      </c>
      <c r="H15" s="761">
        <v>607</v>
      </c>
      <c r="I15" s="761">
        <v>0</v>
      </c>
      <c r="J15" s="761">
        <v>607</v>
      </c>
      <c r="K15" s="761">
        <v>257170.86157226562</v>
      </c>
      <c r="L15" s="761">
        <v>102594.8125</v>
      </c>
      <c r="M15" s="761">
        <v>359765.6740722656</v>
      </c>
      <c r="N15" s="761">
        <v>1379.2891979994274</v>
      </c>
      <c r="O15" s="761">
        <v>358386.3848742662</v>
      </c>
      <c r="P15" s="762">
        <v>929379.2725588541</v>
      </c>
      <c r="Q15" s="761">
        <v>607</v>
      </c>
      <c r="R15" s="763">
        <v>2014</v>
      </c>
      <c r="S15" s="761">
        <v>44.5541480937502</v>
      </c>
      <c r="T15" s="764">
        <v>595.3383333333334</v>
      </c>
      <c r="V15" s="766"/>
      <c r="W15" s="766"/>
      <c r="Y15" s="767"/>
      <c r="AA15" s="766"/>
      <c r="AB15" s="766"/>
    </row>
    <row r="16" spans="2:28" ht="12.75">
      <c r="B16" s="761"/>
      <c r="C16" s="747">
        <v>2015</v>
      </c>
      <c r="D16" s="761">
        <v>275707.40625</v>
      </c>
      <c r="E16" s="761">
        <v>-51087.71252441406</v>
      </c>
      <c r="F16" s="761">
        <v>45044.12109375</v>
      </c>
      <c r="G16" s="761">
        <v>281750.99768066406</v>
      </c>
      <c r="H16" s="761">
        <v>607</v>
      </c>
      <c r="I16" s="761">
        <v>0</v>
      </c>
      <c r="J16" s="761">
        <v>607</v>
      </c>
      <c r="K16" s="761">
        <v>282357.99768066406</v>
      </c>
      <c r="L16" s="761">
        <v>29795.080078125</v>
      </c>
      <c r="M16" s="761">
        <v>312153.07775878906</v>
      </c>
      <c r="N16" s="761">
        <v>-17666.503588367003</v>
      </c>
      <c r="O16" s="761">
        <v>329819.5813471561</v>
      </c>
      <c r="P16" s="762">
        <v>1166144.221048643</v>
      </c>
      <c r="Q16" s="761">
        <v>607</v>
      </c>
      <c r="R16" s="763">
        <v>2015</v>
      </c>
      <c r="S16" s="761">
        <v>-225.4833450937499</v>
      </c>
      <c r="T16" s="764">
        <v>1506.720833333333</v>
      </c>
      <c r="V16" s="766"/>
      <c r="W16" s="766"/>
      <c r="Y16" s="767"/>
      <c r="AA16" s="766"/>
      <c r="AB16" s="766"/>
    </row>
    <row r="17" spans="2:28" ht="12.75">
      <c r="B17" s="761"/>
      <c r="C17" s="747">
        <v>2016</v>
      </c>
      <c r="D17" s="761">
        <v>72505.1875</v>
      </c>
      <c r="E17" s="761">
        <v>-39933.40075683594</v>
      </c>
      <c r="F17" s="761">
        <v>-262595.25</v>
      </c>
      <c r="G17" s="761">
        <v>375033.83825683594</v>
      </c>
      <c r="H17" s="761">
        <v>36583</v>
      </c>
      <c r="I17" s="761">
        <v>0</v>
      </c>
      <c r="J17" s="761">
        <v>36583</v>
      </c>
      <c r="K17" s="761">
        <v>411616.83825683594</v>
      </c>
      <c r="L17" s="761">
        <v>1595.7877197265625</v>
      </c>
      <c r="M17" s="761">
        <v>413212.6259765625</v>
      </c>
      <c r="N17" s="761">
        <v>-96220.52115434683</v>
      </c>
      <c r="O17" s="761">
        <v>509433.1471309093</v>
      </c>
      <c r="P17" s="762">
        <v>1502763.0578761338</v>
      </c>
      <c r="Q17" s="761">
        <v>36583</v>
      </c>
      <c r="R17" s="763">
        <v>2016</v>
      </c>
      <c r="S17" s="761">
        <v>-937.6603881171875</v>
      </c>
      <c r="T17" s="764">
        <v>1973.4166666666667</v>
      </c>
      <c r="V17" s="766"/>
      <c r="W17" s="766"/>
      <c r="Y17" s="767"/>
      <c r="AA17" s="766"/>
      <c r="AB17" s="766"/>
    </row>
    <row r="18" spans="2:28" ht="12.75">
      <c r="B18" s="761"/>
      <c r="C18" s="747">
        <v>2017</v>
      </c>
      <c r="D18" s="761">
        <v>69730.015625</v>
      </c>
      <c r="E18" s="761">
        <v>-38321.57470703125</v>
      </c>
      <c r="F18" s="761">
        <v>-276013.21875</v>
      </c>
      <c r="G18" s="761">
        <v>384064.80908203125</v>
      </c>
      <c r="H18" s="761">
        <v>36583</v>
      </c>
      <c r="I18" s="761">
        <v>0</v>
      </c>
      <c r="J18" s="761">
        <v>36583</v>
      </c>
      <c r="K18" s="761">
        <v>420647.80908203125</v>
      </c>
      <c r="L18" s="761">
        <v>894.8509521484375</v>
      </c>
      <c r="M18" s="761">
        <v>421542.6600341797</v>
      </c>
      <c r="N18" s="761">
        <v>-79238.25086821741</v>
      </c>
      <c r="O18" s="761">
        <v>500780.9109023971</v>
      </c>
      <c r="P18" s="762">
        <v>1807348.5575728577</v>
      </c>
      <c r="Q18" s="761">
        <v>36583</v>
      </c>
      <c r="R18" s="763">
        <v>2017</v>
      </c>
      <c r="S18" s="761">
        <v>-922.4935168183592</v>
      </c>
      <c r="T18" s="764">
        <v>1651.8408952640157</v>
      </c>
      <c r="V18" s="766"/>
      <c r="W18" s="766"/>
      <c r="Y18" s="767"/>
      <c r="AA18" s="766"/>
      <c r="AB18" s="766"/>
    </row>
    <row r="19" spans="2:28" ht="12.75">
      <c r="B19" s="761"/>
      <c r="C19" s="747">
        <v>2018</v>
      </c>
      <c r="D19" s="761">
        <v>76948.703125</v>
      </c>
      <c r="E19" s="761">
        <v>-37921.32125854492</v>
      </c>
      <c r="F19" s="761">
        <v>-270259.5</v>
      </c>
      <c r="G19" s="761">
        <v>385129.5243835449</v>
      </c>
      <c r="H19" s="761">
        <v>36583</v>
      </c>
      <c r="I19" s="761">
        <v>0</v>
      </c>
      <c r="J19" s="761">
        <v>36583</v>
      </c>
      <c r="K19" s="761">
        <v>421712.5243835449</v>
      </c>
      <c r="L19" s="761">
        <v>359.0397644042969</v>
      </c>
      <c r="M19" s="761">
        <v>422071.5641479492</v>
      </c>
      <c r="N19" s="761">
        <v>-67811.33353583472</v>
      </c>
      <c r="O19" s="761">
        <v>489882.89768378396</v>
      </c>
      <c r="P19" s="762">
        <v>2081609.5097769243</v>
      </c>
      <c r="Q19" s="761">
        <v>36583</v>
      </c>
      <c r="R19" s="763">
        <v>2018</v>
      </c>
      <c r="S19" s="761">
        <v>-929.6552728984375</v>
      </c>
      <c r="T19" s="764">
        <v>1402.7394287697714</v>
      </c>
      <c r="V19" s="766"/>
      <c r="W19" s="766"/>
      <c r="Y19" s="767"/>
      <c r="AA19" s="766"/>
      <c r="AB19" s="766"/>
    </row>
    <row r="20" spans="2:28" ht="12.75">
      <c r="B20" s="761"/>
      <c r="C20" s="747">
        <v>2019</v>
      </c>
      <c r="D20" s="761">
        <v>71023.15625</v>
      </c>
      <c r="E20" s="761">
        <v>-38178.11541748047</v>
      </c>
      <c r="F20" s="761">
        <v>-290487.34375</v>
      </c>
      <c r="G20" s="761">
        <v>399688.61541748047</v>
      </c>
      <c r="H20" s="761">
        <v>36583</v>
      </c>
      <c r="I20" s="761">
        <v>0</v>
      </c>
      <c r="J20" s="761">
        <v>36583</v>
      </c>
      <c r="K20" s="761">
        <v>436271.61541748047</v>
      </c>
      <c r="L20" s="761">
        <v>316.88580322265625</v>
      </c>
      <c r="M20" s="761">
        <v>436588.5012207031</v>
      </c>
      <c r="N20" s="761">
        <v>-76355.18602533886</v>
      </c>
      <c r="O20" s="761">
        <v>512943.68724604195</v>
      </c>
      <c r="P20" s="762">
        <v>2345942.661288673</v>
      </c>
      <c r="Q20" s="761">
        <v>36583</v>
      </c>
      <c r="R20" s="763">
        <v>2019</v>
      </c>
      <c r="S20" s="761">
        <v>-934.0956098652343</v>
      </c>
      <c r="T20" s="764">
        <v>1571.9685934907611</v>
      </c>
      <c r="V20" s="766"/>
      <c r="W20" s="766"/>
      <c r="Y20" s="767"/>
      <c r="AA20" s="766"/>
      <c r="AB20" s="766"/>
    </row>
    <row r="21" spans="2:28" ht="12.75">
      <c r="B21" s="761"/>
      <c r="C21" s="747">
        <v>2020</v>
      </c>
      <c r="D21" s="761">
        <v>281553.09375</v>
      </c>
      <c r="E21" s="761">
        <v>-47516.151123046875</v>
      </c>
      <c r="F21" s="761">
        <v>-10051.748046875</v>
      </c>
      <c r="G21" s="761">
        <v>339120.9929199219</v>
      </c>
      <c r="H21" s="761">
        <v>238249</v>
      </c>
      <c r="I21" s="761">
        <v>44536.9423828125</v>
      </c>
      <c r="J21" s="761">
        <v>282785.9423828125</v>
      </c>
      <c r="K21" s="761">
        <v>621906.9353027344</v>
      </c>
      <c r="L21" s="761">
        <v>0</v>
      </c>
      <c r="M21" s="761">
        <v>621906.9353027344</v>
      </c>
      <c r="N21" s="761">
        <v>-3178.5523050294405</v>
      </c>
      <c r="O21" s="761">
        <v>625085.4876077638</v>
      </c>
      <c r="P21" s="762">
        <v>2642447.3761852025</v>
      </c>
      <c r="Q21" s="761">
        <v>238249</v>
      </c>
      <c r="R21" s="763">
        <v>2020</v>
      </c>
      <c r="S21" s="761">
        <v>-34.45097532812497</v>
      </c>
      <c r="T21" s="764">
        <v>1774.2895602740437</v>
      </c>
      <c r="V21" s="766"/>
      <c r="W21" s="766"/>
      <c r="Y21" s="767"/>
      <c r="AA21" s="766"/>
      <c r="AB21" s="766"/>
    </row>
    <row r="22" spans="2:28" ht="12.75">
      <c r="B22" s="761"/>
      <c r="C22" s="747">
        <v>2021</v>
      </c>
      <c r="D22" s="761">
        <v>290178.65625</v>
      </c>
      <c r="E22" s="761">
        <v>-62011.939453125</v>
      </c>
      <c r="F22" s="761">
        <v>-4963.97265625</v>
      </c>
      <c r="G22" s="761">
        <v>357154.568359375</v>
      </c>
      <c r="H22" s="761">
        <v>238249</v>
      </c>
      <c r="I22" s="761">
        <v>45382.828125</v>
      </c>
      <c r="J22" s="761">
        <v>283631.828125</v>
      </c>
      <c r="K22" s="761">
        <v>640786.396484375</v>
      </c>
      <c r="L22" s="761">
        <v>0</v>
      </c>
      <c r="M22" s="761">
        <v>640786.396484375</v>
      </c>
      <c r="N22" s="761">
        <v>-3554.717908301531</v>
      </c>
      <c r="O22" s="761">
        <v>644341.1143926765</v>
      </c>
      <c r="P22" s="762">
        <v>2923778.8196558957</v>
      </c>
      <c r="Q22" s="761">
        <v>238249</v>
      </c>
      <c r="R22" s="763">
        <v>2021</v>
      </c>
      <c r="S22" s="761">
        <v>-34.87156155468733</v>
      </c>
      <c r="T22" s="764">
        <v>1960.3354919401568</v>
      </c>
      <c r="V22" s="766"/>
      <c r="W22" s="766"/>
      <c r="Y22" s="767"/>
      <c r="AA22" s="766"/>
      <c r="AB22" s="766"/>
    </row>
    <row r="23" spans="2:28" ht="12.75">
      <c r="B23" s="761"/>
      <c r="C23" s="747">
        <v>2022</v>
      </c>
      <c r="D23" s="761">
        <v>301969.84375</v>
      </c>
      <c r="E23" s="761">
        <v>-63387.5791015625</v>
      </c>
      <c r="F23" s="761">
        <v>-6019.484375</v>
      </c>
      <c r="G23" s="761">
        <v>371376.9072265625</v>
      </c>
      <c r="H23" s="761">
        <v>238249</v>
      </c>
      <c r="I23" s="761">
        <v>46433.818359375</v>
      </c>
      <c r="J23" s="761">
        <v>284682.818359375</v>
      </c>
      <c r="K23" s="761">
        <v>656059.7255859375</v>
      </c>
      <c r="L23" s="761">
        <v>65920.03125</v>
      </c>
      <c r="M23" s="761">
        <v>721979.7568359375</v>
      </c>
      <c r="N23" s="761">
        <v>-5176.80169473268</v>
      </c>
      <c r="O23" s="761">
        <v>727156.5585306701</v>
      </c>
      <c r="P23" s="762">
        <v>3216019.452225399</v>
      </c>
      <c r="Q23" s="761">
        <v>238249</v>
      </c>
      <c r="R23" s="763">
        <v>2022</v>
      </c>
      <c r="S23" s="761">
        <v>-46.755532554687306</v>
      </c>
      <c r="T23" s="764">
        <v>2129.24275065024</v>
      </c>
      <c r="V23" s="766"/>
      <c r="W23" s="766"/>
      <c r="Y23" s="767"/>
      <c r="AA23" s="766"/>
      <c r="AB23" s="766"/>
    </row>
    <row r="24" spans="2:28" ht="12.75">
      <c r="B24" s="761"/>
      <c r="C24" s="747">
        <v>2023</v>
      </c>
      <c r="D24" s="761">
        <v>300421.03125</v>
      </c>
      <c r="E24" s="761">
        <v>-63334.234619140625</v>
      </c>
      <c r="F24" s="761">
        <v>-33004.9140625</v>
      </c>
      <c r="G24" s="761">
        <v>396760.1799316406</v>
      </c>
      <c r="H24" s="761">
        <v>238249</v>
      </c>
      <c r="I24" s="761">
        <v>47324.2529296875</v>
      </c>
      <c r="J24" s="761">
        <v>285573.2529296875</v>
      </c>
      <c r="K24" s="761">
        <v>682333.4328613281</v>
      </c>
      <c r="L24" s="761">
        <v>61822.1015625</v>
      </c>
      <c r="M24" s="761">
        <v>744155.5344238281</v>
      </c>
      <c r="N24" s="761">
        <v>-6312.195137322123</v>
      </c>
      <c r="O24" s="761">
        <v>750467.7295611502</v>
      </c>
      <c r="P24" s="762">
        <v>3493642.1300354814</v>
      </c>
      <c r="Q24" s="761">
        <v>238249</v>
      </c>
      <c r="R24" s="763">
        <v>2023</v>
      </c>
      <c r="S24" s="761">
        <v>-53.23769855468731</v>
      </c>
      <c r="T24" s="764">
        <v>2280.12050334467</v>
      </c>
      <c r="V24" s="766"/>
      <c r="W24" s="766"/>
      <c r="Y24" s="767"/>
      <c r="AA24" s="766"/>
      <c r="AB24" s="766"/>
    </row>
    <row r="25" spans="2:28" ht="12.75">
      <c r="B25" s="761"/>
      <c r="C25" s="747">
        <v>2024</v>
      </c>
      <c r="D25" s="761">
        <v>313025.34375</v>
      </c>
      <c r="E25" s="761">
        <v>-64304.799560546875</v>
      </c>
      <c r="F25" s="761">
        <v>-29872.66796875</v>
      </c>
      <c r="G25" s="761">
        <v>407202.8112792969</v>
      </c>
      <c r="H25" s="761">
        <v>238249</v>
      </c>
      <c r="I25" s="761">
        <v>48350.2421875</v>
      </c>
      <c r="J25" s="761">
        <v>286599.2421875</v>
      </c>
      <c r="K25" s="761">
        <v>693802.0534667969</v>
      </c>
      <c r="L25" s="761">
        <v>63786.3515625</v>
      </c>
      <c r="M25" s="761">
        <v>757588.4050292969</v>
      </c>
      <c r="N25" s="761">
        <v>-7896.977669638155</v>
      </c>
      <c r="O25" s="761">
        <v>765485.382698935</v>
      </c>
      <c r="P25" s="762">
        <v>3754299.531794865</v>
      </c>
      <c r="Q25" s="761">
        <v>238249</v>
      </c>
      <c r="R25" s="763">
        <v>2024</v>
      </c>
      <c r="S25" s="761">
        <v>-62.960947554687436</v>
      </c>
      <c r="T25" s="764">
        <v>2412.0500259853984</v>
      </c>
      <c r="V25" s="766"/>
      <c r="W25" s="766"/>
      <c r="Y25" s="767"/>
      <c r="AA25" s="766"/>
      <c r="AB25" s="766"/>
    </row>
    <row r="26" spans="2:28" ht="12.75">
      <c r="B26" s="761"/>
      <c r="C26" s="747">
        <v>2025</v>
      </c>
      <c r="D26" s="761">
        <v>397096.8125</v>
      </c>
      <c r="E26" s="761">
        <v>-58034.5751953125</v>
      </c>
      <c r="F26" s="761">
        <v>104721.685546875</v>
      </c>
      <c r="G26" s="761">
        <v>350409.7021484375</v>
      </c>
      <c r="H26" s="761">
        <v>341101</v>
      </c>
      <c r="I26" s="761">
        <v>65757.12890625</v>
      </c>
      <c r="J26" s="761">
        <v>406858.12890625</v>
      </c>
      <c r="K26" s="761">
        <v>757267.8310546875</v>
      </c>
      <c r="L26" s="761">
        <v>75723.3515625</v>
      </c>
      <c r="M26" s="761">
        <v>832991.1826171875</v>
      </c>
      <c r="N26" s="761">
        <v>42750.59643076521</v>
      </c>
      <c r="O26" s="761">
        <v>790240.5861864223</v>
      </c>
      <c r="P26" s="762">
        <v>4001986.2585434476</v>
      </c>
      <c r="Q26" s="761">
        <v>341101</v>
      </c>
      <c r="R26" s="763">
        <v>2025</v>
      </c>
      <c r="S26" s="761">
        <v>325.7129545078126</v>
      </c>
      <c r="T26" s="764">
        <v>2524.0839919312234</v>
      </c>
      <c r="V26" s="766"/>
      <c r="W26" s="766"/>
      <c r="Y26" s="767"/>
      <c r="AA26" s="766"/>
      <c r="AB26" s="766"/>
    </row>
    <row r="27" spans="2:28" ht="12.75">
      <c r="B27" s="761"/>
      <c r="C27" s="747">
        <v>2026</v>
      </c>
      <c r="D27" s="761">
        <v>414742.15625</v>
      </c>
      <c r="E27" s="761">
        <v>-59124.901123046875</v>
      </c>
      <c r="F27" s="761">
        <v>106929.0234375</v>
      </c>
      <c r="G27" s="761">
        <v>366938.0339355469</v>
      </c>
      <c r="H27" s="761">
        <v>341101</v>
      </c>
      <c r="I27" s="761">
        <v>68403.07421875</v>
      </c>
      <c r="J27" s="761">
        <v>409504.07421875</v>
      </c>
      <c r="K27" s="761">
        <v>776442.1081542969</v>
      </c>
      <c r="L27" s="761">
        <v>75809.7265625</v>
      </c>
      <c r="M27" s="761">
        <v>852251.8347167969</v>
      </c>
      <c r="N27" s="761">
        <v>42531.554207467256</v>
      </c>
      <c r="O27" s="761">
        <v>809720.2805093296</v>
      </c>
      <c r="P27" s="762">
        <v>4235594.770389287</v>
      </c>
      <c r="Q27" s="761">
        <v>341101</v>
      </c>
      <c r="R27" s="763">
        <v>2026</v>
      </c>
      <c r="S27" s="761">
        <v>312.74862250781257</v>
      </c>
      <c r="T27" s="764">
        <v>2615.2457441097863</v>
      </c>
      <c r="V27" s="766"/>
      <c r="W27" s="766"/>
      <c r="Y27" s="767"/>
      <c r="AA27" s="766"/>
      <c r="AB27" s="766"/>
    </row>
    <row r="28" spans="2:28" ht="12.75">
      <c r="B28" s="761"/>
      <c r="C28" s="747">
        <v>2027</v>
      </c>
      <c r="D28" s="761">
        <v>421946.09375</v>
      </c>
      <c r="E28" s="761">
        <v>-59729.8212890625</v>
      </c>
      <c r="F28" s="761">
        <v>109781.98046875</v>
      </c>
      <c r="G28" s="761">
        <v>371893.9345703125</v>
      </c>
      <c r="H28" s="761">
        <v>341101</v>
      </c>
      <c r="I28" s="761">
        <v>69273.48828125</v>
      </c>
      <c r="J28" s="761">
        <v>410374.48828125</v>
      </c>
      <c r="K28" s="761">
        <v>782268.4228515625</v>
      </c>
      <c r="L28" s="761">
        <v>78712.03125</v>
      </c>
      <c r="M28" s="761">
        <v>860980.4541015625</v>
      </c>
      <c r="N28" s="761">
        <v>41848.53331893488</v>
      </c>
      <c r="O28" s="761">
        <v>819131.9207826277</v>
      </c>
      <c r="P28" s="762">
        <v>4453124.058873782</v>
      </c>
      <c r="Q28" s="761">
        <v>341101</v>
      </c>
      <c r="R28" s="763">
        <v>2027</v>
      </c>
      <c r="S28" s="761">
        <v>299.78429050781256</v>
      </c>
      <c r="T28" s="764">
        <v>2684.528550643386</v>
      </c>
      <c r="V28" s="766"/>
      <c r="W28" s="766"/>
      <c r="Y28" s="767"/>
      <c r="AA28" s="766"/>
      <c r="AB28" s="766"/>
    </row>
    <row r="29" spans="2:28" ht="12.75">
      <c r="B29" s="761"/>
      <c r="C29" s="747">
        <v>2028</v>
      </c>
      <c r="D29" s="761">
        <v>433804.4375</v>
      </c>
      <c r="E29" s="761">
        <v>-60821.07568359375</v>
      </c>
      <c r="F29" s="761">
        <v>103872.326171875</v>
      </c>
      <c r="G29" s="761">
        <v>390753.18701171875</v>
      </c>
      <c r="H29" s="761">
        <v>341101</v>
      </c>
      <c r="I29" s="761">
        <v>71358.890625</v>
      </c>
      <c r="J29" s="761">
        <v>412459.890625</v>
      </c>
      <c r="K29" s="761">
        <v>803213.0776367188</v>
      </c>
      <c r="L29" s="761">
        <v>77680.359375</v>
      </c>
      <c r="M29" s="761">
        <v>880893.4370117188</v>
      </c>
      <c r="N29" s="761">
        <v>41037.14421521858</v>
      </c>
      <c r="O29" s="761">
        <v>839856.2927965001</v>
      </c>
      <c r="P29" s="762">
        <v>4658419.408921156</v>
      </c>
      <c r="Q29" s="761">
        <v>341101</v>
      </c>
      <c r="R29" s="763">
        <v>2028</v>
      </c>
      <c r="S29" s="761">
        <v>288.9806805078126</v>
      </c>
      <c r="T29" s="764">
        <v>2730.894843578754</v>
      </c>
      <c r="V29" s="766"/>
      <c r="W29" s="766"/>
      <c r="Y29" s="767"/>
      <c r="AA29" s="766"/>
      <c r="AB29" s="766"/>
    </row>
    <row r="30" spans="2:28" ht="12.75">
      <c r="B30" s="761"/>
      <c r="C30" s="747">
        <v>2029</v>
      </c>
      <c r="D30" s="761">
        <v>441578.5</v>
      </c>
      <c r="E30" s="761">
        <v>-62379.727783203125</v>
      </c>
      <c r="F30" s="761">
        <v>93776.904296875</v>
      </c>
      <c r="G30" s="761">
        <v>410181.3234863281</v>
      </c>
      <c r="H30" s="761">
        <v>341101</v>
      </c>
      <c r="I30" s="761">
        <v>73055.9951171875</v>
      </c>
      <c r="J30" s="761">
        <v>414156.9951171875</v>
      </c>
      <c r="K30" s="761">
        <v>824338.3186035156</v>
      </c>
      <c r="L30" s="761">
        <v>76755.3359375</v>
      </c>
      <c r="M30" s="761">
        <v>901093.6545410156</v>
      </c>
      <c r="N30" s="761">
        <v>39941.98612203995</v>
      </c>
      <c r="O30" s="761">
        <v>861151.6684189757</v>
      </c>
      <c r="P30" s="762">
        <v>4852179.362826647</v>
      </c>
      <c r="Q30" s="761">
        <v>341101</v>
      </c>
      <c r="R30" s="763">
        <v>2029</v>
      </c>
      <c r="S30" s="761">
        <v>279.2574315078127</v>
      </c>
      <c r="T30" s="764">
        <v>2750.562853723189</v>
      </c>
      <c r="V30" s="766"/>
      <c r="W30" s="766"/>
      <c r="Y30" s="767"/>
      <c r="AA30" s="766"/>
      <c r="AB30" s="766"/>
    </row>
    <row r="31" spans="2:28" ht="12.75">
      <c r="B31" s="761"/>
      <c r="C31" s="747">
        <v>2030</v>
      </c>
      <c r="D31" s="761">
        <v>451055.0625</v>
      </c>
      <c r="E31" s="761">
        <v>-62445.577392578125</v>
      </c>
      <c r="F31" s="761">
        <v>106217.521484375</v>
      </c>
      <c r="G31" s="761">
        <v>407283.1184082031</v>
      </c>
      <c r="H31" s="761">
        <v>341101</v>
      </c>
      <c r="I31" s="761">
        <v>74233.912109375</v>
      </c>
      <c r="J31" s="761">
        <v>415334.912109375</v>
      </c>
      <c r="K31" s="761">
        <v>822618.0305175781</v>
      </c>
      <c r="L31" s="761">
        <v>81114.3515625</v>
      </c>
      <c r="M31" s="761">
        <v>903732.3820800781</v>
      </c>
      <c r="N31" s="761">
        <v>38166.995201069665</v>
      </c>
      <c r="O31" s="761">
        <v>865565.3868790085</v>
      </c>
      <c r="P31" s="762">
        <v>5031443.947514996</v>
      </c>
      <c r="Q31" s="761">
        <v>341101</v>
      </c>
      <c r="R31" s="763">
        <v>2030</v>
      </c>
      <c r="S31" s="761">
        <v>267.3734605078125</v>
      </c>
      <c r="T31" s="764">
        <v>2745.1515776832343</v>
      </c>
      <c r="V31" s="766"/>
      <c r="W31" s="766"/>
      <c r="Y31" s="767"/>
      <c r="AA31" s="766"/>
      <c r="AB31" s="766"/>
    </row>
    <row r="32" spans="2:28" ht="12.75">
      <c r="B32" s="761"/>
      <c r="C32" s="747">
        <v>2031</v>
      </c>
      <c r="D32" s="761">
        <v>460421.53125</v>
      </c>
      <c r="E32" s="761">
        <v>-63997.026123046875</v>
      </c>
      <c r="F32" s="761">
        <v>96614.5703125</v>
      </c>
      <c r="G32" s="761">
        <v>427803.9870605469</v>
      </c>
      <c r="H32" s="761">
        <v>341101</v>
      </c>
      <c r="I32" s="761">
        <v>76575.28125</v>
      </c>
      <c r="J32" s="761">
        <v>417676.28125</v>
      </c>
      <c r="K32" s="761">
        <v>845480.2683105469</v>
      </c>
      <c r="L32" s="761">
        <v>79338.671875</v>
      </c>
      <c r="M32" s="761">
        <v>924818.9401855469</v>
      </c>
      <c r="N32" s="761">
        <v>36422.586186633685</v>
      </c>
      <c r="O32" s="761">
        <v>888396.3539989132</v>
      </c>
      <c r="P32" s="762">
        <v>5200804.2531645</v>
      </c>
      <c r="Q32" s="761">
        <v>341101</v>
      </c>
      <c r="R32" s="763">
        <v>2031</v>
      </c>
      <c r="S32" s="761">
        <v>253.3287675078127</v>
      </c>
      <c r="T32" s="764">
        <v>2764.9222653773577</v>
      </c>
      <c r="V32" s="766"/>
      <c r="W32" s="766"/>
      <c r="Y32" s="767"/>
      <c r="AA32" s="766"/>
      <c r="AB32" s="766"/>
    </row>
    <row r="33" spans="2:28" ht="12.75" customHeight="1">
      <c r="B33" s="761"/>
      <c r="C33" s="747">
        <v>2032</v>
      </c>
      <c r="D33" s="761">
        <v>471621.71875</v>
      </c>
      <c r="E33" s="761">
        <v>-64319.453857421875</v>
      </c>
      <c r="F33" s="761">
        <v>114473.927734375</v>
      </c>
      <c r="G33" s="761">
        <v>421467.2448730469</v>
      </c>
      <c r="H33" s="761">
        <v>341101</v>
      </c>
      <c r="I33" s="761">
        <v>77631.45703125</v>
      </c>
      <c r="J33" s="761">
        <v>418732.45703125</v>
      </c>
      <c r="K33" s="761">
        <v>840199.7019042969</v>
      </c>
      <c r="L33" s="761">
        <v>85112.9765625</v>
      </c>
      <c r="M33" s="761">
        <v>925312.6784667969</v>
      </c>
      <c r="N33" s="761">
        <v>35276.865391386804</v>
      </c>
      <c r="O33" s="761">
        <v>890035.8130754101</v>
      </c>
      <c r="P33" s="762">
        <v>5356983.234690624</v>
      </c>
      <c r="Q33" s="761">
        <v>341101</v>
      </c>
      <c r="R33" s="763">
        <v>2032</v>
      </c>
      <c r="S33" s="761">
        <v>243.60551850781258</v>
      </c>
      <c r="T33" s="764">
        <v>2784.835342327898</v>
      </c>
      <c r="V33" s="766"/>
      <c r="W33" s="766"/>
      <c r="Y33" s="767"/>
      <c r="AA33" s="766"/>
      <c r="AB33" s="766"/>
    </row>
    <row r="34" spans="2:28" ht="12.75" customHeight="1">
      <c r="B34" s="761"/>
      <c r="C34" s="747">
        <v>2033</v>
      </c>
      <c r="D34" s="761">
        <v>475826.71875</v>
      </c>
      <c r="E34" s="761">
        <v>-65655.0888671875</v>
      </c>
      <c r="F34" s="761">
        <v>107829.740234375</v>
      </c>
      <c r="G34" s="761">
        <v>433652.0673828125</v>
      </c>
      <c r="H34" s="761">
        <v>341101</v>
      </c>
      <c r="I34" s="761">
        <v>78908.94140625</v>
      </c>
      <c r="J34" s="761">
        <v>420009.94140625</v>
      </c>
      <c r="K34" s="761">
        <v>853662.0087890625</v>
      </c>
      <c r="L34" s="761">
        <v>85766.3359375</v>
      </c>
      <c r="M34" s="761">
        <v>939428.3447265625</v>
      </c>
      <c r="N34" s="761">
        <v>32000.465053123495</v>
      </c>
      <c r="O34" s="761">
        <v>907427.879673439</v>
      </c>
      <c r="P34" s="762">
        <v>5503550.662324257</v>
      </c>
      <c r="Q34" s="761">
        <v>341101</v>
      </c>
      <c r="R34" s="763">
        <v>2033</v>
      </c>
      <c r="S34" s="761">
        <v>219.40010350781267</v>
      </c>
      <c r="T34" s="764">
        <v>2804.89183402778</v>
      </c>
      <c r="V34" s="766"/>
      <c r="W34" s="766"/>
      <c r="Y34" s="767"/>
      <c r="AA34" s="766"/>
      <c r="AB34" s="766"/>
    </row>
    <row r="35" spans="2:28" ht="12.75" customHeight="1">
      <c r="B35" s="761"/>
      <c r="C35" s="747">
        <v>2034</v>
      </c>
      <c r="D35" s="761">
        <v>490442.8125</v>
      </c>
      <c r="E35" s="761">
        <v>-67174.89135742188</v>
      </c>
      <c r="F35" s="761">
        <v>111327.666015625</v>
      </c>
      <c r="G35" s="761">
        <v>446290.0378417969</v>
      </c>
      <c r="H35" s="761">
        <v>341101</v>
      </c>
      <c r="I35" s="761">
        <v>80990.072265625</v>
      </c>
      <c r="J35" s="761">
        <v>422091.072265625</v>
      </c>
      <c r="K35" s="761">
        <v>868381.1101074219</v>
      </c>
      <c r="L35" s="761">
        <v>87546.9375</v>
      </c>
      <c r="M35" s="761">
        <v>955928.0476074219</v>
      </c>
      <c r="N35" s="761">
        <v>31278.672181696886</v>
      </c>
      <c r="O35" s="761">
        <v>924649.375425725</v>
      </c>
      <c r="P35" s="762">
        <v>5641022.162221355</v>
      </c>
      <c r="Q35" s="761">
        <v>341101</v>
      </c>
      <c r="R35" s="763">
        <v>2034</v>
      </c>
      <c r="S35" s="761">
        <v>212.91793750781267</v>
      </c>
      <c r="T35" s="764">
        <v>2825.0927733555677</v>
      </c>
      <c r="V35" s="766"/>
      <c r="W35" s="766"/>
      <c r="Y35" s="767"/>
      <c r="AA35" s="766"/>
      <c r="AB35" s="766"/>
    </row>
    <row r="36" spans="2:28" ht="12.75" customHeight="1">
      <c r="B36" s="761"/>
      <c r="C36" s="747">
        <v>2035</v>
      </c>
      <c r="D36" s="761">
        <v>488660.4375</v>
      </c>
      <c r="E36" s="761">
        <v>-69176.96215820312</v>
      </c>
      <c r="F36" s="761">
        <v>81730.4609375</v>
      </c>
      <c r="G36" s="761">
        <v>476106.9387207031</v>
      </c>
      <c r="H36" s="761">
        <v>341101</v>
      </c>
      <c r="I36" s="761">
        <v>82817.33203125</v>
      </c>
      <c r="J36" s="761">
        <v>423918.33203125</v>
      </c>
      <c r="K36" s="761">
        <v>900025.2707519531</v>
      </c>
      <c r="L36" s="761">
        <v>83054.8515625</v>
      </c>
      <c r="M36" s="761">
        <v>983080.1223144531</v>
      </c>
      <c r="N36" s="761">
        <v>30337.40765960909</v>
      </c>
      <c r="O36" s="761">
        <v>952742.714654844</v>
      </c>
      <c r="P36" s="762">
        <v>5771405.312480625</v>
      </c>
      <c r="Q36" s="761">
        <v>341101</v>
      </c>
      <c r="R36" s="763">
        <v>2035</v>
      </c>
      <c r="S36" s="761">
        <v>205.0339665078127</v>
      </c>
      <c r="T36" s="764">
        <v>2845.4392006286566</v>
      </c>
      <c r="V36" s="766"/>
      <c r="W36" s="766"/>
      <c r="Y36" s="767"/>
      <c r="AA36" s="766"/>
      <c r="AB36" s="766"/>
    </row>
    <row r="37" spans="2:28" ht="12.75" customHeight="1">
      <c r="B37" s="761"/>
      <c r="C37" s="747">
        <v>2036</v>
      </c>
      <c r="D37" s="761">
        <v>497150.1875</v>
      </c>
      <c r="E37" s="761">
        <v>-70743.24853515625</v>
      </c>
      <c r="F37" s="761">
        <v>83039.1875</v>
      </c>
      <c r="G37" s="761">
        <v>484854.24853515625</v>
      </c>
      <c r="H37" s="761">
        <v>341101</v>
      </c>
      <c r="I37" s="761">
        <v>84289.947265625</v>
      </c>
      <c r="J37" s="761">
        <v>425390.947265625</v>
      </c>
      <c r="K37" s="761">
        <v>910245.1958007812</v>
      </c>
      <c r="L37" s="761">
        <v>85147.6875</v>
      </c>
      <c r="M37" s="761">
        <v>995392.8833007812</v>
      </c>
      <c r="N37" s="761">
        <v>28945.85334546236</v>
      </c>
      <c r="O37" s="761">
        <v>966447.0299553189</v>
      </c>
      <c r="P37" s="762">
        <v>5893145.546523087</v>
      </c>
      <c r="Q37" s="761">
        <v>341101</v>
      </c>
      <c r="R37" s="763">
        <v>2036</v>
      </c>
      <c r="S37" s="761">
        <v>194.23035650781253</v>
      </c>
      <c r="T37" s="764">
        <v>2865.9321636568484</v>
      </c>
      <c r="V37" s="766"/>
      <c r="W37" s="766"/>
      <c r="Y37" s="767"/>
      <c r="AA37" s="766"/>
      <c r="AB37" s="766"/>
    </row>
    <row r="38" spans="2:28" ht="12.75" customHeight="1">
      <c r="B38" s="761"/>
      <c r="C38" s="747">
        <v>2037</v>
      </c>
      <c r="D38" s="761">
        <v>504985.9375</v>
      </c>
      <c r="E38" s="761">
        <v>-70949.18383789062</v>
      </c>
      <c r="F38" s="761">
        <v>89847.962890625</v>
      </c>
      <c r="G38" s="761">
        <v>486087.1584472656</v>
      </c>
      <c r="H38" s="761">
        <v>341101</v>
      </c>
      <c r="I38" s="761">
        <v>85188.115234375</v>
      </c>
      <c r="J38" s="761">
        <v>426289.115234375</v>
      </c>
      <c r="K38" s="761">
        <v>912376.2736816406</v>
      </c>
      <c r="L38" s="761">
        <v>90077.625</v>
      </c>
      <c r="M38" s="761">
        <v>1002453.8986816406</v>
      </c>
      <c r="N38" s="761">
        <v>26559.696730099775</v>
      </c>
      <c r="O38" s="761">
        <v>975894.2019515409</v>
      </c>
      <c r="P38" s="762">
        <v>6006299.3241485</v>
      </c>
      <c r="Q38" s="761">
        <v>341101</v>
      </c>
      <c r="R38" s="763">
        <v>2037</v>
      </c>
      <c r="S38" s="761">
        <v>176.9445805078126</v>
      </c>
      <c r="T38" s="764">
        <v>2886.5727177963117</v>
      </c>
      <c r="V38" s="766"/>
      <c r="W38" s="766"/>
      <c r="Y38" s="767"/>
      <c r="AA38" s="766"/>
      <c r="AB38" s="766"/>
    </row>
    <row r="39" spans="2:28" ht="12.75" customHeight="1">
      <c r="B39" s="761"/>
      <c r="C39" s="747">
        <v>2038</v>
      </c>
      <c r="D39" s="761">
        <v>504647.15625</v>
      </c>
      <c r="E39" s="761">
        <v>-72900.3583984375</v>
      </c>
      <c r="F39" s="761">
        <v>68597.91796875</v>
      </c>
      <c r="G39" s="761">
        <v>508949.5966796875</v>
      </c>
      <c r="H39" s="761">
        <v>341101</v>
      </c>
      <c r="I39" s="761">
        <v>86838.69140625</v>
      </c>
      <c r="J39" s="761">
        <v>427939.69140625</v>
      </c>
      <c r="K39" s="761">
        <v>936889.2880859375</v>
      </c>
      <c r="L39" s="761">
        <v>87908.234375</v>
      </c>
      <c r="M39" s="761">
        <v>1024797.5224609375</v>
      </c>
      <c r="N39" s="761">
        <v>24790.996418670402</v>
      </c>
      <c r="O39" s="761">
        <v>1000006.5260422671</v>
      </c>
      <c r="P39" s="762">
        <v>6113027.576232292</v>
      </c>
      <c r="Q39" s="761">
        <v>341101</v>
      </c>
      <c r="R39" s="763">
        <v>2038</v>
      </c>
      <c r="S39" s="761">
        <v>163.98024850781258</v>
      </c>
      <c r="T39" s="764">
        <v>2907.3619260039295</v>
      </c>
      <c r="V39" s="766"/>
      <c r="W39" s="766"/>
      <c r="Y39" s="767"/>
      <c r="AA39" s="766"/>
      <c r="AB39" s="766"/>
    </row>
    <row r="40" spans="2:28" ht="12.75" customHeight="1">
      <c r="B40" s="761"/>
      <c r="C40" s="747">
        <v>2039</v>
      </c>
      <c r="D40" s="761">
        <v>514192.6875</v>
      </c>
      <c r="E40" s="761">
        <v>-73770.26440429688</v>
      </c>
      <c r="F40" s="761">
        <v>73028.046875</v>
      </c>
      <c r="G40" s="761">
        <v>514934.9050292969</v>
      </c>
      <c r="H40" s="761">
        <v>341101</v>
      </c>
      <c r="I40" s="761">
        <v>88291.33203125</v>
      </c>
      <c r="J40" s="761">
        <v>429392.33203125</v>
      </c>
      <c r="K40" s="761">
        <v>944327.2370605469</v>
      </c>
      <c r="L40" s="761">
        <v>91723.328125</v>
      </c>
      <c r="M40" s="761">
        <v>1036050.5651855469</v>
      </c>
      <c r="N40" s="761">
        <v>23159.95032314133</v>
      </c>
      <c r="O40" s="761">
        <v>1012890.6148624056</v>
      </c>
      <c r="P40" s="762">
        <v>6212533.595552413</v>
      </c>
      <c r="Q40" s="761">
        <v>341101</v>
      </c>
      <c r="R40" s="763">
        <v>2039</v>
      </c>
      <c r="S40" s="761">
        <v>152.0962775078126</v>
      </c>
      <c r="T40" s="764">
        <v>2928.300858892043</v>
      </c>
      <c r="V40" s="766"/>
      <c r="W40" s="766"/>
      <c r="Y40" s="767"/>
      <c r="AA40" s="766"/>
      <c r="AB40" s="766"/>
    </row>
    <row r="41" spans="2:28" ht="12.75" customHeight="1">
      <c r="B41" s="761"/>
      <c r="C41" s="747">
        <v>2040</v>
      </c>
      <c r="D41" s="761">
        <v>514966.375</v>
      </c>
      <c r="E41" s="761">
        <v>-75518.48193359375</v>
      </c>
      <c r="F41" s="761">
        <v>52336.74609375</v>
      </c>
      <c r="G41" s="761">
        <v>538148.1108398438</v>
      </c>
      <c r="H41" s="761">
        <v>341101</v>
      </c>
      <c r="I41" s="761">
        <v>90188.271484375</v>
      </c>
      <c r="J41" s="761">
        <v>431289.271484375</v>
      </c>
      <c r="K41" s="761">
        <v>969437.3823242188</v>
      </c>
      <c r="L41" s="761">
        <v>89523.15625</v>
      </c>
      <c r="M41" s="761">
        <v>1058960.5385742188</v>
      </c>
      <c r="N41" s="761">
        <v>23658.13546344969</v>
      </c>
      <c r="O41" s="761">
        <v>1035302.4031107691</v>
      </c>
      <c r="P41" s="762">
        <v>6306152.654416278</v>
      </c>
      <c r="Q41" s="761">
        <v>341101</v>
      </c>
      <c r="R41" s="763">
        <v>2040</v>
      </c>
      <c r="S41" s="761">
        <v>154.25699950781268</v>
      </c>
      <c r="T41" s="764">
        <v>2949.390594783584</v>
      </c>
      <c r="V41" s="766"/>
      <c r="W41" s="766"/>
      <c r="Y41" s="767"/>
      <c r="AA41" s="766"/>
      <c r="AB41" s="766"/>
    </row>
    <row r="42" spans="2:30" ht="12.75" customHeight="1">
      <c r="B42" s="761"/>
      <c r="C42" s="747"/>
      <c r="D42" s="761"/>
      <c r="E42" s="761"/>
      <c r="F42" s="761"/>
      <c r="G42" s="761"/>
      <c r="H42" s="761"/>
      <c r="I42" s="761"/>
      <c r="J42" s="761"/>
      <c r="K42" s="761"/>
      <c r="L42" s="761"/>
      <c r="M42" s="761"/>
      <c r="N42" s="761"/>
      <c r="O42" s="762"/>
      <c r="P42" s="762"/>
      <c r="Q42" s="761"/>
      <c r="R42" s="761"/>
      <c r="S42" s="761"/>
      <c r="T42" s="763"/>
      <c r="U42" s="761"/>
      <c r="V42" s="764"/>
      <c r="X42" s="766"/>
      <c r="Y42" s="766"/>
      <c r="AA42" s="767"/>
      <c r="AC42" s="766"/>
      <c r="AD42" s="766"/>
    </row>
    <row r="43" spans="2:20" ht="12.75">
      <c r="B43" s="768" t="s">
        <v>46</v>
      </c>
      <c r="C43" s="740"/>
      <c r="D43" s="761"/>
      <c r="E43" s="761"/>
      <c r="F43" s="761"/>
      <c r="G43" s="761"/>
      <c r="H43" s="761"/>
      <c r="I43" s="761"/>
      <c r="J43" s="761"/>
      <c r="K43" s="761"/>
      <c r="L43" s="761"/>
      <c r="M43" s="761"/>
      <c r="N43" s="755"/>
      <c r="O43" s="740"/>
      <c r="P43" s="740"/>
      <c r="Q43" s="740"/>
      <c r="R43" s="740"/>
      <c r="S43" s="740"/>
      <c r="T43" s="740"/>
    </row>
    <row r="44" spans="2:20" ht="12.75">
      <c r="B44" s="740"/>
      <c r="C44" s="769" t="s">
        <v>47</v>
      </c>
      <c r="D44" s="761">
        <v>3118912.705881672</v>
      </c>
      <c r="E44" s="761">
        <v>-520816.80997563235</v>
      </c>
      <c r="F44" s="761">
        <v>-150431.969602916</v>
      </c>
      <c r="G44" s="761">
        <v>3790161.4854602204</v>
      </c>
      <c r="H44" s="761">
        <v>1556036.31644222</v>
      </c>
      <c r="I44" s="761">
        <v>312502.2308630951</v>
      </c>
      <c r="J44" s="761">
        <v>1868538.547305315</v>
      </c>
      <c r="K44" s="761">
        <v>5658700.032765536</v>
      </c>
      <c r="L44" s="761">
        <v>541192.3648863083</v>
      </c>
      <c r="M44" s="761">
        <v>6199892.397651844</v>
      </c>
      <c r="N44" s="761">
        <v>-106260.25676443597</v>
      </c>
      <c r="O44" s="761">
        <v>6306152.65441628</v>
      </c>
      <c r="P44" s="740"/>
      <c r="Q44" s="740"/>
      <c r="R44" s="740"/>
      <c r="S44" s="740"/>
      <c r="T44" s="740"/>
    </row>
    <row r="45" spans="2:20" ht="12.75">
      <c r="B45" s="762" t="s">
        <v>48</v>
      </c>
      <c r="C45" s="769"/>
      <c r="D45" s="761"/>
      <c r="E45" s="769"/>
      <c r="F45" s="769"/>
      <c r="G45" s="761"/>
      <c r="H45" s="761"/>
      <c r="I45" s="761"/>
      <c r="J45" s="770">
        <v>611614.741806451</v>
      </c>
      <c r="K45" s="770"/>
      <c r="L45" s="770"/>
      <c r="M45" s="770">
        <v>611614.741806451</v>
      </c>
      <c r="N45" s="761">
        <v>0</v>
      </c>
      <c r="O45" s="770">
        <v>611614.741806451</v>
      </c>
      <c r="P45" s="740"/>
      <c r="Q45" s="740"/>
      <c r="R45" s="740"/>
      <c r="S45" s="740"/>
      <c r="T45" s="740"/>
    </row>
    <row r="46" spans="2:20" ht="12.75">
      <c r="B46" s="740" t="s">
        <v>49</v>
      </c>
      <c r="C46" s="769"/>
      <c r="D46" s="769"/>
      <c r="E46" s="769"/>
      <c r="F46" s="769"/>
      <c r="G46" s="761"/>
      <c r="H46" s="761"/>
      <c r="I46" s="761"/>
      <c r="J46" s="761">
        <v>2480153.289111766</v>
      </c>
      <c r="K46" s="761"/>
      <c r="L46" s="761"/>
      <c r="M46" s="761">
        <v>6811507.139458295</v>
      </c>
      <c r="N46" s="761">
        <v>-106260.25676443597</v>
      </c>
      <c r="O46" s="761">
        <v>6917767.396222731</v>
      </c>
      <c r="P46" s="740"/>
      <c r="Q46" s="740"/>
      <c r="R46" s="740"/>
      <c r="S46" s="740"/>
      <c r="T46" s="740"/>
    </row>
    <row r="47" spans="2:19" ht="12.75">
      <c r="B47" s="740"/>
      <c r="C47" s="758"/>
      <c r="D47" s="771"/>
      <c r="E47" s="771"/>
      <c r="F47" s="771"/>
      <c r="G47" s="771"/>
      <c r="H47" s="771"/>
      <c r="I47" s="771"/>
      <c r="J47" s="771"/>
      <c r="K47" s="771"/>
      <c r="L47" s="771"/>
      <c r="M47" s="772"/>
      <c r="N47" s="773"/>
      <c r="O47" s="740"/>
      <c r="P47" s="740"/>
      <c r="Q47" s="740"/>
      <c r="R47" s="740"/>
      <c r="S47" s="740"/>
    </row>
    <row r="48" spans="3:21" ht="12.75">
      <c r="C48" s="774" t="s">
        <v>1</v>
      </c>
      <c r="D48" s="774"/>
      <c r="E48" s="774"/>
      <c r="F48" s="774"/>
      <c r="G48" s="774"/>
      <c r="H48" s="774"/>
      <c r="I48" s="774"/>
      <c r="J48" s="774"/>
      <c r="K48" s="774"/>
      <c r="L48" s="774"/>
      <c r="M48" s="774"/>
      <c r="N48" s="774"/>
      <c r="O48" s="774"/>
      <c r="P48" s="774"/>
      <c r="Q48" s="774"/>
      <c r="R48" s="774"/>
      <c r="S48" s="774"/>
      <c r="T48" s="774"/>
      <c r="U48" s="775"/>
    </row>
    <row r="49" spans="3:21" ht="12.75">
      <c r="C49" s="774" t="s">
        <v>2</v>
      </c>
      <c r="D49" s="774"/>
      <c r="E49" s="774"/>
      <c r="F49" s="774"/>
      <c r="G49" s="774"/>
      <c r="H49" s="774"/>
      <c r="I49" s="774"/>
      <c r="J49" s="774"/>
      <c r="K49" s="774"/>
      <c r="L49" s="774"/>
      <c r="M49" s="774"/>
      <c r="N49" s="774"/>
      <c r="O49" s="774"/>
      <c r="P49" s="774"/>
      <c r="Q49" s="774"/>
      <c r="R49" s="774"/>
      <c r="S49" s="774"/>
      <c r="T49" s="774"/>
      <c r="U49" s="775"/>
    </row>
    <row r="50" spans="3:21" ht="12.75">
      <c r="C50" s="774" t="s">
        <v>178</v>
      </c>
      <c r="D50" s="774"/>
      <c r="E50" s="774"/>
      <c r="F50" s="774"/>
      <c r="G50" s="774"/>
      <c r="H50" s="774"/>
      <c r="I50" s="774"/>
      <c r="J50" s="774"/>
      <c r="K50" s="774"/>
      <c r="L50" s="774"/>
      <c r="M50" s="774"/>
      <c r="N50" s="774"/>
      <c r="O50" s="774"/>
      <c r="P50" s="774"/>
      <c r="Q50" s="774"/>
      <c r="R50" s="774"/>
      <c r="S50" s="774"/>
      <c r="T50" s="774"/>
      <c r="U50" s="775"/>
    </row>
    <row r="51" spans="2:13" ht="12.75">
      <c r="B51" s="688"/>
      <c r="C51" s="874"/>
      <c r="D51" s="678"/>
      <c r="E51" s="664"/>
      <c r="K51" s="749"/>
      <c r="L51" s="749"/>
      <c r="M51" s="749"/>
    </row>
    <row r="52" spans="2:14" ht="12.75">
      <c r="B52" s="658" t="s">
        <v>50</v>
      </c>
      <c r="C52" s="665" t="s">
        <v>52</v>
      </c>
      <c r="D52" s="658" t="s">
        <v>53</v>
      </c>
      <c r="E52" s="665" t="s">
        <v>54</v>
      </c>
      <c r="J52" s="776"/>
      <c r="K52" s="777"/>
      <c r="L52" s="777"/>
      <c r="M52" s="777"/>
      <c r="N52" s="776"/>
    </row>
    <row r="53" spans="2:14" ht="12.75">
      <c r="B53" s="630" t="s">
        <v>55</v>
      </c>
      <c r="C53" s="679" t="s">
        <v>55</v>
      </c>
      <c r="D53" s="679" t="s">
        <v>55</v>
      </c>
      <c r="E53" s="679" t="s">
        <v>55</v>
      </c>
      <c r="J53" s="776"/>
      <c r="K53" s="780"/>
      <c r="L53" s="780"/>
      <c r="M53" s="780"/>
      <c r="N53" s="776"/>
    </row>
    <row r="54" spans="2:14" ht="12.75">
      <c r="B54" s="642" t="s">
        <v>210</v>
      </c>
      <c r="C54" s="642" t="s">
        <v>210</v>
      </c>
      <c r="D54" s="642" t="s">
        <v>210</v>
      </c>
      <c r="E54" s="680" t="s">
        <v>58</v>
      </c>
      <c r="J54" s="776"/>
      <c r="K54" s="776"/>
      <c r="L54" s="776"/>
      <c r="M54" s="776"/>
      <c r="N54" s="776"/>
    </row>
    <row r="55" spans="1:14" ht="12.75">
      <c r="A55" s="747">
        <v>2011</v>
      </c>
      <c r="B55" s="782">
        <v>10452.3623046875</v>
      </c>
      <c r="C55" s="785">
        <v>7386.70751953125</v>
      </c>
      <c r="D55" s="786">
        <v>6170.87158203125</v>
      </c>
      <c r="E55" s="787">
        <v>0.2905798554420471</v>
      </c>
      <c r="J55" s="752"/>
      <c r="K55" s="788"/>
      <c r="L55" s="783"/>
      <c r="M55" s="752"/>
      <c r="N55" s="776"/>
    </row>
    <row r="56" spans="1:14" ht="12.75">
      <c r="A56" s="747">
        <v>2012</v>
      </c>
      <c r="B56" s="782">
        <v>10585.57421875</v>
      </c>
      <c r="C56" s="785">
        <v>8374.9775390625</v>
      </c>
      <c r="D56" s="786">
        <v>6943.6630859375</v>
      </c>
      <c r="E56" s="787">
        <v>0.3433900773525238</v>
      </c>
      <c r="J56" s="752"/>
      <c r="K56" s="788"/>
      <c r="L56" s="783"/>
      <c r="M56" s="783"/>
      <c r="N56" s="776"/>
    </row>
    <row r="57" spans="1:14" ht="12.75">
      <c r="A57" s="747">
        <v>2013</v>
      </c>
      <c r="B57" s="782">
        <v>7296.0224609375</v>
      </c>
      <c r="C57" s="785">
        <v>6780.970703125</v>
      </c>
      <c r="D57" s="786">
        <v>5751.01513671875</v>
      </c>
      <c r="E57" s="787">
        <v>0.2935369908809662</v>
      </c>
      <c r="J57" s="752"/>
      <c r="K57" s="788"/>
      <c r="L57" s="783"/>
      <c r="M57" s="783"/>
      <c r="N57" s="776"/>
    </row>
    <row r="58" spans="1:14" ht="12.75">
      <c r="A58" s="747">
        <v>2014</v>
      </c>
      <c r="B58" s="782">
        <v>5049.63671875</v>
      </c>
      <c r="C58" s="785">
        <v>7009.40087890625</v>
      </c>
      <c r="D58" s="786">
        <v>5318.814453125</v>
      </c>
      <c r="E58" s="787">
        <v>0.331857293844223</v>
      </c>
      <c r="J58" s="752"/>
      <c r="K58" s="788"/>
      <c r="L58" s="783"/>
      <c r="M58" s="783"/>
      <c r="N58" s="776"/>
    </row>
    <row r="59" spans="1:14" ht="12.75">
      <c r="A59" s="747">
        <v>2015</v>
      </c>
      <c r="B59" s="782">
        <v>9351.083984375</v>
      </c>
      <c r="C59" s="785">
        <v>7369.37353515625</v>
      </c>
      <c r="D59" s="786">
        <v>3884.398193359375</v>
      </c>
      <c r="E59" s="787">
        <v>0.27665141224861145</v>
      </c>
      <c r="J59" s="752"/>
      <c r="K59" s="788"/>
      <c r="L59" s="783"/>
      <c r="M59" s="783"/>
      <c r="N59" s="776"/>
    </row>
    <row r="60" spans="1:14" ht="12.75">
      <c r="A60" s="747">
        <v>2016</v>
      </c>
      <c r="B60" s="782">
        <v>4097.04345703125</v>
      </c>
      <c r="C60" s="785">
        <v>2599.5126953125</v>
      </c>
      <c r="D60" s="786">
        <v>1464.7978515625</v>
      </c>
      <c r="E60" s="787">
        <v>0.009094475768506527</v>
      </c>
      <c r="J60" s="752"/>
      <c r="K60" s="788"/>
      <c r="L60" s="783"/>
      <c r="M60" s="783"/>
      <c r="N60" s="776"/>
    </row>
    <row r="61" spans="1:14" ht="12.75">
      <c r="A61" s="747">
        <v>2017</v>
      </c>
      <c r="B61" s="782">
        <v>4429.87841796875</v>
      </c>
      <c r="C61" s="785">
        <v>2470.478759765625</v>
      </c>
      <c r="D61" s="786">
        <v>1643.8267822265625</v>
      </c>
      <c r="E61" s="787">
        <v>0.010307910852134228</v>
      </c>
      <c r="J61" s="752"/>
      <c r="K61" s="788"/>
      <c r="L61" s="783"/>
      <c r="M61" s="783"/>
      <c r="N61" s="776"/>
    </row>
    <row r="62" spans="1:14" ht="12.75">
      <c r="A62" s="747">
        <v>2018</v>
      </c>
      <c r="B62" s="782">
        <v>4357.98779296875</v>
      </c>
      <c r="C62" s="785">
        <v>2694.86572265625</v>
      </c>
      <c r="D62" s="786">
        <v>1626.5032958984375</v>
      </c>
      <c r="E62" s="787">
        <v>0.010142161510884762</v>
      </c>
      <c r="J62" s="752"/>
      <c r="K62" s="788"/>
      <c r="L62" s="783"/>
      <c r="M62" s="783"/>
      <c r="N62" s="776"/>
    </row>
    <row r="63" spans="1:14" ht="12.75">
      <c r="A63" s="747">
        <v>2019</v>
      </c>
      <c r="B63" s="782">
        <v>3557.40966796875</v>
      </c>
      <c r="C63" s="785">
        <v>2470.344482421875</v>
      </c>
      <c r="D63" s="786">
        <v>1337.276611328125</v>
      </c>
      <c r="E63" s="787">
        <v>0.008280578069388866</v>
      </c>
      <c r="J63" s="752"/>
      <c r="K63" s="788"/>
      <c r="L63" s="783"/>
      <c r="M63" s="783"/>
      <c r="N63" s="776"/>
    </row>
    <row r="64" spans="1:14" ht="12.75">
      <c r="A64" s="747">
        <v>2020</v>
      </c>
      <c r="B64" s="782">
        <v>4573.1328125</v>
      </c>
      <c r="C64" s="785">
        <v>4367.338623046875</v>
      </c>
      <c r="D64" s="786">
        <v>767.0702514648438</v>
      </c>
      <c r="E64" s="787">
        <v>0.003319602459669113</v>
      </c>
      <c r="J64" s="752"/>
      <c r="K64" s="788"/>
      <c r="L64" s="783"/>
      <c r="M64" s="783"/>
      <c r="N64" s="776"/>
    </row>
    <row r="65" spans="1:14" ht="12.75">
      <c r="A65" s="747">
        <v>2021</v>
      </c>
      <c r="B65" s="782">
        <v>4371.6552734375</v>
      </c>
      <c r="C65" s="785">
        <v>4358.215087890625</v>
      </c>
      <c r="D65" s="786">
        <v>765.3309936523438</v>
      </c>
      <c r="E65" s="787">
        <v>0.003309632185846567</v>
      </c>
      <c r="J65" s="752"/>
      <c r="K65" s="788"/>
      <c r="L65" s="783"/>
      <c r="M65" s="783"/>
      <c r="N65" s="776"/>
    </row>
    <row r="66" spans="1:14" ht="12.75">
      <c r="A66" s="747">
        <v>2022</v>
      </c>
      <c r="B66" s="782">
        <v>4558.69873046875</v>
      </c>
      <c r="C66" s="785">
        <v>4371.6448974609375</v>
      </c>
      <c r="D66" s="786">
        <v>766.847900390625</v>
      </c>
      <c r="E66" s="787">
        <v>0.00330971647053957</v>
      </c>
      <c r="J66" s="752"/>
      <c r="K66" s="788"/>
      <c r="L66" s="783"/>
      <c r="M66" s="783"/>
      <c r="N66" s="776"/>
    </row>
    <row r="67" spans="1:14" ht="12.75">
      <c r="A67" s="747">
        <v>2023</v>
      </c>
      <c r="B67" s="782">
        <v>4268.751953125</v>
      </c>
      <c r="C67" s="785">
        <v>4046.4788818359375</v>
      </c>
      <c r="D67" s="786">
        <v>696.9901123046875</v>
      </c>
      <c r="E67" s="787">
        <v>0.0029207144398242235</v>
      </c>
      <c r="J67" s="752"/>
      <c r="K67" s="788"/>
      <c r="L67" s="783"/>
      <c r="M67" s="783"/>
      <c r="N67" s="776"/>
    </row>
    <row r="68" spans="1:14" ht="12.75">
      <c r="A68" s="747">
        <v>2024</v>
      </c>
      <c r="B68" s="782">
        <v>3654.5869140625</v>
      </c>
      <c r="C68" s="785">
        <v>4121.63037109375</v>
      </c>
      <c r="D68" s="786">
        <v>712.3013916015625</v>
      </c>
      <c r="E68" s="787">
        <v>0.0029971697367727757</v>
      </c>
      <c r="J68" s="752"/>
      <c r="K68" s="788"/>
      <c r="L68" s="783"/>
      <c r="M68" s="783"/>
      <c r="N68" s="776"/>
    </row>
    <row r="69" spans="1:14" ht="12.75">
      <c r="A69" s="747">
        <v>2025</v>
      </c>
      <c r="B69" s="782">
        <v>4559.13623046875</v>
      </c>
      <c r="C69" s="785">
        <v>4830.836181640625</v>
      </c>
      <c r="D69" s="786">
        <v>810.0222778320312</v>
      </c>
      <c r="E69" s="787">
        <v>0.0033095749095082283</v>
      </c>
      <c r="J69" s="752"/>
      <c r="K69" s="788"/>
      <c r="L69" s="783"/>
      <c r="M69" s="783"/>
      <c r="N69" s="776"/>
    </row>
    <row r="70" spans="1:14" ht="12.75">
      <c r="A70" s="747">
        <v>2026</v>
      </c>
      <c r="B70" s="782">
        <v>3917.186767578125</v>
      </c>
      <c r="C70" s="785">
        <v>4772.710205078125</v>
      </c>
      <c r="D70" s="786">
        <v>785.9127807617188</v>
      </c>
      <c r="E70" s="787">
        <v>0.0031090895645320415</v>
      </c>
      <c r="J70" s="752"/>
      <c r="K70" s="788"/>
      <c r="L70" s="783"/>
      <c r="M70" s="783"/>
      <c r="N70" s="776"/>
    </row>
    <row r="71" spans="1:14" ht="12.75">
      <c r="A71" s="747">
        <v>2027</v>
      </c>
      <c r="B71" s="782">
        <v>4557.63671875</v>
      </c>
      <c r="C71" s="785">
        <v>4894.113525390625</v>
      </c>
      <c r="D71" s="786">
        <v>816.69775390625</v>
      </c>
      <c r="E71" s="787">
        <v>0.0033087730407714844</v>
      </c>
      <c r="J71" s="752"/>
      <c r="K71" s="788"/>
      <c r="L71" s="783"/>
      <c r="M71" s="783"/>
      <c r="N71" s="776"/>
    </row>
    <row r="72" spans="1:14" ht="12.75">
      <c r="A72" s="747">
        <v>2028</v>
      </c>
      <c r="B72" s="782">
        <v>3884.1416015625</v>
      </c>
      <c r="C72" s="785">
        <v>4768.00537109375</v>
      </c>
      <c r="D72" s="786">
        <v>784.3323364257812</v>
      </c>
      <c r="E72" s="787">
        <v>0.0030977351125329733</v>
      </c>
      <c r="J72" s="752"/>
      <c r="K72" s="788"/>
      <c r="L72" s="783"/>
      <c r="M72" s="783"/>
      <c r="N72" s="776"/>
    </row>
    <row r="73" spans="1:14" ht="12.75">
      <c r="A73" s="747">
        <v>2029</v>
      </c>
      <c r="B73" s="782">
        <v>4401.08154296875</v>
      </c>
      <c r="C73" s="785">
        <v>4651.556640625</v>
      </c>
      <c r="D73" s="786">
        <v>757.327392578125</v>
      </c>
      <c r="E73" s="787">
        <v>0.0029409676790237427</v>
      </c>
      <c r="J73" s="752"/>
      <c r="K73" s="788"/>
      <c r="L73" s="783"/>
      <c r="M73" s="783"/>
      <c r="N73" s="776"/>
    </row>
    <row r="74" spans="1:14" ht="12.75">
      <c r="A74" s="747">
        <v>2030</v>
      </c>
      <c r="B74" s="782">
        <v>4332.064453125</v>
      </c>
      <c r="C74" s="785">
        <v>4850.7568359375</v>
      </c>
      <c r="D74" s="786">
        <v>803.18115234375</v>
      </c>
      <c r="E74" s="787">
        <v>0.0032096565701067448</v>
      </c>
      <c r="J74" s="752"/>
      <c r="K74" s="788"/>
      <c r="L74" s="783"/>
      <c r="M74" s="783"/>
      <c r="N74" s="776"/>
    </row>
    <row r="75" spans="1:14" ht="12.75">
      <c r="A75" s="752">
        <v>2031</v>
      </c>
      <c r="B75" s="782">
        <v>3536.2177734375</v>
      </c>
      <c r="C75" s="785">
        <v>4683.510986328125</v>
      </c>
      <c r="D75" s="786">
        <v>761.1857299804688</v>
      </c>
      <c r="E75" s="787">
        <v>0.0029412326402962208</v>
      </c>
      <c r="J75" s="752"/>
      <c r="K75" s="788"/>
      <c r="L75" s="783"/>
      <c r="M75" s="783"/>
      <c r="N75" s="776"/>
    </row>
    <row r="76" spans="1:14" ht="12.75">
      <c r="A76" s="752">
        <v>2032</v>
      </c>
      <c r="B76" s="782">
        <v>4571.8798828125</v>
      </c>
      <c r="C76" s="785">
        <v>4960.253662109375</v>
      </c>
      <c r="D76" s="786">
        <v>824.6542358398438</v>
      </c>
      <c r="E76" s="787">
        <v>0.0033187270164489746</v>
      </c>
      <c r="J76" s="752"/>
      <c r="K76" s="788"/>
      <c r="L76" s="783"/>
      <c r="M76" s="783"/>
      <c r="N76" s="776"/>
    </row>
    <row r="77" spans="1:14" ht="12.75">
      <c r="A77" s="752">
        <v>2033</v>
      </c>
      <c r="B77" s="782">
        <v>4373.86767578125</v>
      </c>
      <c r="C77" s="785">
        <v>4933.920166015625</v>
      </c>
      <c r="D77" s="786">
        <v>821.3154907226562</v>
      </c>
      <c r="E77" s="787">
        <v>0.0033098948188126087</v>
      </c>
      <c r="J77" s="752"/>
      <c r="K77" s="788"/>
      <c r="L77" s="783"/>
      <c r="M77" s="783"/>
      <c r="N77" s="776"/>
    </row>
    <row r="78" spans="1:14" ht="12.75">
      <c r="A78" s="752">
        <v>2034</v>
      </c>
      <c r="B78" s="782">
        <v>4557.8193359375</v>
      </c>
      <c r="C78" s="785">
        <v>4971.7158203125</v>
      </c>
      <c r="D78" s="786">
        <v>825.7067260742188</v>
      </c>
      <c r="E78" s="787">
        <v>0.003309185616672039</v>
      </c>
      <c r="J78" s="752"/>
      <c r="K78" s="788"/>
      <c r="L78" s="783"/>
      <c r="M78" s="783"/>
      <c r="N78" s="776"/>
    </row>
    <row r="79" spans="1:14" ht="12.75">
      <c r="A79" s="752">
        <v>2035</v>
      </c>
      <c r="B79" s="782">
        <v>4269.61279296875</v>
      </c>
      <c r="C79" s="785">
        <v>4655.54052734375</v>
      </c>
      <c r="D79" s="786">
        <v>756.9426879882812</v>
      </c>
      <c r="E79" s="787">
        <v>0.0029215868562459946</v>
      </c>
      <c r="J79" s="752"/>
      <c r="K79" s="788"/>
      <c r="L79" s="783"/>
      <c r="M79" s="783"/>
      <c r="N79" s="776"/>
    </row>
    <row r="80" spans="1:14" ht="12.75" customHeight="1">
      <c r="A80" s="752">
        <v>2036</v>
      </c>
      <c r="B80" s="782">
        <v>3658.2998046875</v>
      </c>
      <c r="C80" s="785">
        <v>4711.580322265625</v>
      </c>
      <c r="D80" s="786">
        <v>770.60009765625</v>
      </c>
      <c r="E80" s="787">
        <v>0.0029984498396515846</v>
      </c>
      <c r="J80" s="752"/>
      <c r="K80" s="788"/>
      <c r="L80" s="783"/>
      <c r="M80" s="783"/>
      <c r="N80" s="776"/>
    </row>
    <row r="81" spans="1:14" ht="12.75" customHeight="1">
      <c r="A81" s="752">
        <v>2037</v>
      </c>
      <c r="B81" s="782">
        <v>4558.69970703125</v>
      </c>
      <c r="C81" s="785">
        <v>4920.12451171875</v>
      </c>
      <c r="D81" s="786">
        <v>821.0625610351562</v>
      </c>
      <c r="E81" s="787">
        <v>0.003309927647933364</v>
      </c>
      <c r="J81" s="752"/>
      <c r="K81" s="788"/>
      <c r="L81" s="783"/>
      <c r="M81" s="783"/>
      <c r="N81" s="776"/>
    </row>
    <row r="82" spans="1:14" ht="12.75" customHeight="1">
      <c r="A82" s="752">
        <v>2038</v>
      </c>
      <c r="B82" s="782">
        <v>3916.9033203125</v>
      </c>
      <c r="C82" s="785">
        <v>4739.755126953125</v>
      </c>
      <c r="D82" s="786">
        <v>783.6838989257812</v>
      </c>
      <c r="E82" s="787">
        <v>0.0031086415983736515</v>
      </c>
      <c r="J82" s="752"/>
      <c r="K82" s="788"/>
      <c r="L82" s="783"/>
      <c r="M82" s="783"/>
      <c r="N82" s="776"/>
    </row>
    <row r="83" spans="1:14" ht="12.75" customHeight="1">
      <c r="A83" s="752">
        <v>2039</v>
      </c>
      <c r="B83" s="782">
        <v>4558.29248046875</v>
      </c>
      <c r="C83" s="785">
        <v>4882.01708984375</v>
      </c>
      <c r="D83" s="786">
        <v>816.714599609375</v>
      </c>
      <c r="E83" s="787">
        <v>0.003309192368760705</v>
      </c>
      <c r="J83" s="752"/>
      <c r="K83" s="788"/>
      <c r="L83" s="783"/>
      <c r="M83" s="783"/>
      <c r="N83" s="776"/>
    </row>
    <row r="84" spans="1:14" ht="12.75" customHeight="1">
      <c r="A84" s="752">
        <v>2040</v>
      </c>
      <c r="B84" s="789">
        <v>3886.351318359375</v>
      </c>
      <c r="C84" s="791">
        <v>4703.328857421875</v>
      </c>
      <c r="D84" s="792">
        <v>778.7911376953125</v>
      </c>
      <c r="E84" s="793">
        <v>0.003099076682701707</v>
      </c>
      <c r="J84" s="752"/>
      <c r="K84" s="788"/>
      <c r="L84" s="783"/>
      <c r="M84" s="783"/>
      <c r="N84" s="776"/>
    </row>
    <row r="85" spans="1:22" s="776" customFormat="1" ht="12.75" customHeight="1">
      <c r="A85" s="752"/>
      <c r="B85" s="794"/>
      <c r="C85" s="795"/>
      <c r="D85" s="796"/>
      <c r="E85" s="794"/>
      <c r="F85" s="783"/>
      <c r="G85" s="784"/>
      <c r="H85" s="784"/>
      <c r="I85" s="783"/>
      <c r="J85"/>
      <c r="K85"/>
      <c r="L85"/>
      <c r="M85"/>
      <c r="N85" s="798"/>
      <c r="O85" s="794"/>
      <c r="P85" s="783"/>
      <c r="Q85" s="784"/>
      <c r="R85" s="799"/>
      <c r="S85" s="752"/>
      <c r="T85" s="788"/>
      <c r="U85" s="783"/>
      <c r="V85" s="783"/>
    </row>
    <row r="86" spans="1:22" ht="12.75" customHeight="1">
      <c r="A86" s="752"/>
      <c r="B86" s="800"/>
      <c r="C86" s="777"/>
      <c r="D86" s="777"/>
      <c r="E86" s="741"/>
      <c r="G86" s="741"/>
      <c r="H86" s="741"/>
      <c r="I86" s="741"/>
      <c r="J86"/>
      <c r="K86"/>
      <c r="L86"/>
      <c r="M86"/>
      <c r="N86" s="741"/>
      <c r="O86" s="741"/>
      <c r="P86" s="741"/>
      <c r="U86" s="776"/>
      <c r="V86" s="776"/>
    </row>
    <row r="87" spans="2:22" ht="12.75">
      <c r="B87" s="801" t="s">
        <v>65</v>
      </c>
      <c r="C87" s="802"/>
      <c r="D87" s="802"/>
      <c r="E87" s="802"/>
      <c r="F87" s="802"/>
      <c r="G87" s="802"/>
      <c r="H87" s="803"/>
      <c r="I87" s="875" t="s">
        <v>66</v>
      </c>
      <c r="J87" s="805"/>
      <c r="K87" s="806" t="s">
        <v>69</v>
      </c>
      <c r="L87" s="804"/>
      <c r="M87" s="804"/>
      <c r="N87" s="804"/>
      <c r="O87" s="807"/>
      <c r="P87" s="808"/>
      <c r="U87" s="809"/>
      <c r="V87" s="776"/>
    </row>
    <row r="88" spans="2:22" ht="12.75">
      <c r="B88" s="810"/>
      <c r="C88" s="811"/>
      <c r="D88" s="812"/>
      <c r="E88" s="813" t="s">
        <v>70</v>
      </c>
      <c r="F88" s="812"/>
      <c r="G88" s="812" t="s">
        <v>71</v>
      </c>
      <c r="H88" s="813" t="s">
        <v>70</v>
      </c>
      <c r="I88" s="876" t="s">
        <v>72</v>
      </c>
      <c r="J88" s="805"/>
      <c r="K88" s="817"/>
      <c r="L88" s="818"/>
      <c r="M88" s="816"/>
      <c r="N88" s="809" t="s">
        <v>75</v>
      </c>
      <c r="O88" s="818"/>
      <c r="P88" s="819"/>
      <c r="U88" s="818"/>
      <c r="V88" s="776"/>
    </row>
    <row r="89" spans="2:22" ht="12.75">
      <c r="B89" s="778" t="s">
        <v>66</v>
      </c>
      <c r="C89" s="752" t="s">
        <v>9</v>
      </c>
      <c r="D89" s="752" t="s">
        <v>9</v>
      </c>
      <c r="E89" s="752" t="s">
        <v>9</v>
      </c>
      <c r="F89" s="752" t="s">
        <v>5</v>
      </c>
      <c r="G89" s="752" t="s">
        <v>5</v>
      </c>
      <c r="H89" s="752" t="s">
        <v>5</v>
      </c>
      <c r="I89" s="779">
        <v>0.923</v>
      </c>
      <c r="J89" s="805"/>
      <c r="K89" s="814"/>
      <c r="L89" s="815" t="s">
        <v>77</v>
      </c>
      <c r="M89" s="815" t="s">
        <v>78</v>
      </c>
      <c r="N89" s="815" t="s">
        <v>79</v>
      </c>
      <c r="O89" s="815" t="s">
        <v>13</v>
      </c>
      <c r="P89" s="820" t="s">
        <v>80</v>
      </c>
      <c r="U89" s="776"/>
      <c r="V89" s="776"/>
    </row>
    <row r="90" spans="2:22" ht="12.75">
      <c r="B90" s="821" t="s">
        <v>81</v>
      </c>
      <c r="C90" s="822" t="s">
        <v>82</v>
      </c>
      <c r="D90" s="822" t="s">
        <v>83</v>
      </c>
      <c r="E90" s="822" t="s">
        <v>21</v>
      </c>
      <c r="F90" s="822" t="s">
        <v>82</v>
      </c>
      <c r="G90" s="822" t="s">
        <v>83</v>
      </c>
      <c r="H90" s="822" t="s">
        <v>21</v>
      </c>
      <c r="I90" s="877" t="s">
        <v>84</v>
      </c>
      <c r="J90" s="805"/>
      <c r="K90" s="823" t="s">
        <v>89</v>
      </c>
      <c r="L90" s="781" t="s">
        <v>79</v>
      </c>
      <c r="M90" s="781" t="s">
        <v>90</v>
      </c>
      <c r="N90" s="781" t="s">
        <v>91</v>
      </c>
      <c r="O90" s="781" t="s">
        <v>79</v>
      </c>
      <c r="P90" s="824" t="s">
        <v>92</v>
      </c>
      <c r="U90" s="776"/>
      <c r="V90" s="776"/>
    </row>
    <row r="91" spans="2:22" ht="5.25" customHeight="1">
      <c r="B91" s="825"/>
      <c r="C91" s="751"/>
      <c r="D91" s="751"/>
      <c r="E91" s="751"/>
      <c r="F91" s="751"/>
      <c r="G91" s="751"/>
      <c r="H91" s="751"/>
      <c r="I91" s="878"/>
      <c r="K91" s="826"/>
      <c r="L91" s="776"/>
      <c r="M91" s="776"/>
      <c r="N91" s="776"/>
      <c r="O91" s="776"/>
      <c r="P91" s="827"/>
      <c r="U91" s="776"/>
      <c r="V91" s="776"/>
    </row>
    <row r="92" spans="1:22" ht="12.75">
      <c r="A92" s="747">
        <v>2011</v>
      </c>
      <c r="B92" s="828">
        <v>7432.1748046875</v>
      </c>
      <c r="C92" s="829">
        <v>57.64887619018555</v>
      </c>
      <c r="D92" s="829">
        <v>114.59170532226562</v>
      </c>
      <c r="E92" s="784">
        <v>56.94282913208008</v>
      </c>
      <c r="F92" s="784">
        <v>369.3059997558594</v>
      </c>
      <c r="G92" s="829">
        <v>1246.9443359375</v>
      </c>
      <c r="H92" s="784">
        <v>877.6383361816406</v>
      </c>
      <c r="I92" s="879">
        <v>6859.897344726563</v>
      </c>
      <c r="J92" s="747">
        <v>2011</v>
      </c>
      <c r="K92" s="831">
        <v>1033</v>
      </c>
      <c r="L92" s="832">
        <v>1115.2464599609375</v>
      </c>
      <c r="M92" s="282" t="s">
        <v>93</v>
      </c>
      <c r="N92" s="832">
        <v>0</v>
      </c>
      <c r="O92" s="832">
        <v>1115.2464599609375</v>
      </c>
      <c r="P92" s="271">
        <v>0.07961903190797437</v>
      </c>
      <c r="U92" s="776"/>
      <c r="V92" s="776"/>
    </row>
    <row r="93" spans="1:22" ht="12.75">
      <c r="A93" s="747">
        <v>2012</v>
      </c>
      <c r="B93" s="828">
        <v>7475.931640625</v>
      </c>
      <c r="C93" s="829">
        <v>138.4857635498047</v>
      </c>
      <c r="D93" s="829">
        <v>116.77310943603516</v>
      </c>
      <c r="E93" s="784">
        <v>-21.71265411376953</v>
      </c>
      <c r="F93" s="784">
        <v>79.55684661865234</v>
      </c>
      <c r="G93" s="829">
        <v>2136.181640625</v>
      </c>
      <c r="H93" s="784">
        <v>2056.6247940063477</v>
      </c>
      <c r="I93" s="879">
        <v>6900.2849042968755</v>
      </c>
      <c r="J93" s="747">
        <v>2012</v>
      </c>
      <c r="K93" s="831">
        <v>1251</v>
      </c>
      <c r="L93" s="832">
        <v>1315.577392578125</v>
      </c>
      <c r="M93" s="282" t="s">
        <v>93</v>
      </c>
      <c r="N93" s="832">
        <v>0</v>
      </c>
      <c r="O93" s="832">
        <v>1315.577392578125</v>
      </c>
      <c r="P93" s="271">
        <v>0.05162061756844527</v>
      </c>
      <c r="U93" s="776"/>
      <c r="V93" s="776"/>
    </row>
    <row r="94" spans="1:22" ht="12.75">
      <c r="A94" s="747">
        <v>2013</v>
      </c>
      <c r="B94" s="828">
        <v>7456.8037109375</v>
      </c>
      <c r="C94" s="829">
        <v>138.34532165527344</v>
      </c>
      <c r="D94" s="829">
        <v>36.142662048339844</v>
      </c>
      <c r="E94" s="784">
        <v>-102.2026596069336</v>
      </c>
      <c r="F94" s="784">
        <v>807.0432739257812</v>
      </c>
      <c r="G94" s="829">
        <v>1172.1646728515625</v>
      </c>
      <c r="H94" s="784">
        <v>365.12139892578125</v>
      </c>
      <c r="I94" s="879">
        <v>6882.629825195313</v>
      </c>
      <c r="J94" s="747">
        <v>2013</v>
      </c>
      <c r="K94" s="831">
        <v>1257</v>
      </c>
      <c r="L94" s="832">
        <v>1317.287353515625</v>
      </c>
      <c r="M94" s="282" t="s">
        <v>93</v>
      </c>
      <c r="N94" s="832">
        <v>0</v>
      </c>
      <c r="O94" s="832">
        <v>1317.287353515625</v>
      </c>
      <c r="P94" s="271">
        <v>0.04796129953510353</v>
      </c>
      <c r="U94" s="776"/>
      <c r="V94" s="776"/>
    </row>
    <row r="95" spans="1:22" ht="12.75">
      <c r="A95" s="747">
        <v>2014</v>
      </c>
      <c r="B95" s="828">
        <v>7469.07763671875</v>
      </c>
      <c r="C95" s="829">
        <v>138.68670654296875</v>
      </c>
      <c r="D95" s="829">
        <v>16.607419967651367</v>
      </c>
      <c r="E95" s="784">
        <v>-122.07928657531738</v>
      </c>
      <c r="F95" s="784">
        <v>689.9718017578125</v>
      </c>
      <c r="G95" s="829">
        <v>1367.1861572265625</v>
      </c>
      <c r="H95" s="784">
        <v>677.21435546875</v>
      </c>
      <c r="I95" s="879">
        <v>6893.9586586914065</v>
      </c>
      <c r="J95" s="747">
        <v>2014</v>
      </c>
      <c r="K95" s="831">
        <v>1243</v>
      </c>
      <c r="L95" s="832">
        <v>1387.44287109375</v>
      </c>
      <c r="M95" s="282" t="s">
        <v>93</v>
      </c>
      <c r="N95" s="832">
        <v>0</v>
      </c>
      <c r="O95" s="832">
        <v>1387.44287109375</v>
      </c>
      <c r="P95" s="271">
        <v>0.11620504512771523</v>
      </c>
      <c r="U95" s="776"/>
      <c r="V95" s="776"/>
    </row>
    <row r="96" spans="1:22" ht="12.75">
      <c r="A96" s="747">
        <v>2015</v>
      </c>
      <c r="B96" s="828">
        <v>7478.85986328125</v>
      </c>
      <c r="C96" s="829">
        <v>138.914306640625</v>
      </c>
      <c r="D96" s="829">
        <v>22.56797981262207</v>
      </c>
      <c r="E96" s="784">
        <v>-116.34632682800293</v>
      </c>
      <c r="F96" s="784">
        <v>259.99481201171875</v>
      </c>
      <c r="G96" s="829">
        <v>1241.9022216796875</v>
      </c>
      <c r="H96" s="784">
        <v>981.9074096679688</v>
      </c>
      <c r="I96" s="879">
        <v>6902.987653808594</v>
      </c>
      <c r="J96" s="747">
        <v>2015</v>
      </c>
      <c r="K96" s="831">
        <v>1234</v>
      </c>
      <c r="L96" s="832">
        <v>1107.68212890625</v>
      </c>
      <c r="M96" s="282" t="s">
        <v>93</v>
      </c>
      <c r="N96" s="832">
        <v>0</v>
      </c>
      <c r="O96" s="832">
        <v>1107.68212890625</v>
      </c>
      <c r="P96" s="271">
        <v>-0.10236456328504862</v>
      </c>
      <c r="U96" s="776"/>
      <c r="V96" s="776"/>
    </row>
    <row r="97" spans="1:22" ht="12.75">
      <c r="A97" s="747">
        <v>2016</v>
      </c>
      <c r="B97" s="828">
        <v>7487.8515625</v>
      </c>
      <c r="C97" s="829">
        <v>139.39614868164062</v>
      </c>
      <c r="D97" s="829">
        <v>19.49726104736328</v>
      </c>
      <c r="E97" s="784">
        <v>-119.89888763427734</v>
      </c>
      <c r="F97" s="784">
        <v>4621.02490234375</v>
      </c>
      <c r="G97" s="829">
        <v>0</v>
      </c>
      <c r="H97" s="784">
        <v>-4621.02490234375</v>
      </c>
      <c r="I97" s="879">
        <v>6911.2869921875</v>
      </c>
      <c r="J97" s="747">
        <v>2016</v>
      </c>
      <c r="K97" s="831">
        <v>1213</v>
      </c>
      <c r="L97" s="832">
        <v>372.8175048828125</v>
      </c>
      <c r="M97" s="282" t="s">
        <v>93</v>
      </c>
      <c r="N97" s="832">
        <v>0</v>
      </c>
      <c r="O97" s="832">
        <v>372.8175048828125</v>
      </c>
      <c r="P97" s="271">
        <v>-0.6926483883900969</v>
      </c>
      <c r="U97" s="776"/>
      <c r="V97" s="776"/>
    </row>
    <row r="98" spans="1:22" ht="12.75">
      <c r="A98" s="747">
        <v>2017</v>
      </c>
      <c r="B98" s="828">
        <v>7504.75927734375</v>
      </c>
      <c r="C98" s="829">
        <v>138.914306640625</v>
      </c>
      <c r="D98" s="829">
        <v>28.110326766967773</v>
      </c>
      <c r="E98" s="784">
        <v>-110.80397987365723</v>
      </c>
      <c r="F98" s="784">
        <v>4777.958984375</v>
      </c>
      <c r="G98" s="829">
        <v>0</v>
      </c>
      <c r="H98" s="784">
        <v>-4777.958984375</v>
      </c>
      <c r="I98" s="879">
        <v>6926.892812988282</v>
      </c>
      <c r="J98" s="747">
        <v>2017</v>
      </c>
      <c r="K98" s="831">
        <v>1198</v>
      </c>
      <c r="L98" s="832">
        <v>371.7789611816406</v>
      </c>
      <c r="M98" s="282" t="s">
        <v>93</v>
      </c>
      <c r="N98" s="832">
        <v>0</v>
      </c>
      <c r="O98" s="832">
        <v>371.7789611816406</v>
      </c>
      <c r="P98" s="271">
        <v>-0.6896669773108175</v>
      </c>
      <c r="U98" s="776"/>
      <c r="V98" s="776"/>
    </row>
    <row r="99" spans="1:22" ht="12.75">
      <c r="A99" s="747">
        <v>2018</v>
      </c>
      <c r="B99" s="828">
        <v>7535.73681640625</v>
      </c>
      <c r="C99" s="829">
        <v>138.914306640625</v>
      </c>
      <c r="D99" s="829">
        <v>36.915977478027344</v>
      </c>
      <c r="E99" s="784">
        <v>-101.99832916259766</v>
      </c>
      <c r="F99" s="784">
        <v>4578.77880859375</v>
      </c>
      <c r="G99" s="829">
        <v>0</v>
      </c>
      <c r="H99" s="784">
        <v>-4578.77880859375</v>
      </c>
      <c r="I99" s="879">
        <v>6955.485081542969</v>
      </c>
      <c r="J99" s="747">
        <v>2018</v>
      </c>
      <c r="K99" s="831">
        <v>1207</v>
      </c>
      <c r="L99" s="832">
        <v>374.3404541015625</v>
      </c>
      <c r="M99" s="282" t="s">
        <v>93</v>
      </c>
      <c r="N99" s="832">
        <v>0</v>
      </c>
      <c r="O99" s="832">
        <v>374.3404541015625</v>
      </c>
      <c r="P99" s="271">
        <v>-0.6898587787062449</v>
      </c>
      <c r="U99" s="776"/>
      <c r="V99" s="776"/>
    </row>
    <row r="100" spans="1:22" ht="12.75">
      <c r="A100" s="747">
        <v>2019</v>
      </c>
      <c r="B100" s="828">
        <v>7570.50390625</v>
      </c>
      <c r="C100" s="829">
        <v>138.914306640625</v>
      </c>
      <c r="D100" s="829">
        <v>36.0742301940918</v>
      </c>
      <c r="E100" s="784">
        <v>-102.8400764465332</v>
      </c>
      <c r="F100" s="784">
        <v>4855.48193359375</v>
      </c>
      <c r="G100" s="829">
        <v>0</v>
      </c>
      <c r="H100" s="784">
        <v>-4855.48193359375</v>
      </c>
      <c r="I100" s="879">
        <v>6987.575105468751</v>
      </c>
      <c r="J100" s="747">
        <v>2019</v>
      </c>
      <c r="K100" s="831">
        <v>1218</v>
      </c>
      <c r="L100" s="832">
        <v>381.7840881347656</v>
      </c>
      <c r="M100" s="282" t="s">
        <v>93</v>
      </c>
      <c r="N100" s="832">
        <v>0</v>
      </c>
      <c r="O100" s="832">
        <v>381.7840881347656</v>
      </c>
      <c r="P100" s="271">
        <v>-0.6865483677054469</v>
      </c>
      <c r="U100" s="776"/>
      <c r="V100" s="776"/>
    </row>
    <row r="101" spans="1:22" ht="25.5">
      <c r="A101" s="747">
        <v>2020</v>
      </c>
      <c r="B101" s="828">
        <v>7604.33447265625</v>
      </c>
      <c r="C101" s="829">
        <v>139.39614868164062</v>
      </c>
      <c r="D101" s="829">
        <v>33.800296783447266</v>
      </c>
      <c r="E101" s="784">
        <v>-105.59585189819336</v>
      </c>
      <c r="F101" s="784">
        <v>572.9407348632812</v>
      </c>
      <c r="G101" s="829">
        <v>384.1043395996094</v>
      </c>
      <c r="H101" s="784">
        <v>-188.83639526367188</v>
      </c>
      <c r="I101" s="879">
        <v>7018.800718261719</v>
      </c>
      <c r="J101" s="747">
        <v>2020</v>
      </c>
      <c r="K101" s="831">
        <v>1224</v>
      </c>
      <c r="L101" s="832">
        <v>1287.910888671875</v>
      </c>
      <c r="M101" s="282" t="s">
        <v>118</v>
      </c>
      <c r="N101" s="832">
        <v>0</v>
      </c>
      <c r="O101" s="832">
        <v>1287.910888671875</v>
      </c>
      <c r="P101" s="271">
        <v>0.0522147783266953</v>
      </c>
      <c r="U101" s="776"/>
      <c r="V101" s="776"/>
    </row>
    <row r="102" spans="1:22" ht="12.75">
      <c r="A102" s="747">
        <v>2021</v>
      </c>
      <c r="B102" s="828">
        <v>7647.51611328125</v>
      </c>
      <c r="C102" s="829">
        <v>287.8343200683594</v>
      </c>
      <c r="D102" s="829">
        <v>33.736427307128906</v>
      </c>
      <c r="E102" s="784">
        <v>-254.09789276123047</v>
      </c>
      <c r="F102" s="784">
        <v>528.488525390625</v>
      </c>
      <c r="G102" s="829">
        <v>435.9783630371094</v>
      </c>
      <c r="H102" s="784">
        <v>-92.51016235351562</v>
      </c>
      <c r="I102" s="879">
        <v>7058.657372558594</v>
      </c>
      <c r="J102" s="747">
        <v>2021</v>
      </c>
      <c r="K102" s="831">
        <v>1238</v>
      </c>
      <c r="L102" s="832">
        <v>1302.6153564453125</v>
      </c>
      <c r="M102" s="282" t="s">
        <v>93</v>
      </c>
      <c r="N102" s="832">
        <v>0</v>
      </c>
      <c r="O102" s="832">
        <v>1302.6153564453125</v>
      </c>
      <c r="P102" s="271">
        <v>0.05219334123207786</v>
      </c>
      <c r="U102" s="776"/>
      <c r="V102" s="776"/>
    </row>
    <row r="103" spans="1:22" ht="12.75">
      <c r="A103" s="747">
        <v>2022</v>
      </c>
      <c r="B103" s="828">
        <v>7694.77490234375</v>
      </c>
      <c r="C103" s="829">
        <v>287.8343200683594</v>
      </c>
      <c r="D103" s="829">
        <v>33.736427307128906</v>
      </c>
      <c r="E103" s="784">
        <v>-254.09789276123047</v>
      </c>
      <c r="F103" s="784">
        <v>520.186767578125</v>
      </c>
      <c r="G103" s="829">
        <v>426.0442810058594</v>
      </c>
      <c r="H103" s="784">
        <v>-94.14248657226562</v>
      </c>
      <c r="I103" s="879">
        <v>7102.277234863282</v>
      </c>
      <c r="J103" s="747">
        <v>2022</v>
      </c>
      <c r="K103" s="831">
        <v>1249</v>
      </c>
      <c r="L103" s="832">
        <v>1302.6153564453125</v>
      </c>
      <c r="M103" s="282" t="s">
        <v>93</v>
      </c>
      <c r="N103" s="832">
        <v>0</v>
      </c>
      <c r="O103" s="832">
        <v>1302.6153564453125</v>
      </c>
      <c r="P103" s="271">
        <v>0.04292662645741596</v>
      </c>
      <c r="U103" s="776"/>
      <c r="V103" s="776"/>
    </row>
    <row r="104" spans="1:22" ht="12.75">
      <c r="A104" s="747">
        <v>2023</v>
      </c>
      <c r="B104" s="828">
        <v>7744.13525390625</v>
      </c>
      <c r="C104" s="829">
        <v>287.8343200683594</v>
      </c>
      <c r="D104" s="829">
        <v>33.736427307128906</v>
      </c>
      <c r="E104" s="784">
        <v>-254.09789276123047</v>
      </c>
      <c r="F104" s="784">
        <v>795.8385620117188</v>
      </c>
      <c r="G104" s="829">
        <v>297.6029052734375</v>
      </c>
      <c r="H104" s="784">
        <v>-498.23565673828125</v>
      </c>
      <c r="I104" s="879">
        <v>7147.836839355469</v>
      </c>
      <c r="J104" s="747">
        <v>2023</v>
      </c>
      <c r="K104" s="831">
        <v>1255</v>
      </c>
      <c r="L104" s="832">
        <v>1302.6153564453125</v>
      </c>
      <c r="M104" s="282" t="s">
        <v>93</v>
      </c>
      <c r="N104" s="832">
        <v>0</v>
      </c>
      <c r="O104" s="832">
        <v>1302.6153564453125</v>
      </c>
      <c r="P104" s="271">
        <v>0.03794052306399398</v>
      </c>
      <c r="U104" s="776"/>
      <c r="V104" s="776"/>
    </row>
    <row r="105" spans="1:22" ht="12.75">
      <c r="A105" s="747">
        <v>2024</v>
      </c>
      <c r="B105" s="828">
        <v>7797.94482421875</v>
      </c>
      <c r="C105" s="829">
        <v>288.8314514160156</v>
      </c>
      <c r="D105" s="829">
        <v>33.800296783447266</v>
      </c>
      <c r="E105" s="784">
        <v>-255.03115463256836</v>
      </c>
      <c r="F105" s="784">
        <v>752.4501342773438</v>
      </c>
      <c r="G105" s="829">
        <v>309.36871337890625</v>
      </c>
      <c r="H105" s="784">
        <v>-443.0814208984375</v>
      </c>
      <c r="I105" s="879">
        <v>7197.503072753907</v>
      </c>
      <c r="J105" s="747">
        <v>2024</v>
      </c>
      <c r="K105" s="831">
        <v>1264</v>
      </c>
      <c r="L105" s="832">
        <v>1302.6153564453125</v>
      </c>
      <c r="M105" s="282" t="s">
        <v>93</v>
      </c>
      <c r="N105" s="832">
        <v>0</v>
      </c>
      <c r="O105" s="832">
        <v>1302.6153564453125</v>
      </c>
      <c r="P105" s="271">
        <v>0.03055012377002564</v>
      </c>
      <c r="U105" s="776"/>
      <c r="V105" s="776"/>
    </row>
    <row r="106" spans="1:22" ht="25.5">
      <c r="A106" s="747">
        <v>2025</v>
      </c>
      <c r="B106" s="828">
        <v>7846.40234375</v>
      </c>
      <c r="C106" s="829">
        <v>287.8343200683594</v>
      </c>
      <c r="D106" s="829">
        <v>33.736427307128906</v>
      </c>
      <c r="E106" s="784">
        <v>-254.09789276123047</v>
      </c>
      <c r="F106" s="784">
        <v>421.2436828613281</v>
      </c>
      <c r="G106" s="829">
        <v>1464.809814453125</v>
      </c>
      <c r="H106" s="784">
        <v>1043.5661315917969</v>
      </c>
      <c r="I106" s="879">
        <v>7242.229363281251</v>
      </c>
      <c r="J106" s="747">
        <v>2025</v>
      </c>
      <c r="K106" s="831">
        <v>1281</v>
      </c>
      <c r="L106" s="832">
        <v>1302.6553955078125</v>
      </c>
      <c r="M106" s="282" t="s">
        <v>95</v>
      </c>
      <c r="N106" s="832">
        <v>407</v>
      </c>
      <c r="O106" s="832">
        <v>1709.6553955078125</v>
      </c>
      <c r="P106" s="271">
        <v>0.33462560148931497</v>
      </c>
      <c r="U106" s="776"/>
      <c r="V106" s="776"/>
    </row>
    <row r="107" spans="1:22" ht="12.75">
      <c r="A107" s="747">
        <v>2026</v>
      </c>
      <c r="B107" s="828">
        <v>7896.4873046875</v>
      </c>
      <c r="C107" s="829">
        <v>287.8343200683594</v>
      </c>
      <c r="D107" s="829">
        <v>33.736427307128906</v>
      </c>
      <c r="E107" s="784">
        <v>-254.09789276123047</v>
      </c>
      <c r="F107" s="784">
        <v>332.71783447265625</v>
      </c>
      <c r="G107" s="829">
        <v>1449.467529296875</v>
      </c>
      <c r="H107" s="784">
        <v>1116.7496948242188</v>
      </c>
      <c r="I107" s="879">
        <v>7288.457782226563</v>
      </c>
      <c r="J107" s="747">
        <v>2026</v>
      </c>
      <c r="K107" s="831">
        <v>1293</v>
      </c>
      <c r="L107" s="832">
        <v>1302.6553955078125</v>
      </c>
      <c r="M107" s="282" t="s">
        <v>93</v>
      </c>
      <c r="N107" s="832">
        <v>407</v>
      </c>
      <c r="O107" s="832">
        <v>1709.6553955078125</v>
      </c>
      <c r="P107" s="271">
        <v>0.32223928500217514</v>
      </c>
      <c r="U107" s="776"/>
      <c r="V107" s="776"/>
    </row>
    <row r="108" spans="1:22" ht="12.75">
      <c r="A108" s="747">
        <v>2027</v>
      </c>
      <c r="B108" s="828">
        <v>7946.763671875</v>
      </c>
      <c r="C108" s="829">
        <v>287.8343200683594</v>
      </c>
      <c r="D108" s="829">
        <v>33.736427307128906</v>
      </c>
      <c r="E108" s="784">
        <v>-254.09789276123047</v>
      </c>
      <c r="F108" s="784">
        <v>386.896240234375</v>
      </c>
      <c r="G108" s="829">
        <v>1502.423583984375</v>
      </c>
      <c r="H108" s="784">
        <v>1115.52734375</v>
      </c>
      <c r="I108" s="879">
        <v>7334.862869140626</v>
      </c>
      <c r="J108" s="747">
        <v>2027</v>
      </c>
      <c r="K108" s="831">
        <v>1305</v>
      </c>
      <c r="L108" s="832">
        <v>1302.6553955078125</v>
      </c>
      <c r="M108" s="282" t="s">
        <v>93</v>
      </c>
      <c r="N108" s="832">
        <v>407</v>
      </c>
      <c r="O108" s="832">
        <v>1709.6553955078125</v>
      </c>
      <c r="P108" s="271">
        <v>0.31008076284123565</v>
      </c>
      <c r="U108" s="776"/>
      <c r="V108" s="776"/>
    </row>
    <row r="109" spans="1:22" ht="12.75">
      <c r="A109" s="747">
        <v>2028</v>
      </c>
      <c r="B109" s="828">
        <v>7998.669921875</v>
      </c>
      <c r="C109" s="829">
        <v>288.8314514160156</v>
      </c>
      <c r="D109" s="829">
        <v>33.800296783447266</v>
      </c>
      <c r="E109" s="784">
        <v>-255.03115463256836</v>
      </c>
      <c r="F109" s="784">
        <v>378.4646911621094</v>
      </c>
      <c r="G109" s="829">
        <v>1398.43994140625</v>
      </c>
      <c r="H109" s="784">
        <v>1019.9752502441406</v>
      </c>
      <c r="I109" s="879">
        <v>7382.772337890626</v>
      </c>
      <c r="J109" s="747">
        <v>2028</v>
      </c>
      <c r="K109" s="831">
        <v>1315</v>
      </c>
      <c r="L109" s="832">
        <v>1302.6553955078125</v>
      </c>
      <c r="M109" s="282" t="s">
        <v>93</v>
      </c>
      <c r="N109" s="832">
        <v>407</v>
      </c>
      <c r="O109" s="832">
        <v>1709.6553955078125</v>
      </c>
      <c r="P109" s="271">
        <v>0.3001181714888308</v>
      </c>
      <c r="U109" s="776"/>
      <c r="V109" s="776"/>
    </row>
    <row r="110" spans="1:22" ht="12.75">
      <c r="A110" s="747">
        <v>2029</v>
      </c>
      <c r="B110" s="828">
        <v>8044.17578125</v>
      </c>
      <c r="C110" s="829">
        <v>287.8343200683594</v>
      </c>
      <c r="D110" s="829">
        <v>33.736427307128906</v>
      </c>
      <c r="E110" s="784">
        <v>-254.09789276123047</v>
      </c>
      <c r="F110" s="784">
        <v>406.6163635253906</v>
      </c>
      <c r="G110" s="829">
        <v>1285.7274169921875</v>
      </c>
      <c r="H110" s="784">
        <v>879.1110534667969</v>
      </c>
      <c r="I110" s="879">
        <v>7424.774246093751</v>
      </c>
      <c r="J110" s="747">
        <v>2029</v>
      </c>
      <c r="K110" s="831">
        <v>1324</v>
      </c>
      <c r="L110" s="832">
        <v>1302.6553955078125</v>
      </c>
      <c r="M110" s="282" t="s">
        <v>93</v>
      </c>
      <c r="N110" s="832">
        <v>407</v>
      </c>
      <c r="O110" s="832">
        <v>1709.6553955078125</v>
      </c>
      <c r="P110" s="271">
        <v>0.2912805102022753</v>
      </c>
      <c r="U110" s="776"/>
      <c r="V110" s="776"/>
    </row>
    <row r="111" spans="1:22" ht="12.75">
      <c r="A111" s="747">
        <v>2030</v>
      </c>
      <c r="B111" s="828">
        <v>8092.83642578125</v>
      </c>
      <c r="C111" s="829">
        <v>287.8343200683594</v>
      </c>
      <c r="D111" s="829">
        <v>33.736427307128906</v>
      </c>
      <c r="E111" s="784">
        <v>-254.09789276123047</v>
      </c>
      <c r="F111" s="784">
        <v>402.40887451171875</v>
      </c>
      <c r="G111" s="829">
        <v>1400.9525146484375</v>
      </c>
      <c r="H111" s="784">
        <v>998.5436401367188</v>
      </c>
      <c r="I111" s="879">
        <v>7469.688020996094</v>
      </c>
      <c r="J111" s="747">
        <v>2030</v>
      </c>
      <c r="K111" s="831">
        <v>1335</v>
      </c>
      <c r="L111" s="832">
        <v>1302.6553955078125</v>
      </c>
      <c r="M111" s="282" t="s">
        <v>93</v>
      </c>
      <c r="N111" s="832">
        <v>407</v>
      </c>
      <c r="O111" s="832">
        <v>1709.6553955078125</v>
      </c>
      <c r="P111" s="271">
        <v>0.28064074569873587</v>
      </c>
      <c r="U111" s="776"/>
      <c r="V111" s="776"/>
    </row>
    <row r="112" spans="1:22" ht="12.75">
      <c r="A112" s="747">
        <v>2031</v>
      </c>
      <c r="B112" s="828">
        <v>8142.90771484375</v>
      </c>
      <c r="C112" s="829">
        <v>287.8343200683594</v>
      </c>
      <c r="D112" s="829">
        <v>33.736427307128906</v>
      </c>
      <c r="E112" s="784">
        <v>-254.09789276123047</v>
      </c>
      <c r="F112" s="784">
        <v>447.16162109375</v>
      </c>
      <c r="G112" s="829">
        <v>1319.428466796875</v>
      </c>
      <c r="H112" s="784">
        <v>872.266845703125</v>
      </c>
      <c r="I112" s="879">
        <v>7515.903820800781</v>
      </c>
      <c r="J112" s="747">
        <v>2031</v>
      </c>
      <c r="K112" s="831">
        <v>1348</v>
      </c>
      <c r="L112" s="832">
        <v>1302.6553955078125</v>
      </c>
      <c r="M112" s="282" t="s">
        <v>93</v>
      </c>
      <c r="N112" s="832">
        <v>407</v>
      </c>
      <c r="O112" s="832">
        <v>1709.6553955078125</v>
      </c>
      <c r="P112" s="271">
        <v>0.26829035275060265</v>
      </c>
      <c r="U112" s="776"/>
      <c r="V112" s="776"/>
    </row>
    <row r="113" spans="1:22" ht="12.75">
      <c r="A113" s="747">
        <v>2032</v>
      </c>
      <c r="B113" s="828">
        <v>8194.7724609375</v>
      </c>
      <c r="C113" s="829">
        <v>288.8314514160156</v>
      </c>
      <c r="D113" s="829">
        <v>33.800296783447266</v>
      </c>
      <c r="E113" s="784">
        <v>-255.03115463256836</v>
      </c>
      <c r="F113" s="784">
        <v>413.55718994140625</v>
      </c>
      <c r="G113" s="829">
        <v>1460.0621337890625</v>
      </c>
      <c r="H113" s="784">
        <v>1046.5049438476562</v>
      </c>
      <c r="I113" s="879">
        <v>7563.774981445313</v>
      </c>
      <c r="J113" s="747">
        <v>2032</v>
      </c>
      <c r="K113" s="831">
        <v>1357</v>
      </c>
      <c r="L113" s="832">
        <v>1302.6553955078125</v>
      </c>
      <c r="M113" s="282" t="s">
        <v>93</v>
      </c>
      <c r="N113" s="832">
        <v>407</v>
      </c>
      <c r="O113" s="832">
        <v>1709.6553955078125</v>
      </c>
      <c r="P113" s="271">
        <v>0.2598786997109894</v>
      </c>
      <c r="U113" s="776"/>
      <c r="V113" s="776"/>
    </row>
    <row r="114" spans="1:22" ht="12.75">
      <c r="A114" s="747">
        <v>2033</v>
      </c>
      <c r="B114" s="828">
        <v>8240.892578125</v>
      </c>
      <c r="C114" s="829">
        <v>287.8343200683594</v>
      </c>
      <c r="D114" s="829">
        <v>33.736427307128906</v>
      </c>
      <c r="E114" s="784">
        <v>-254.09789276123047</v>
      </c>
      <c r="F114" s="784">
        <v>420.1560974121094</v>
      </c>
      <c r="G114" s="829">
        <v>1359.3504638671875</v>
      </c>
      <c r="H114" s="784">
        <v>939.1943664550781</v>
      </c>
      <c r="I114" s="879">
        <v>7606.343849609375</v>
      </c>
      <c r="J114" s="747">
        <v>2033</v>
      </c>
      <c r="K114" s="831">
        <v>1372</v>
      </c>
      <c r="L114" s="832">
        <v>1294.6553955078125</v>
      </c>
      <c r="M114" s="282" t="s">
        <v>93</v>
      </c>
      <c r="N114" s="832">
        <v>407</v>
      </c>
      <c r="O114" s="832">
        <v>1701.6553955078125</v>
      </c>
      <c r="P114" s="271">
        <v>0.2402736118861608</v>
      </c>
      <c r="U114" s="776"/>
      <c r="V114" s="776"/>
    </row>
    <row r="115" spans="1:22" ht="12.75">
      <c r="A115" s="747">
        <v>2034</v>
      </c>
      <c r="B115" s="828">
        <v>8288.927734375</v>
      </c>
      <c r="C115" s="829">
        <v>287.8343200683594</v>
      </c>
      <c r="D115" s="829">
        <v>33.736427307128906</v>
      </c>
      <c r="E115" s="784">
        <v>-254.09789276123047</v>
      </c>
      <c r="F115" s="784">
        <v>344.9235534667969</v>
      </c>
      <c r="G115" s="829">
        <v>1333.6123046875</v>
      </c>
      <c r="H115" s="784">
        <v>988.6887512207031</v>
      </c>
      <c r="I115" s="879">
        <v>7650.680298828125</v>
      </c>
      <c r="J115" s="747">
        <v>2034</v>
      </c>
      <c r="K115" s="831">
        <v>1378</v>
      </c>
      <c r="L115" s="832">
        <v>1294.6553955078125</v>
      </c>
      <c r="M115" s="282" t="s">
        <v>93</v>
      </c>
      <c r="N115" s="832">
        <v>407</v>
      </c>
      <c r="O115" s="832">
        <v>1701.6553955078125</v>
      </c>
      <c r="P115" s="271">
        <v>0.2348732913699656</v>
      </c>
      <c r="U115" s="776"/>
      <c r="V115" s="776"/>
    </row>
    <row r="116" spans="1:22" ht="12.75">
      <c r="A116" s="747">
        <v>2035</v>
      </c>
      <c r="B116" s="828">
        <v>8338.626953125</v>
      </c>
      <c r="C116" s="829">
        <v>287.8343200683594</v>
      </c>
      <c r="D116" s="829">
        <v>33.736427307128906</v>
      </c>
      <c r="E116" s="784">
        <v>-254.09789276123047</v>
      </c>
      <c r="F116" s="784">
        <v>483.51031494140625</v>
      </c>
      <c r="G116" s="829">
        <v>1098.980712890625</v>
      </c>
      <c r="H116" s="784">
        <v>615.4703979492188</v>
      </c>
      <c r="I116" s="879">
        <v>7696.552677734376</v>
      </c>
      <c r="J116" s="747">
        <v>2035</v>
      </c>
      <c r="K116" s="831">
        <v>1389</v>
      </c>
      <c r="L116" s="832">
        <v>1298.6553955078125</v>
      </c>
      <c r="M116" s="282" t="s">
        <v>93</v>
      </c>
      <c r="N116" s="832">
        <v>407</v>
      </c>
      <c r="O116" s="832">
        <v>1705.6553955078125</v>
      </c>
      <c r="P116" s="271">
        <v>0.2279736468738751</v>
      </c>
      <c r="U116" s="776"/>
      <c r="V116" s="776"/>
    </row>
    <row r="117" spans="1:22" ht="12.75">
      <c r="A117" s="747">
        <v>2036</v>
      </c>
      <c r="B117" s="828">
        <v>8389.048828125</v>
      </c>
      <c r="C117" s="829">
        <v>288.8314514160156</v>
      </c>
      <c r="D117" s="829">
        <v>33.800296783447266</v>
      </c>
      <c r="E117" s="784">
        <v>-255.03115463256836</v>
      </c>
      <c r="F117" s="784">
        <v>466.0095520019531</v>
      </c>
      <c r="G117" s="829">
        <v>1071.936279296875</v>
      </c>
      <c r="H117" s="784">
        <v>605.9267272949219</v>
      </c>
      <c r="I117" s="879">
        <v>7743.092068359375</v>
      </c>
      <c r="J117" s="747">
        <v>2036</v>
      </c>
      <c r="K117" s="831">
        <v>1399</v>
      </c>
      <c r="L117" s="832">
        <v>1298.6553955078125</v>
      </c>
      <c r="M117" s="282" t="s">
        <v>93</v>
      </c>
      <c r="N117" s="832">
        <v>407</v>
      </c>
      <c r="O117" s="832">
        <v>1705.6553955078125</v>
      </c>
      <c r="P117" s="271">
        <v>0.21919613688907247</v>
      </c>
      <c r="U117" s="776"/>
      <c r="V117" s="776"/>
    </row>
    <row r="118" spans="1:22" ht="12.75">
      <c r="A118" s="747">
        <v>2037</v>
      </c>
      <c r="B118" s="828">
        <v>8438.71875</v>
      </c>
      <c r="C118" s="829">
        <v>287.8343200683594</v>
      </c>
      <c r="D118" s="829">
        <v>33.736427307128906</v>
      </c>
      <c r="E118" s="784">
        <v>-254.09789276123047</v>
      </c>
      <c r="F118" s="784">
        <v>400.6448059082031</v>
      </c>
      <c r="G118" s="829">
        <v>1077.80419921875</v>
      </c>
      <c r="H118" s="784">
        <v>677.1593933105469</v>
      </c>
      <c r="I118" s="879">
        <v>7788.93740625</v>
      </c>
      <c r="J118" s="747">
        <v>2037</v>
      </c>
      <c r="K118" s="831">
        <v>1415</v>
      </c>
      <c r="L118" s="832">
        <v>1298.6553955078125</v>
      </c>
      <c r="M118" s="282" t="s">
        <v>93</v>
      </c>
      <c r="N118" s="832">
        <v>407</v>
      </c>
      <c r="O118" s="832">
        <v>1705.6553955078125</v>
      </c>
      <c r="P118" s="271">
        <v>0.20541017350375435</v>
      </c>
      <c r="U118" s="776"/>
      <c r="V118" s="776"/>
    </row>
    <row r="119" spans="1:22" ht="12.75">
      <c r="A119" s="747">
        <v>2038</v>
      </c>
      <c r="B119" s="828">
        <v>8488.3994140625</v>
      </c>
      <c r="C119" s="829">
        <v>287.8343200683594</v>
      </c>
      <c r="D119" s="829">
        <v>33.736427307128906</v>
      </c>
      <c r="E119" s="784">
        <v>-254.09789276123047</v>
      </c>
      <c r="F119" s="784">
        <v>499.9865417480469</v>
      </c>
      <c r="G119" s="829">
        <v>914.77392578125</v>
      </c>
      <c r="H119" s="784">
        <v>414.7873840332031</v>
      </c>
      <c r="I119" s="879">
        <v>7834.792659179688</v>
      </c>
      <c r="J119" s="747">
        <v>2038</v>
      </c>
      <c r="K119" s="831">
        <v>1427</v>
      </c>
      <c r="L119" s="832">
        <v>1298.6553955078125</v>
      </c>
      <c r="M119" s="282" t="s">
        <v>93</v>
      </c>
      <c r="N119" s="832">
        <v>407</v>
      </c>
      <c r="O119" s="832">
        <v>1705.6553955078125</v>
      </c>
      <c r="P119" s="271">
        <v>0.19527357779103882</v>
      </c>
      <c r="U119" s="776"/>
      <c r="V119" s="776"/>
    </row>
    <row r="120" spans="1:22" ht="12.75">
      <c r="A120" s="747">
        <v>2039</v>
      </c>
      <c r="B120" s="828">
        <v>8538.3408203125</v>
      </c>
      <c r="C120" s="829">
        <v>287.8343200683594</v>
      </c>
      <c r="D120" s="829">
        <v>33.736427307128906</v>
      </c>
      <c r="E120" s="784">
        <v>-254.09789276123047</v>
      </c>
      <c r="F120" s="784">
        <v>456.5433044433594</v>
      </c>
      <c r="G120" s="829">
        <v>920.4090576171875</v>
      </c>
      <c r="H120" s="784">
        <v>463.8657531738281</v>
      </c>
      <c r="I120" s="879">
        <v>7880.888577148437</v>
      </c>
      <c r="J120" s="747">
        <v>2039</v>
      </c>
      <c r="K120" s="831">
        <v>1438</v>
      </c>
      <c r="L120" s="832">
        <v>1298.6553955078125</v>
      </c>
      <c r="M120" s="282" t="s">
        <v>93</v>
      </c>
      <c r="N120" s="832">
        <v>407</v>
      </c>
      <c r="O120" s="832">
        <v>1705.6553955078125</v>
      </c>
      <c r="P120" s="271">
        <v>0.18613031676482095</v>
      </c>
      <c r="U120" s="776"/>
      <c r="V120" s="776"/>
    </row>
    <row r="121" spans="1:22" ht="12.75">
      <c r="A121" s="747">
        <v>2040</v>
      </c>
      <c r="B121" s="833">
        <v>8588.583984375</v>
      </c>
      <c r="C121" s="834">
        <v>288.8314514160156</v>
      </c>
      <c r="D121" s="834">
        <v>33.800296783447266</v>
      </c>
      <c r="E121" s="790">
        <v>-255.03115463256836</v>
      </c>
      <c r="F121" s="790">
        <v>567.5901489257812</v>
      </c>
      <c r="G121" s="834">
        <v>785.0597534179688</v>
      </c>
      <c r="H121" s="835">
        <v>217.4696044921875</v>
      </c>
      <c r="I121" s="880">
        <v>7927.263017578125</v>
      </c>
      <c r="J121" s="747">
        <v>2040</v>
      </c>
      <c r="K121" s="836">
        <v>1436</v>
      </c>
      <c r="L121" s="837">
        <v>1298.6553955078125</v>
      </c>
      <c r="M121" s="281" t="s">
        <v>93</v>
      </c>
      <c r="N121" s="837">
        <v>407</v>
      </c>
      <c r="O121" s="837">
        <v>1705.6553955078125</v>
      </c>
      <c r="P121" s="272">
        <v>0.18778230884945168</v>
      </c>
      <c r="U121" s="776"/>
      <c r="V121" s="776"/>
    </row>
    <row r="122" spans="1:22" ht="12.75">
      <c r="A122" s="747"/>
      <c r="B122" s="838"/>
      <c r="C122" s="838"/>
      <c r="D122" s="838"/>
      <c r="E122" s="761"/>
      <c r="F122" s="761"/>
      <c r="G122" s="838"/>
      <c r="H122" s="761"/>
      <c r="I122" s="839"/>
      <c r="J122" s="752"/>
      <c r="K122" s="747"/>
      <c r="L122" s="830"/>
      <c r="M122" s="840"/>
      <c r="N122" s="830"/>
      <c r="O122" s="830"/>
      <c r="P122" s="776"/>
      <c r="U122" s="250"/>
      <c r="V122" s="776"/>
    </row>
    <row r="123" spans="16:21" ht="12.75">
      <c r="P123" s="776"/>
      <c r="Q123" s="776"/>
      <c r="R123" s="776"/>
      <c r="S123" s="776"/>
      <c r="T123" s="776"/>
      <c r="U123" s="776"/>
    </row>
  </sheetData>
  <sheetProtection/>
  <printOptions horizontalCentered="1"/>
  <pageMargins left="0.17" right="0.17" top="0.52" bottom="0.32" header="0.17" footer="0.19"/>
  <pageSetup fitToHeight="2" horizontalDpi="600" verticalDpi="600" orientation="landscape" scale="47" r:id="rId3"/>
  <headerFooter alignWithMargins="0">
    <oddHeader>&amp;C&amp;"Arial,Bold"&amp;14DRAFT</oddHeader>
    <oddFooter xml:space="preserve">&amp;L &amp;R 
 </oddFooter>
  </headerFooter>
  <rowBreaks count="1" manualBreakCount="1">
    <brk id="47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Martinez JR.</dc:creator>
  <cp:keywords/>
  <dc:description/>
  <cp:lastModifiedBy>American Electric Power®</cp:lastModifiedBy>
  <cp:lastPrinted>2012-01-26T00:31:55Z</cp:lastPrinted>
  <dcterms:created xsi:type="dcterms:W3CDTF">2011-09-09T16:43:33Z</dcterms:created>
  <dcterms:modified xsi:type="dcterms:W3CDTF">2012-01-26T00:57:29Z</dcterms:modified>
  <cp:category/>
  <cp:version/>
  <cp:contentType/>
  <cp:contentStatus/>
</cp:coreProperties>
</file>