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3335" tabRatio="770" activeTab="0"/>
  </bookViews>
  <sheets>
    <sheet name="Summary" sheetId="1" r:id="rId1"/>
    <sheet name="Sheet1" sheetId="2" r:id="rId2"/>
    <sheet name="RS" sheetId="3" r:id="rId3"/>
    <sheet name="RSLMTOD" sheetId="4" r:id="rId4"/>
    <sheet name="RSTOD" sheetId="5" r:id="rId5"/>
    <sheet name="OL" sheetId="6" r:id="rId6"/>
    <sheet name="SGS" sheetId="7" r:id="rId7"/>
    <sheet name="SGSLMTOD" sheetId="8" r:id="rId8"/>
    <sheet name="SGS-NM" sheetId="9" r:id="rId9"/>
    <sheet name="MGS-RL" sheetId="10" r:id="rId10"/>
    <sheet name="MGS-SEC" sheetId="11" r:id="rId11"/>
    <sheet name="MGSLMTOD" sheetId="12" r:id="rId12"/>
    <sheet name="MGSTOD" sheetId="13" r:id="rId13"/>
    <sheet name="MGS-PRI" sheetId="14" r:id="rId14"/>
    <sheet name="MGS-SUB" sheetId="15" r:id="rId15"/>
    <sheet name="LGS-SEC" sheetId="16" r:id="rId16"/>
    <sheet name="LGSLMTOD" sheetId="17" r:id="rId17"/>
    <sheet name="LGS-PRI" sheetId="18" r:id="rId18"/>
    <sheet name="LGS-SUB" sheetId="19" r:id="rId19"/>
    <sheet name="QP-SEC" sheetId="20" r:id="rId20"/>
    <sheet name="QP-PRI" sheetId="21" r:id="rId21"/>
    <sheet name="QP-SUB" sheetId="22" r:id="rId22"/>
    <sheet name="QP-TRAN" sheetId="23" r:id="rId23"/>
    <sheet name="CIPTOD-SUB" sheetId="24" r:id="rId24"/>
    <sheet name="CIPTOD-TRAN" sheetId="25" r:id="rId25"/>
    <sheet name="SL" sheetId="26" r:id="rId26"/>
    <sheet name="MW" sheetId="27" r:id="rId27"/>
  </sheets>
  <externalReferences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<sst xmlns="http://schemas.openxmlformats.org/spreadsheetml/2006/main" count="396" uniqueCount="161">
  <si>
    <t>SMALL GENERAL SERVICE (211, 212)</t>
  </si>
  <si>
    <t xml:space="preserve">Current </t>
  </si>
  <si>
    <t>Proposed</t>
  </si>
  <si>
    <t xml:space="preserve">Billing </t>
  </si>
  <si>
    <t>Current</t>
  </si>
  <si>
    <t>Units</t>
  </si>
  <si>
    <t>Rate</t>
  </si>
  <si>
    <t>Revenue</t>
  </si>
  <si>
    <t>Billing kWh</t>
  </si>
  <si>
    <t xml:space="preserve">  First 500 kWh</t>
  </si>
  <si>
    <t xml:space="preserve">  Over 500 kWh</t>
  </si>
  <si>
    <t>Metered kWh</t>
  </si>
  <si>
    <t>Customer Charge</t>
  </si>
  <si>
    <t>Number of Customers</t>
  </si>
  <si>
    <t>Total</t>
  </si>
  <si>
    <t>Storage Water Heating</t>
  </si>
  <si>
    <t>Employee Discount</t>
  </si>
  <si>
    <t xml:space="preserve">Fuel </t>
  </si>
  <si>
    <t>Environmental Surcharge</t>
  </si>
  <si>
    <t>KENTUCKY POWER BILLING ANALYSIS</t>
  </si>
  <si>
    <t>RESIDENTIAL SERVICE (011, 012, 013, 014, 015, 017, 022, 054)</t>
  </si>
  <si>
    <t xml:space="preserve">  On-peak kWh</t>
  </si>
  <si>
    <t xml:space="preserve">  Off-peak kWh</t>
  </si>
  <si>
    <t>C&amp;LM Credit</t>
  </si>
  <si>
    <t>OUTDOOR LIGHTING (093, 094, 095, 097, 098, 099, 107, 109, 110, 111, 113, 116, 122, 131)</t>
  </si>
  <si>
    <t>Overhead Lighting Service</t>
  </si>
  <si>
    <t>High Pressure Sodium</t>
  </si>
  <si>
    <t xml:space="preserve">  100 watts, 9,500 Lumens (094)</t>
  </si>
  <si>
    <t xml:space="preserve">  150 watts, 16,000 Lumens (113)</t>
  </si>
  <si>
    <t xml:space="preserve">  200 watts, 22,000 Lumens (097)</t>
  </si>
  <si>
    <t xml:space="preserve">  400 watts, 50,000 Lumens (098)</t>
  </si>
  <si>
    <t>Mercury Vapor</t>
  </si>
  <si>
    <t xml:space="preserve">  175 watts, 7,000 Lumens (093)</t>
  </si>
  <si>
    <t xml:space="preserve">  400 watts, 20,000 Lumens (095)</t>
  </si>
  <si>
    <t>Post Top Lighting Service</t>
  </si>
  <si>
    <t xml:space="preserve">  100 watts, 9,500 Lumens (111)</t>
  </si>
  <si>
    <t xml:space="preserve">  150 watts, 16,000 Lumens (122)</t>
  </si>
  <si>
    <t xml:space="preserve">  175 watts, 7,000 Lumens (099)</t>
  </si>
  <si>
    <t>Flood Lighting Service</t>
  </si>
  <si>
    <t xml:space="preserve">  200 watts, 22,000 Lumens (107)</t>
  </si>
  <si>
    <t xml:space="preserve">  400 watts, 50,000 Lumens (109)</t>
  </si>
  <si>
    <t>Metal Halide</t>
  </si>
  <si>
    <t xml:space="preserve">  250 watts, 20,500 Lumens (110)</t>
  </si>
  <si>
    <t xml:space="preserve">  400 watts, 36,000 Lumens (116)</t>
  </si>
  <si>
    <t xml:space="preserve">  1000 watts, 110,000 Lumens (131)</t>
  </si>
  <si>
    <t>Facilities Charge</t>
  </si>
  <si>
    <t xml:space="preserve">  Pole</t>
  </si>
  <si>
    <t xml:space="preserve">  Span</t>
  </si>
  <si>
    <t xml:space="preserve">  Lateral</t>
  </si>
  <si>
    <t xml:space="preserve">  On-Peak</t>
  </si>
  <si>
    <t xml:space="preserve">  Off-Peak</t>
  </si>
  <si>
    <t xml:space="preserve">Total </t>
  </si>
  <si>
    <t>SMALL GENERAL SERVICE - NON METERED (204, 213)</t>
  </si>
  <si>
    <t>MEDIUM GENERAL SERVICE - RECREATIONAL LIGHTING (214)</t>
  </si>
  <si>
    <t>All kWh</t>
  </si>
  <si>
    <t xml:space="preserve">  First 200 kWh per kW</t>
  </si>
  <si>
    <t xml:space="preserve">  Over 200 kWh per kW</t>
  </si>
  <si>
    <t xml:space="preserve">  Minimum kWh</t>
  </si>
  <si>
    <t>Billing kW</t>
  </si>
  <si>
    <t xml:space="preserve"> Standard</t>
  </si>
  <si>
    <t xml:space="preserve"> Mining Minimum</t>
  </si>
  <si>
    <t>MEDIUM GENERAL SERVICE TIME-OF-DAY (229)</t>
  </si>
  <si>
    <t>MEDIUM GENERAL SERVICE - PRIMARY (217, 220)</t>
  </si>
  <si>
    <t>MEDIUM GENERAL SERVICE - SUBTRANSMISSION (236)</t>
  </si>
  <si>
    <t>LARGE GENERAL SERVICE - SECONDARY (240, 242)</t>
  </si>
  <si>
    <t>LARGE GENERAL SERVICE - PRIMARY (244, 246)</t>
  </si>
  <si>
    <t>LARGE GENERAL SERVICE - SUBTRANSMISSION (248)</t>
  </si>
  <si>
    <t>QUANTITY POWER - PRIMARY (357, 358)</t>
  </si>
  <si>
    <t xml:space="preserve">  Off-Peak Excess</t>
  </si>
  <si>
    <t>Billing KVAR</t>
  </si>
  <si>
    <t>QUANTITY POWER - SUBTRANSMISSION (359)</t>
  </si>
  <si>
    <t>QUANTITY POWER - TRANSMISSION (360)</t>
  </si>
  <si>
    <t>COMMERCIAL AND INDUSTRIAL POWER TIME-OF-DAY - SUBTRANSMISSION (371)</t>
  </si>
  <si>
    <t xml:space="preserve">  Off-Peak </t>
  </si>
  <si>
    <t xml:space="preserve">  Minimum</t>
  </si>
  <si>
    <t xml:space="preserve">Number of Customers </t>
  </si>
  <si>
    <t>COMMERCIAL AND INDUSTRIAL POWER TIME-OF-DAY - TRANSMISSION (372)</t>
  </si>
  <si>
    <t>STREET LIGHTING (528)</t>
  </si>
  <si>
    <t>OH Service on Distribution Poles</t>
  </si>
  <si>
    <t xml:space="preserve">  100 watts, 9,500 Lumens </t>
  </si>
  <si>
    <t xml:space="preserve">  150 watts, 16,000 Lumens </t>
  </si>
  <si>
    <t xml:space="preserve">  200 watts, 22,000 Lumens </t>
  </si>
  <si>
    <t xml:space="preserve">  400 watts, 50,000 Lumens </t>
  </si>
  <si>
    <t>Service on New Wood Distribution Poles</t>
  </si>
  <si>
    <t>Service on New Metal or Concrete Poles</t>
  </si>
  <si>
    <t>MUNICIPAL WATERWORKS (540)</t>
  </si>
  <si>
    <t>Minimum kWh</t>
  </si>
  <si>
    <t>Minimum kW</t>
  </si>
  <si>
    <t>Tariff</t>
  </si>
  <si>
    <t>RS Total</t>
  </si>
  <si>
    <t>RSLMTOD Total</t>
  </si>
  <si>
    <t>OL Total</t>
  </si>
  <si>
    <t>SGS Metered Total</t>
  </si>
  <si>
    <t>SGS NM Total</t>
  </si>
  <si>
    <t>MGS RL (214)</t>
  </si>
  <si>
    <t>MGSLMTOD (223)</t>
  </si>
  <si>
    <t>MGSTOD (229)</t>
  </si>
  <si>
    <t>MGS Pri Total</t>
  </si>
  <si>
    <t>MGS Sub (236)</t>
  </si>
  <si>
    <t>LGS Sec Total</t>
  </si>
  <si>
    <t>LGSLMTOD (251)</t>
  </si>
  <si>
    <t>LGS Pri Total</t>
  </si>
  <si>
    <t>LGS Sub (248)</t>
  </si>
  <si>
    <t>QP Sub (359)</t>
  </si>
  <si>
    <t>QP Tran (360)</t>
  </si>
  <si>
    <t>CIP Sub (371)</t>
  </si>
  <si>
    <t>CIP Tran (372)</t>
  </si>
  <si>
    <t>SL (528)</t>
  </si>
  <si>
    <t>MW (540)</t>
  </si>
  <si>
    <t>Difference</t>
  </si>
  <si>
    <t>%</t>
  </si>
  <si>
    <t>QP Sec (356)</t>
  </si>
  <si>
    <t>QP Pri (358)</t>
  </si>
  <si>
    <t>QUANTITY POWER - SECONDARY (356)</t>
  </si>
  <si>
    <t>TEST YEAR ENDED SEPTEMBER 30, 2009</t>
  </si>
  <si>
    <t xml:space="preserve">  All kWh</t>
  </si>
  <si>
    <t>Customer Charge *</t>
  </si>
  <si>
    <t>RESIDENTIAL LOAD MANAGEMENT TIME-OF-DAY SERVICE (028, 030, 032, 034)</t>
  </si>
  <si>
    <t>Separate Meter Charge *</t>
  </si>
  <si>
    <t>RESIDENTIAL TIME-OF-DAY SERVICE (036)</t>
  </si>
  <si>
    <t>RSTOD Total</t>
  </si>
  <si>
    <t>MEDIUM GENERAL SERVICE - SECONDARY (215, 216, 218)</t>
  </si>
  <si>
    <t xml:space="preserve">  Metered Voltage Adj.</t>
  </si>
  <si>
    <t>Excess kVA</t>
  </si>
  <si>
    <t>Metered Voltage Adj.</t>
  </si>
  <si>
    <t>LARGE GENERAL SERVICE LOAD MANAGEMENT TIME-OF-DAY (251)</t>
  </si>
  <si>
    <t xml:space="preserve">  Alternate Feed</t>
  </si>
  <si>
    <t xml:space="preserve">  Maximum</t>
  </si>
  <si>
    <t>MGS Sec Total</t>
  </si>
  <si>
    <t>SGSLMTOD (225)</t>
  </si>
  <si>
    <t>SMALL GENERAL SERVICE LOAD MANAGEMENT TIME-OF-DAY (225)</t>
  </si>
  <si>
    <t>MEDIUM GENERAL SERVICE LOAD MANAGEMENT TIME-OF-DAY (223)</t>
  </si>
  <si>
    <t>Year End</t>
  </si>
  <si>
    <t xml:space="preserve">Year End </t>
  </si>
  <si>
    <t>Rate Design</t>
  </si>
  <si>
    <t>Per Books</t>
  </si>
  <si>
    <t>Without</t>
  </si>
  <si>
    <t>With</t>
  </si>
  <si>
    <t>Migration</t>
  </si>
  <si>
    <t>Customer</t>
  </si>
  <si>
    <t xml:space="preserve">Verification </t>
  </si>
  <si>
    <t xml:space="preserve">Proposed </t>
  </si>
  <si>
    <t>Green Power</t>
  </si>
  <si>
    <t>System Sales</t>
  </si>
  <si>
    <t>Capacity Charge</t>
  </si>
  <si>
    <t>Net Merger Savings</t>
  </si>
  <si>
    <t>Annualized Fuel</t>
  </si>
  <si>
    <t>Increase</t>
  </si>
  <si>
    <t>RS TOD Total</t>
  </si>
  <si>
    <t>Residential Total</t>
  </si>
  <si>
    <t>SGS Total</t>
  </si>
  <si>
    <t>MGS Sec</t>
  </si>
  <si>
    <t>MGS Total</t>
  </si>
  <si>
    <t>LGS Total</t>
  </si>
  <si>
    <t>QP Pri (357,358)</t>
  </si>
  <si>
    <t>QP Total</t>
  </si>
  <si>
    <t>CIP Total</t>
  </si>
  <si>
    <t>PROFORMA SUMMARY - SETTLEMENT</t>
  </si>
  <si>
    <t>REVENUE SUMMARY SHEET - SETTLEMENT</t>
  </si>
  <si>
    <t>PROFORMA - SETTLEMENT</t>
  </si>
  <si>
    <t>* Includes current HEAP charge of 10¢ and proposed HEAP charge of 15¢ per meter.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</si>
</sst>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&quot;$&quot;#,##0.00"/>
    <numFmt numFmtId="166" formatCode="&quot;$&quot;#,##0.0000000_);\(&quot;$&quot;#,##0.0000000\)"/>
    <numFmt numFmtId="167" formatCode="&quot;$&quot;#,##0.000_);\(&quot;$&quot;#,##0.000\)"/>
    <numFmt numFmtId="168" formatCode="&quot;$&quot;#,##0.0_);\(&quot;$&quot;#,##0.0\)"/>
    <numFmt numFmtId="169" formatCode="#,##0.000_);\(#,##0.000\)"/>
    <numFmt numFmtId="170" formatCode="&quot;$&quot;#,##0.0"/>
    <numFmt numFmtId="171" formatCode="&quot;$&quot;#,##0"/>
    <numFmt numFmtId="172" formatCode="0.00000"/>
    <numFmt numFmtId="173" formatCode="_(* #,##0_);_(* \(#,##0\);_(* &quot;-&quot;??_);_(@_)"/>
    <numFmt numFmtId="174" formatCode="0.0%"/>
    <numFmt numFmtId="175" formatCode="&quot;$&quot;#,##0.0000"/>
    <numFmt numFmtId="176" formatCode="&quot;$&quot;#,##0.000"/>
    <numFmt numFmtId="177" formatCode="0.0000"/>
    <numFmt numFmtId="178" formatCode="0.000"/>
    <numFmt numFmtId="179" formatCode="0.0"/>
    <numFmt numFmtId="180" formatCode="#,##0.0_);\(#,##0.0\)"/>
    <numFmt numFmtId="181" formatCode="&quot;$&quot;#,##0.000000_);\(&quot;$&quot;#,##0.000000\)"/>
    <numFmt numFmtId="182" formatCode="&quot;$&quot;#,##0.00000_);\(&quot;$&quot;#,##0.00000\)"/>
    <numFmt numFmtId="183" formatCode="&quot;$&quot;#,##0.0000_);\(&quot;$&quot;#,##0.0000\)"/>
    <numFmt numFmtId="184" formatCode="0.000%"/>
    <numFmt numFmtId="185" formatCode="0.0000%"/>
    <numFmt numFmtId="186" formatCode="0.00000%"/>
    <numFmt numFmtId="187" formatCode="0.00000_);\(0.00000\)"/>
    <numFmt numFmtId="188" formatCode="0.00000_);\(0.00000%\)"/>
    <numFmt numFmtId="189" formatCode="#,##0.000000000000"/>
    <numFmt numFmtId="190" formatCode="#,##0.00;[Red]#,##0.00"/>
    <numFmt numFmtId="191" formatCode="#,##0.000000000_);\(#,##0.000000000\)"/>
    <numFmt numFmtId="192" formatCode="_(* #,##0.0_);_(* \(#,##0.0\);_(* &quot;-&quot;??_);_(@_)"/>
    <numFmt numFmtId="193" formatCode="0.000000"/>
    <numFmt numFmtId="194" formatCode="0.0000000"/>
    <numFmt numFmtId="195" formatCode="0.00000000"/>
    <numFmt numFmtId="196" formatCode="0.000000000"/>
    <numFmt numFmtId="197" formatCode="&quot;$&quot;#,##0.0_);[Red]\(&quot;$&quot;#,##0.0\)"/>
    <numFmt numFmtId="198" formatCode="#,##0.0000_);\(#,##0.0000\)"/>
    <numFmt numFmtId="199" formatCode="#,##0.0"/>
    <numFmt numFmtId="200" formatCode="#,##0.000"/>
    <numFmt numFmtId="201" formatCode="&quot;$&quot;#,##0.00000000_);\(&quot;$&quot;#,##0.00000000\)"/>
    <numFmt numFmtId="202" formatCode="&quot;$&quot;#,##0.000000000_);\(&quot;$&quot;#,##0.000000000\)"/>
    <numFmt numFmtId="203" formatCode="#,##0.0000000_);[Red]\(#,##0.0000000\)"/>
    <numFmt numFmtId="204" formatCode="0.0000000_);[Red]\(0.0000000\)"/>
    <numFmt numFmtId="205" formatCode="#,##0.000000_);[Red]\(#,##0.000000\)"/>
    <numFmt numFmtId="206" formatCode="_(* #,##0.000_);_(* \(#,##0.000\);_(* &quot;-&quot;??_);_(@_)"/>
    <numFmt numFmtId="207" formatCode="_(* #,##0.0000_);_(* \(#,##0.0000\);_(* &quot;-&quot;??_);_(@_)"/>
    <numFmt numFmtId="208" formatCode="0.00_);[Red]\(0.00\)"/>
  </numFmts>
  <fonts count="4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7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5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10" fontId="0" fillId="0" borderId="0" xfId="21" applyNumberFormat="1" applyAlignment="1">
      <alignment/>
    </xf>
    <xf numFmtId="166" fontId="0" fillId="0" borderId="0" xfId="0" applyNumberFormat="1" applyAlignment="1">
      <alignment/>
    </xf>
    <xf numFmtId="5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7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-05-12%20Per%20Book%20Reven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 Sum"/>
      <sheetName val="PB - Green"/>
      <sheetName val="PB - SS"/>
      <sheetName val="PB - CC"/>
      <sheetName val="PB - NMS"/>
      <sheetName val="PB - AF"/>
      <sheetName val="YEM"/>
      <sheetName val="YEC"/>
      <sheetName val="Annualization Adj. P1"/>
      <sheetName val="Annualization Adj. P2"/>
      <sheetName val="RS"/>
      <sheetName val="RSEMP"/>
      <sheetName val="RSLMTOD"/>
      <sheetName val="RSTOD"/>
      <sheetName val="OL"/>
      <sheetName val="Annual Adj OL"/>
      <sheetName val="SGS"/>
      <sheetName val="SGSLMTOD"/>
      <sheetName val="SGS-NM"/>
      <sheetName val="MGS-RL"/>
      <sheetName val="MGS-SEC"/>
      <sheetName val="MGSLMTOD"/>
      <sheetName val="MGSTOD"/>
      <sheetName val="MGS-PRI"/>
      <sheetName val="MGS-SUB"/>
      <sheetName val="LGS-SEC"/>
      <sheetName val="LGSLMTOD"/>
      <sheetName val="LGS-PRI"/>
      <sheetName val="LGS-SUB"/>
      <sheetName val="QP-SEC"/>
      <sheetName val="QP-PRI"/>
      <sheetName val="QP-SUB"/>
      <sheetName val="QP-TRAN"/>
      <sheetName val="CIPTOD-SUB"/>
      <sheetName val="CIPTOD-TRAN"/>
      <sheetName val="SL"/>
      <sheetName val="Annual Adj SL"/>
      <sheetName val="MW"/>
      <sheetName val="12 Months TS"/>
      <sheetName val="Monthly # of Customers"/>
      <sheetName val="B&amp;A Surcharges"/>
      <sheetName val="Fuel Adjustment"/>
    </sheetNames>
    <sheetDataSet>
      <sheetData sheetId="0">
        <row r="10">
          <cell r="C10">
            <v>200432953.03236</v>
          </cell>
        </row>
        <row r="12">
          <cell r="C12">
            <v>368498.62278</v>
          </cell>
        </row>
        <row r="14">
          <cell r="C14">
            <v>4278.701089999999</v>
          </cell>
        </row>
        <row r="16">
          <cell r="C16">
            <v>6633249.61</v>
          </cell>
        </row>
        <row r="18">
          <cell r="C18">
            <v>14363605.46143</v>
          </cell>
        </row>
        <row r="20">
          <cell r="C20">
            <v>185.76</v>
          </cell>
        </row>
        <row r="22">
          <cell r="C22">
            <v>446528.89069</v>
          </cell>
        </row>
        <row r="24">
          <cell r="C24">
            <v>158794.48311999996</v>
          </cell>
        </row>
        <row r="26">
          <cell r="C26">
            <v>49675600.94865999</v>
          </cell>
        </row>
        <row r="28">
          <cell r="C28">
            <v>104035.40299999996</v>
          </cell>
        </row>
        <row r="30">
          <cell r="C30">
            <v>263174.12690000003</v>
          </cell>
        </row>
        <row r="32">
          <cell r="C32">
            <v>1168736.6538600002</v>
          </cell>
        </row>
        <row r="34">
          <cell r="C34">
            <v>184560.76419</v>
          </cell>
        </row>
        <row r="36">
          <cell r="C36">
            <v>46464018.012229994</v>
          </cell>
        </row>
        <row r="38">
          <cell r="C38">
            <v>238014.15283</v>
          </cell>
        </row>
        <row r="40">
          <cell r="C40">
            <v>9100758.723560002</v>
          </cell>
        </row>
        <row r="42">
          <cell r="C42">
            <v>4316512.60623</v>
          </cell>
        </row>
        <row r="44">
          <cell r="C44">
            <v>319594.38054999994</v>
          </cell>
        </row>
        <row r="46">
          <cell r="C46">
            <v>25523964.168079995</v>
          </cell>
        </row>
        <row r="48">
          <cell r="C48">
            <v>30379151.102289997</v>
          </cell>
        </row>
        <row r="50">
          <cell r="C50">
            <v>2462343.2595999995</v>
          </cell>
        </row>
        <row r="52">
          <cell r="C52">
            <v>103477675.11541001</v>
          </cell>
        </row>
        <row r="54">
          <cell r="C54">
            <v>20126053.778040003</v>
          </cell>
        </row>
        <row r="56">
          <cell r="C56">
            <v>1148640.7399999998</v>
          </cell>
        </row>
        <row r="58">
          <cell r="C58">
            <v>596882.7987399998</v>
          </cell>
        </row>
      </sheetData>
      <sheetData sheetId="1">
        <row r="10">
          <cell r="C10">
            <v>200432519.03236</v>
          </cell>
        </row>
        <row r="12">
          <cell r="C12">
            <v>368498.62278</v>
          </cell>
        </row>
        <row r="14">
          <cell r="C14">
            <v>4278.701089999999</v>
          </cell>
        </row>
        <row r="16">
          <cell r="C16">
            <v>6633249.61</v>
          </cell>
        </row>
        <row r="18">
          <cell r="C18">
            <v>14363605.46143</v>
          </cell>
        </row>
        <row r="20">
          <cell r="C20">
            <v>185.76</v>
          </cell>
        </row>
        <row r="22">
          <cell r="C22">
            <v>446528.89069</v>
          </cell>
        </row>
        <row r="24">
          <cell r="C24">
            <v>158794.48311999996</v>
          </cell>
        </row>
        <row r="26">
          <cell r="C26">
            <v>49675600.94865999</v>
          </cell>
        </row>
        <row r="28">
          <cell r="C28">
            <v>104035.40299999996</v>
          </cell>
        </row>
        <row r="30">
          <cell r="C30">
            <v>263174.12690000003</v>
          </cell>
        </row>
        <row r="32">
          <cell r="C32">
            <v>1168736.6538600002</v>
          </cell>
        </row>
        <row r="34">
          <cell r="C34">
            <v>184560.76419</v>
          </cell>
        </row>
        <row r="36">
          <cell r="C36">
            <v>46464018.012229994</v>
          </cell>
        </row>
        <row r="38">
          <cell r="C38">
            <v>238014.15283</v>
          </cell>
        </row>
        <row r="40">
          <cell r="C40">
            <v>9100758.723560002</v>
          </cell>
        </row>
        <row r="42">
          <cell r="C42">
            <v>4316512.60623</v>
          </cell>
        </row>
        <row r="44">
          <cell r="C44">
            <v>319594.38054999994</v>
          </cell>
        </row>
        <row r="46">
          <cell r="C46">
            <v>25523964.168079995</v>
          </cell>
        </row>
        <row r="48">
          <cell r="C48">
            <v>30379151.102289997</v>
          </cell>
        </row>
        <row r="50">
          <cell r="C50">
            <v>2462343.2595999995</v>
          </cell>
        </row>
        <row r="52">
          <cell r="C52">
            <v>103477675.11541001</v>
          </cell>
        </row>
        <row r="54">
          <cell r="C54">
            <v>20126053.778040003</v>
          </cell>
        </row>
        <row r="56">
          <cell r="C56">
            <v>1148640.7399999998</v>
          </cell>
        </row>
        <row r="58">
          <cell r="C58">
            <v>596882.7987399998</v>
          </cell>
        </row>
      </sheetData>
      <sheetData sheetId="2">
        <row r="10">
          <cell r="C10">
            <v>199732290.61236</v>
          </cell>
        </row>
        <row r="12">
          <cell r="C12">
            <v>366940.71278</v>
          </cell>
        </row>
        <row r="14">
          <cell r="C14">
            <v>4270.451089999999</v>
          </cell>
        </row>
        <row r="16">
          <cell r="C16">
            <v>6639118.92</v>
          </cell>
        </row>
        <row r="18">
          <cell r="C18">
            <v>14324271.03143</v>
          </cell>
        </row>
        <row r="20">
          <cell r="C20">
            <v>185.76</v>
          </cell>
        </row>
        <row r="22">
          <cell r="C22">
            <v>446314.71069</v>
          </cell>
        </row>
        <row r="24">
          <cell r="C24">
            <v>158577.55311999997</v>
          </cell>
        </row>
        <row r="26">
          <cell r="C26">
            <v>49521675.03866</v>
          </cell>
        </row>
        <row r="28">
          <cell r="C28">
            <v>103703.75299999997</v>
          </cell>
        </row>
        <row r="30">
          <cell r="C30">
            <v>260992.8369</v>
          </cell>
        </row>
        <row r="32">
          <cell r="C32">
            <v>1171060.6338600002</v>
          </cell>
        </row>
        <row r="34">
          <cell r="C34">
            <v>184879.88418999998</v>
          </cell>
        </row>
        <row r="36">
          <cell r="C36">
            <v>46352509.78223</v>
          </cell>
        </row>
        <row r="38">
          <cell r="C38">
            <v>237230.88283000002</v>
          </cell>
        </row>
        <row r="40">
          <cell r="C40">
            <v>9091946.833560001</v>
          </cell>
        </row>
        <row r="42">
          <cell r="C42">
            <v>4313667.01623</v>
          </cell>
        </row>
        <row r="44">
          <cell r="C44">
            <v>318249.44054999994</v>
          </cell>
        </row>
        <row r="46">
          <cell r="C46">
            <v>25469120.768079996</v>
          </cell>
        </row>
        <row r="48">
          <cell r="C48">
            <v>30338737.552289996</v>
          </cell>
        </row>
        <row r="50">
          <cell r="C50">
            <v>2459403.3495999994</v>
          </cell>
        </row>
        <row r="52">
          <cell r="C52">
            <v>103127321.21541001</v>
          </cell>
        </row>
        <row r="54">
          <cell r="C54">
            <v>20104640.83804</v>
          </cell>
        </row>
        <row r="56">
          <cell r="C56">
            <v>1148710.5299999998</v>
          </cell>
        </row>
        <row r="58">
          <cell r="C58">
            <v>594803.1987399998</v>
          </cell>
        </row>
      </sheetData>
      <sheetData sheetId="3">
        <row r="10">
          <cell r="C10">
            <v>197707555.61236</v>
          </cell>
        </row>
        <row r="12">
          <cell r="C12">
            <v>362596.13278</v>
          </cell>
        </row>
        <row r="14">
          <cell r="C14">
            <v>4225.721089999999</v>
          </cell>
        </row>
        <row r="16">
          <cell r="C16">
            <v>6603257.4399999995</v>
          </cell>
        </row>
        <row r="18">
          <cell r="C18">
            <v>14212988.001430001</v>
          </cell>
        </row>
        <row r="20">
          <cell r="C20">
            <v>185.76</v>
          </cell>
        </row>
        <row r="22">
          <cell r="C22">
            <v>443630.41069</v>
          </cell>
        </row>
        <row r="24">
          <cell r="C24">
            <v>157119.64311999996</v>
          </cell>
        </row>
        <row r="26">
          <cell r="C26">
            <v>49074799.268659994</v>
          </cell>
        </row>
        <row r="28">
          <cell r="C28">
            <v>102551.21299999997</v>
          </cell>
        </row>
        <row r="30">
          <cell r="C30">
            <v>258371.7769</v>
          </cell>
        </row>
        <row r="32">
          <cell r="C32">
            <v>1159519.6638600002</v>
          </cell>
        </row>
        <row r="34">
          <cell r="C34">
            <v>183223.80419</v>
          </cell>
        </row>
        <row r="36">
          <cell r="C36">
            <v>45876244.37223</v>
          </cell>
        </row>
        <row r="38">
          <cell r="C38">
            <v>234691.76283000002</v>
          </cell>
        </row>
        <row r="40">
          <cell r="C40">
            <v>8998999.983560001</v>
          </cell>
        </row>
        <row r="42">
          <cell r="C42">
            <v>4262919.03623</v>
          </cell>
        </row>
        <row r="44">
          <cell r="C44">
            <v>313960.26054999995</v>
          </cell>
        </row>
        <row r="46">
          <cell r="C46">
            <v>25151475.568079997</v>
          </cell>
        </row>
        <row r="48">
          <cell r="C48">
            <v>29931804.322289996</v>
          </cell>
        </row>
        <row r="50">
          <cell r="C50">
            <v>2426929.5995999994</v>
          </cell>
        </row>
        <row r="52">
          <cell r="C52">
            <v>102172787.63541001</v>
          </cell>
        </row>
        <row r="54">
          <cell r="C54">
            <v>19919187.66804</v>
          </cell>
        </row>
        <row r="56">
          <cell r="C56">
            <v>1141691.7499999998</v>
          </cell>
        </row>
        <row r="58">
          <cell r="C58">
            <v>588358.3487399998</v>
          </cell>
        </row>
      </sheetData>
      <sheetData sheetId="4">
        <row r="10">
          <cell r="C10">
            <v>199501313.56236</v>
          </cell>
        </row>
        <row r="12">
          <cell r="C12">
            <v>366445.08278</v>
          </cell>
        </row>
        <row r="14">
          <cell r="C14">
            <v>4265.351089999999</v>
          </cell>
        </row>
        <row r="16">
          <cell r="C16">
            <v>6635027.92</v>
          </cell>
        </row>
        <row r="18">
          <cell r="C18">
            <v>14311576.11143</v>
          </cell>
        </row>
        <row r="20">
          <cell r="C20">
            <v>185.76</v>
          </cell>
        </row>
        <row r="22">
          <cell r="C22">
            <v>446008.49069</v>
          </cell>
        </row>
        <row r="24">
          <cell r="C24">
            <v>158411.24311999997</v>
          </cell>
        </row>
        <row r="26">
          <cell r="C26">
            <v>49470696.518659994</v>
          </cell>
        </row>
        <row r="28">
          <cell r="C28">
            <v>103572.28299999998</v>
          </cell>
        </row>
        <row r="30">
          <cell r="C30">
            <v>260693.85689999998</v>
          </cell>
        </row>
        <row r="32">
          <cell r="C32">
            <v>1169744.06386</v>
          </cell>
        </row>
        <row r="34">
          <cell r="C34">
            <v>184690.95419</v>
          </cell>
        </row>
        <row r="36">
          <cell r="C36">
            <v>46298178.55223</v>
          </cell>
        </row>
        <row r="38">
          <cell r="C38">
            <v>236941.25283</v>
          </cell>
        </row>
        <row r="40">
          <cell r="C40">
            <v>9081343.68356</v>
          </cell>
        </row>
        <row r="42">
          <cell r="C42">
            <v>4307877.81623</v>
          </cell>
        </row>
        <row r="44">
          <cell r="C44">
            <v>317760.16055</v>
          </cell>
        </row>
        <row r="46">
          <cell r="C46">
            <v>25432884.538079996</v>
          </cell>
        </row>
        <row r="48">
          <cell r="C48">
            <v>30292315.532289997</v>
          </cell>
        </row>
        <row r="50">
          <cell r="C50">
            <v>2455698.8295999994</v>
          </cell>
        </row>
        <row r="52">
          <cell r="C52">
            <v>103544459.89541002</v>
          </cell>
        </row>
        <row r="54">
          <cell r="C54">
            <v>20185685.32804</v>
          </cell>
        </row>
        <row r="56">
          <cell r="C56">
            <v>1147909.8399999999</v>
          </cell>
        </row>
        <row r="58">
          <cell r="C58">
            <v>594068.0087399998</v>
          </cell>
        </row>
      </sheetData>
      <sheetData sheetId="5">
        <row r="10">
          <cell r="C10">
            <v>195692276.71235996</v>
          </cell>
        </row>
        <row r="12">
          <cell r="C12">
            <v>358902.97278</v>
          </cell>
        </row>
        <row r="14">
          <cell r="C14">
            <v>4145.7410899999995</v>
          </cell>
        </row>
        <row r="16">
          <cell r="C16">
            <v>6546075.58</v>
          </cell>
        </row>
        <row r="18">
          <cell r="C18">
            <v>14105951.26143</v>
          </cell>
        </row>
        <row r="20">
          <cell r="C20">
            <v>185.76</v>
          </cell>
        </row>
        <row r="22">
          <cell r="C22">
            <v>438216.20069</v>
          </cell>
        </row>
        <row r="24">
          <cell r="C24">
            <v>155663.65311999997</v>
          </cell>
        </row>
        <row r="26">
          <cell r="C26">
            <v>48658233.37866</v>
          </cell>
        </row>
        <row r="28">
          <cell r="C28">
            <v>101591.73299999998</v>
          </cell>
        </row>
        <row r="30">
          <cell r="C30">
            <v>256363.7369</v>
          </cell>
        </row>
        <row r="32">
          <cell r="C32">
            <v>1136638.00386</v>
          </cell>
        </row>
        <row r="34">
          <cell r="C34">
            <v>179325.64419</v>
          </cell>
        </row>
        <row r="36">
          <cell r="C36">
            <v>45414972.88223</v>
          </cell>
        </row>
        <row r="38">
          <cell r="C38">
            <v>231571.70283</v>
          </cell>
        </row>
        <row r="40">
          <cell r="C40">
            <v>8884087.753560001</v>
          </cell>
        </row>
        <row r="42">
          <cell r="C42">
            <v>4210011.79623</v>
          </cell>
        </row>
        <row r="44">
          <cell r="C44">
            <v>310221.88055</v>
          </cell>
        </row>
        <row r="46">
          <cell r="C46">
            <v>24851094.918079995</v>
          </cell>
        </row>
        <row r="48">
          <cell r="C48">
            <v>29513561.672289997</v>
          </cell>
        </row>
        <row r="50">
          <cell r="C50">
            <v>2388031.7895999993</v>
          </cell>
        </row>
        <row r="52">
          <cell r="C52">
            <v>100813394.99541001</v>
          </cell>
        </row>
        <row r="54">
          <cell r="C54">
            <v>19551563.20804</v>
          </cell>
        </row>
        <row r="56">
          <cell r="C56">
            <v>1133734.2799999998</v>
          </cell>
        </row>
        <row r="58">
          <cell r="C58">
            <v>582698.1687399999</v>
          </cell>
        </row>
      </sheetData>
      <sheetData sheetId="6">
        <row r="10">
          <cell r="C10">
            <v>197351853.21717003</v>
          </cell>
        </row>
        <row r="12">
          <cell r="C12">
            <v>359587.52687000006</v>
          </cell>
        </row>
        <row r="14">
          <cell r="C14">
            <v>4145.7410899999995</v>
          </cell>
        </row>
        <row r="16">
          <cell r="C16">
            <v>6546075.58</v>
          </cell>
        </row>
        <row r="18">
          <cell r="C18">
            <v>14068805.19037</v>
          </cell>
        </row>
        <row r="20">
          <cell r="C20">
            <v>185.76</v>
          </cell>
        </row>
        <row r="22">
          <cell r="C22">
            <v>438216.20069</v>
          </cell>
        </row>
        <row r="24">
          <cell r="C24">
            <v>156765.99191999997</v>
          </cell>
        </row>
        <row r="26">
          <cell r="C26">
            <v>48703992.933860004</v>
          </cell>
        </row>
        <row r="28">
          <cell r="C28">
            <v>101529.64369999999</v>
          </cell>
        </row>
        <row r="30">
          <cell r="C30">
            <v>370990.0155</v>
          </cell>
        </row>
        <row r="32">
          <cell r="C32">
            <v>1872065.9278199999</v>
          </cell>
        </row>
        <row r="34">
          <cell r="C34">
            <v>684112.1886900001</v>
          </cell>
        </row>
        <row r="36">
          <cell r="C36">
            <v>45381739.40958999</v>
          </cell>
        </row>
        <row r="38">
          <cell r="C38">
            <v>231571.70283</v>
          </cell>
        </row>
        <row r="40">
          <cell r="C40">
            <v>8245224.3806</v>
          </cell>
        </row>
        <row r="42">
          <cell r="C42">
            <v>3919669.2412300003</v>
          </cell>
        </row>
        <row r="44">
          <cell r="C44">
            <v>310221.88055</v>
          </cell>
        </row>
        <row r="46">
          <cell r="C46">
            <v>24977993.15608</v>
          </cell>
        </row>
        <row r="48">
          <cell r="C48">
            <v>28226652.458289996</v>
          </cell>
        </row>
        <row r="50">
          <cell r="C50">
            <v>2388031.7895999993</v>
          </cell>
        </row>
        <row r="52">
          <cell r="C52">
            <v>101632803.06540999</v>
          </cell>
        </row>
        <row r="54">
          <cell r="C54">
            <v>19551563.20804</v>
          </cell>
        </row>
        <row r="56">
          <cell r="C56">
            <v>1133734.2799999998</v>
          </cell>
        </row>
        <row r="58">
          <cell r="C58">
            <v>582698.1687399999</v>
          </cell>
        </row>
      </sheetData>
      <sheetData sheetId="7">
        <row r="10">
          <cell r="C10">
            <v>196608756.54374</v>
          </cell>
        </row>
        <row r="12">
          <cell r="C12">
            <v>355760.20827</v>
          </cell>
        </row>
        <row r="14">
          <cell r="C14">
            <v>0</v>
          </cell>
        </row>
        <row r="16">
          <cell r="C16">
            <v>6588349.083723877</v>
          </cell>
        </row>
        <row r="18">
          <cell r="C18">
            <v>14121389.61077</v>
          </cell>
        </row>
        <row r="20">
          <cell r="C20">
            <v>185.76</v>
          </cell>
        </row>
        <row r="22">
          <cell r="C22">
            <v>430342.95471</v>
          </cell>
        </row>
        <row r="24">
          <cell r="C24">
            <v>157811.46704000002</v>
          </cell>
        </row>
        <row r="26">
          <cell r="C26">
            <v>48604041.2184</v>
          </cell>
        </row>
        <row r="28">
          <cell r="C28">
            <v>99613.99640000002</v>
          </cell>
        </row>
        <row r="30">
          <cell r="C30">
            <v>370990.0155</v>
          </cell>
        </row>
        <row r="32">
          <cell r="C32">
            <v>1796231.0993599999</v>
          </cell>
        </row>
        <row r="34">
          <cell r="C34">
            <v>611891.2220800001</v>
          </cell>
        </row>
        <row r="36">
          <cell r="C36">
            <v>45344899.36372999</v>
          </cell>
        </row>
        <row r="38">
          <cell r="C38">
            <v>231571.70283</v>
          </cell>
        </row>
        <row r="40">
          <cell r="C40">
            <v>8122062.874400001</v>
          </cell>
        </row>
        <row r="42">
          <cell r="C42">
            <v>5296907.276109999</v>
          </cell>
        </row>
        <row r="44">
          <cell r="C44">
            <v>310221.88055</v>
          </cell>
        </row>
        <row r="46">
          <cell r="C46">
            <v>26464794.81753</v>
          </cell>
        </row>
        <row r="48">
          <cell r="C48">
            <v>25813058.337279998</v>
          </cell>
        </row>
        <row r="50">
          <cell r="C50">
            <v>2388031.7895999993</v>
          </cell>
        </row>
        <row r="52">
          <cell r="C52">
            <v>103958338.93541001</v>
          </cell>
        </row>
        <row r="54">
          <cell r="C54">
            <v>20377866.696840003</v>
          </cell>
        </row>
        <row r="56">
          <cell r="C56">
            <v>1129447.8135175798</v>
          </cell>
        </row>
        <row r="58">
          <cell r="C58">
            <v>582698.1687399999</v>
          </cell>
        </row>
      </sheetData>
      <sheetData sheetId="10">
        <row r="1">
          <cell r="A1" t="str">
            <v>KENTUCKY POWER BILLING ANALYSIS</v>
          </cell>
        </row>
        <row r="3">
          <cell r="A3" t="str">
            <v>TEST YEAR ENDED SEPTEMBER 30, 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6.8515625" style="0" customWidth="1"/>
    <col min="3" max="3" width="15.28125" style="0" customWidth="1"/>
    <col min="4" max="4" width="15.8515625" style="0" customWidth="1"/>
    <col min="5" max="5" width="13.140625" style="0" customWidth="1"/>
  </cols>
  <sheetData>
    <row r="1" ht="12.75">
      <c r="A1" t="str">
        <f>+RS!A1</f>
        <v>KENTUCKY POWER BILLING ANALYSIS</v>
      </c>
    </row>
    <row r="2" ht="12.75">
      <c r="A2" t="str">
        <f>+RS!A3</f>
        <v>TEST YEAR ENDED SEPTEMBER 30, 2009</v>
      </c>
    </row>
    <row r="3" ht="12.75">
      <c r="A3" t="s">
        <v>157</v>
      </c>
    </row>
    <row r="6" spans="2:5" ht="12.75">
      <c r="B6" s="1" t="s">
        <v>14</v>
      </c>
      <c r="C6" s="1" t="s">
        <v>51</v>
      </c>
      <c r="D6" s="1"/>
      <c r="E6" s="1"/>
    </row>
    <row r="7" spans="2:5" ht="12.75">
      <c r="B7" s="1" t="s">
        <v>4</v>
      </c>
      <c r="C7" s="1" t="s">
        <v>2</v>
      </c>
      <c r="D7" s="1"/>
      <c r="E7" s="1" t="s">
        <v>110</v>
      </c>
    </row>
    <row r="8" spans="1:5" ht="12.75">
      <c r="A8" s="3" t="s">
        <v>88</v>
      </c>
      <c r="B8" s="3" t="s">
        <v>7</v>
      </c>
      <c r="C8" s="3" t="s">
        <v>7</v>
      </c>
      <c r="D8" s="3" t="s">
        <v>109</v>
      </c>
      <c r="E8" s="3" t="s">
        <v>109</v>
      </c>
    </row>
    <row r="9" ht="12.75">
      <c r="A9" s="3"/>
    </row>
    <row r="10" spans="1:5" ht="12.75">
      <c r="A10" t="s">
        <v>89</v>
      </c>
      <c r="B10" s="10">
        <f>+RS!D29</f>
        <v>196608756.5483198</v>
      </c>
      <c r="C10" s="10">
        <f>+RS!G29</f>
        <v>229819967.2229798</v>
      </c>
      <c r="D10" s="10">
        <f>+C10-B10</f>
        <v>33211210.674660027</v>
      </c>
      <c r="E10" s="14">
        <f>IF(B10&gt;0,D10/B10,0)</f>
        <v>0.1689203027256715</v>
      </c>
    </row>
    <row r="11" spans="2:4" ht="12.75">
      <c r="B11" s="10"/>
      <c r="C11" s="10"/>
      <c r="D11" s="10"/>
    </row>
    <row r="12" spans="1:5" ht="12.75">
      <c r="A12" t="s">
        <v>90</v>
      </c>
      <c r="B12" s="10">
        <f>+RSLMTOD!D31</f>
        <v>355760.2048130155</v>
      </c>
      <c r="C12" s="10">
        <f>+RSLMTOD!G31</f>
        <v>420374.0167130155</v>
      </c>
      <c r="D12" s="10">
        <f>+C12-B12</f>
        <v>64613.81190000003</v>
      </c>
      <c r="E12" s="14">
        <f>IF(B12&gt;0,D12/B12,0)</f>
        <v>0.18162180880787523</v>
      </c>
    </row>
    <row r="13" spans="2:4" ht="12.75">
      <c r="B13" s="10"/>
      <c r="C13" s="10"/>
      <c r="D13" s="10"/>
    </row>
    <row r="14" spans="1:5" ht="12.75">
      <c r="A14" t="s">
        <v>120</v>
      </c>
      <c r="B14" s="10">
        <f>RSTOD!D28</f>
        <v>0</v>
      </c>
      <c r="C14" s="10">
        <f>RSTOD!G28</f>
        <v>0</v>
      </c>
      <c r="D14" s="10">
        <f>+C14-B14</f>
        <v>0</v>
      </c>
      <c r="E14" s="14">
        <f>IF(B14&gt;0,D14/B14,0)</f>
        <v>0</v>
      </c>
    </row>
    <row r="15" spans="2:4" ht="12.75">
      <c r="B15" s="10"/>
      <c r="C15" s="10"/>
      <c r="D15" s="10"/>
    </row>
    <row r="16" spans="1:5" ht="12.75">
      <c r="A16" t="s">
        <v>91</v>
      </c>
      <c r="B16" s="10">
        <f>+OL!D52</f>
        <v>6588349.075363502</v>
      </c>
      <c r="C16" s="10">
        <f>+OL!G52</f>
        <v>7697959.015363502</v>
      </c>
      <c r="D16" s="10">
        <f>+C16-B16</f>
        <v>1109609.9400000004</v>
      </c>
      <c r="E16" s="14">
        <f>IF(B16&gt;0,D16/B16,0)</f>
        <v>0.1684200286456102</v>
      </c>
    </row>
    <row r="17" spans="2:4" ht="12.75">
      <c r="B17" s="10"/>
      <c r="C17" s="10"/>
      <c r="D17" s="10"/>
    </row>
    <row r="18" spans="1:5" ht="12.75">
      <c r="A18" t="s">
        <v>92</v>
      </c>
      <c r="B18" s="16">
        <f>+SGS!D26</f>
        <v>14121389.611032257</v>
      </c>
      <c r="C18" s="10">
        <f>+SGS!G26</f>
        <v>16506476.147742257</v>
      </c>
      <c r="D18" s="10">
        <f>+C18-B18</f>
        <v>2385086.5367099997</v>
      </c>
      <c r="E18" s="14">
        <f>IF(B18&gt;0,D18/B18,0)</f>
        <v>0.16889885502816693</v>
      </c>
    </row>
    <row r="19" spans="2:5" ht="12.75">
      <c r="B19" s="10"/>
      <c r="C19" s="10"/>
      <c r="D19" s="10"/>
      <c r="E19" s="14"/>
    </row>
    <row r="20" spans="1:5" ht="12.75">
      <c r="A20" t="s">
        <v>129</v>
      </c>
      <c r="B20" s="10">
        <f>+SGSLMTOD!D26</f>
        <v>185.76</v>
      </c>
      <c r="C20" s="10">
        <f>+SGSLMTOD!G26</f>
        <v>181.2</v>
      </c>
      <c r="D20" s="10">
        <f>+C20-B20</f>
        <v>-4.560000000000002</v>
      </c>
      <c r="E20" s="14">
        <f>IF(B20&gt;0,D20/B20,0)</f>
        <v>-0.024547803617571074</v>
      </c>
    </row>
    <row r="21" spans="2:4" ht="12.75">
      <c r="B21" s="10"/>
      <c r="C21" s="10"/>
      <c r="D21" s="10"/>
    </row>
    <row r="22" spans="1:5" ht="12.75">
      <c r="A22" t="s">
        <v>93</v>
      </c>
      <c r="B22" s="10">
        <f>+'SGS-NM'!D26</f>
        <v>430342.9543310058</v>
      </c>
      <c r="C22" s="10">
        <f>+'SGS-NM'!G26</f>
        <v>496149.96154100576</v>
      </c>
      <c r="D22" s="10">
        <f>+C22-B22</f>
        <v>65807.00720999995</v>
      </c>
      <c r="E22" s="14">
        <f>IF(B22&gt;0,D22/B22,0)</f>
        <v>0.15291758944282224</v>
      </c>
    </row>
    <row r="23" spans="2:4" ht="12.75">
      <c r="B23" s="10"/>
      <c r="C23" s="10"/>
      <c r="D23" s="10"/>
    </row>
    <row r="24" spans="1:5" ht="12.75">
      <c r="A24" t="s">
        <v>94</v>
      </c>
      <c r="B24" s="10">
        <f>+'MGS-RL'!D24</f>
        <v>157811.4701409469</v>
      </c>
      <c r="C24" s="10">
        <f>+'MGS-RL'!G24</f>
        <v>177190.3386209469</v>
      </c>
      <c r="D24" s="10">
        <f>+C24-B24</f>
        <v>19378.868479999976</v>
      </c>
      <c r="E24" s="14">
        <f>IF(B24&gt;0,D24/B24,0)</f>
        <v>0.12279759172569671</v>
      </c>
    </row>
    <row r="25" spans="2:4" ht="12.75">
      <c r="B25" s="10"/>
      <c r="C25" s="10"/>
      <c r="D25" s="10"/>
    </row>
    <row r="26" spans="1:5" ht="12.75">
      <c r="A26" t="s">
        <v>128</v>
      </c>
      <c r="B26" s="10">
        <f>+'MGS-SEC'!D30</f>
        <v>48604041.21512166</v>
      </c>
      <c r="C26" s="10">
        <f>+'MGS-SEC'!G30</f>
        <v>56760186.27812166</v>
      </c>
      <c r="D26" s="10">
        <f>+C26-B26</f>
        <v>8156145.063000001</v>
      </c>
      <c r="E26" s="14">
        <f>IF(B26&gt;0,D26/B26,0)</f>
        <v>0.16780796121254352</v>
      </c>
    </row>
    <row r="27" spans="2:4" ht="12.75">
      <c r="B27" s="10"/>
      <c r="C27" s="10"/>
      <c r="D27" s="10"/>
    </row>
    <row r="28" spans="1:5" ht="12.75">
      <c r="A28" t="s">
        <v>95</v>
      </c>
      <c r="B28" s="10">
        <f>+MGSLMTOD!D26</f>
        <v>99613.99767441454</v>
      </c>
      <c r="C28" s="10">
        <f>+MGSLMTOD!G26</f>
        <v>117866.59751441453</v>
      </c>
      <c r="D28" s="10">
        <f>+C28-B28</f>
        <v>18252.599839999995</v>
      </c>
      <c r="E28" s="14">
        <f>IF(B28&gt;0,D28/B28,0)</f>
        <v>0.18323328313414433</v>
      </c>
    </row>
    <row r="29" spans="2:4" ht="12.75">
      <c r="B29" s="10"/>
      <c r="C29" s="10"/>
      <c r="D29" s="10"/>
    </row>
    <row r="30" spans="1:5" ht="12.75">
      <c r="A30" t="s">
        <v>96</v>
      </c>
      <c r="B30" s="10">
        <f>+MGSTOD!D26</f>
        <v>370990.0185584078</v>
      </c>
      <c r="C30" s="10">
        <f>+MGSTOD!G26</f>
        <v>434087.39530840784</v>
      </c>
      <c r="D30" s="10">
        <f>+C30-B30</f>
        <v>63097.376750000054</v>
      </c>
      <c r="E30" s="14">
        <f>IF(B30&gt;0,D30/B30,0)</f>
        <v>0.17007836759377976</v>
      </c>
    </row>
    <row r="31" spans="2:4" ht="12.75">
      <c r="B31" s="10"/>
      <c r="C31" s="10"/>
      <c r="D31" s="10"/>
    </row>
    <row r="32" spans="1:5" ht="12.75">
      <c r="A32" t="s">
        <v>97</v>
      </c>
      <c r="B32" s="10">
        <f>+'MGS-PRI'!D31</f>
        <v>1796231.1031779856</v>
      </c>
      <c r="C32" s="10">
        <f>+'MGS-PRI'!G31</f>
        <v>2111682.443217986</v>
      </c>
      <c r="D32" s="10">
        <f>+C32-B32</f>
        <v>315451.34004000016</v>
      </c>
      <c r="E32" s="14">
        <f>IF(B32&gt;0,D32/B32,0)</f>
        <v>0.1756184599419792</v>
      </c>
    </row>
    <row r="33" spans="2:4" ht="12.75">
      <c r="B33" s="10"/>
      <c r="C33" s="10"/>
      <c r="D33" s="10"/>
    </row>
    <row r="34" spans="1:5" ht="12.75">
      <c r="A34" t="s">
        <v>98</v>
      </c>
      <c r="B34" s="10">
        <f>+'MGS-SUB'!D30</f>
        <v>611891.2174397904</v>
      </c>
      <c r="C34" s="10">
        <f>+'MGS-SUB'!G30</f>
        <v>719645.9916097904</v>
      </c>
      <c r="D34" s="10">
        <f>+C34-B34</f>
        <v>107754.77416999999</v>
      </c>
      <c r="E34" s="14">
        <f>IF(B34&gt;0,D34/B34,0)</f>
        <v>0.17610119429537813</v>
      </c>
    </row>
    <row r="35" spans="2:4" ht="12.75">
      <c r="B35" s="10"/>
      <c r="C35" s="10"/>
      <c r="D35" s="10"/>
    </row>
    <row r="36" spans="1:5" ht="12.75">
      <c r="A36" t="s">
        <v>99</v>
      </c>
      <c r="B36" s="10">
        <f>+'LGS-SEC'!D28</f>
        <v>45344899.36492</v>
      </c>
      <c r="C36" s="10">
        <f>+'LGS-SEC'!G28</f>
        <v>53718205.272340015</v>
      </c>
      <c r="D36" s="10">
        <f>+C36-B36</f>
        <v>8373305.907420017</v>
      </c>
      <c r="E36" s="14">
        <f>IF(B36&gt;0,D36/B36,0)</f>
        <v>0.18465816496877763</v>
      </c>
    </row>
    <row r="37" spans="2:4" ht="12.75">
      <c r="B37" s="10"/>
      <c r="C37" s="10"/>
      <c r="D37" s="10"/>
    </row>
    <row r="38" spans="1:5" ht="12.75">
      <c r="A38" t="s">
        <v>100</v>
      </c>
      <c r="B38" s="10">
        <f>+LGSLMTOD!D26</f>
        <v>231571.707461236</v>
      </c>
      <c r="C38" s="10">
        <f>+LGSLMTOD!G26</f>
        <v>274542.742301236</v>
      </c>
      <c r="D38" s="10">
        <f>+C38-B38</f>
        <v>42971.03484000004</v>
      </c>
      <c r="E38" s="14">
        <f>IF(B38&gt;0,D38/B38,0)</f>
        <v>0.18556254264002947</v>
      </c>
    </row>
    <row r="39" spans="2:4" ht="12.75">
      <c r="B39" s="10"/>
      <c r="C39" s="10"/>
      <c r="D39" s="10"/>
    </row>
    <row r="40" spans="1:5" ht="12.75">
      <c r="A40" t="s">
        <v>101</v>
      </c>
      <c r="B40" s="10">
        <f>+'LGS-PRI'!D28</f>
        <v>8122062.876010183</v>
      </c>
      <c r="C40" s="10">
        <f>+'LGS-PRI'!G28</f>
        <v>9137011.39201018</v>
      </c>
      <c r="D40" s="10">
        <f>+C40-B40</f>
        <v>1014948.515999997</v>
      </c>
      <c r="E40" s="14">
        <f>IF(B40&gt;0,D40/B40,0)</f>
        <v>0.12496191318560343</v>
      </c>
    </row>
    <row r="41" spans="2:4" ht="12.75">
      <c r="B41" s="10"/>
      <c r="C41" s="10"/>
      <c r="D41" s="10"/>
    </row>
    <row r="42" spans="1:5" ht="12.75">
      <c r="A42" t="s">
        <v>102</v>
      </c>
      <c r="B42" s="10">
        <f>+'LGS-SUB'!D28</f>
        <v>5296907.278943597</v>
      </c>
      <c r="C42" s="10">
        <f>+'LGS-SUB'!G28</f>
        <v>5650641.270413598</v>
      </c>
      <c r="D42" s="10">
        <f>+C42-B42</f>
        <v>353733.9914700007</v>
      </c>
      <c r="E42" s="14">
        <f>IF(B42&gt;0,D42/B42,0)</f>
        <v>0.06678123154546677</v>
      </c>
    </row>
    <row r="43" spans="2:4" ht="12.75">
      <c r="B43" s="10"/>
      <c r="C43" s="10"/>
      <c r="D43" s="10"/>
    </row>
    <row r="44" spans="1:5" ht="12.75">
      <c r="A44" t="s">
        <v>111</v>
      </c>
      <c r="B44" s="10">
        <f>'QP-SEC'!D30</f>
        <v>310221.8829332329</v>
      </c>
      <c r="C44" s="10">
        <f>'QP-SEC'!G30</f>
        <v>347771.2729332329</v>
      </c>
      <c r="D44" s="10">
        <f>+C44-B44</f>
        <v>37549.390000000014</v>
      </c>
      <c r="E44" s="14">
        <f>IF(B44&gt;0,D44/B44,0)</f>
        <v>0.12104042965944325</v>
      </c>
    </row>
    <row r="45" spans="2:4" ht="12.75">
      <c r="B45" s="10"/>
      <c r="C45" s="10"/>
      <c r="D45" s="10"/>
    </row>
    <row r="46" spans="1:5" ht="12.75">
      <c r="A46" t="s">
        <v>112</v>
      </c>
      <c r="B46" s="10">
        <f>+'QP-PRI'!D31</f>
        <v>26464794.814796988</v>
      </c>
      <c r="C46" s="10">
        <f>+'QP-PRI'!G31</f>
        <v>29130258.18479698</v>
      </c>
      <c r="D46" s="10">
        <f>+C46-B46</f>
        <v>2665463.3699999936</v>
      </c>
      <c r="E46" s="14">
        <f>IF(B46&gt;0,D46/B46,0)</f>
        <v>0.10071732611770262</v>
      </c>
    </row>
    <row r="47" spans="2:4" ht="12.75">
      <c r="B47" s="10"/>
      <c r="C47" s="10"/>
      <c r="D47" s="10"/>
    </row>
    <row r="48" spans="1:5" ht="12.75">
      <c r="A48" t="s">
        <v>103</v>
      </c>
      <c r="B48" s="10">
        <f>+'QP-SUB'!D30</f>
        <v>25813058.337516468</v>
      </c>
      <c r="C48" s="10">
        <f>+'QP-SUB'!G30</f>
        <v>26605692.737516467</v>
      </c>
      <c r="D48" s="10">
        <f>+C48-B48</f>
        <v>792634.3999999985</v>
      </c>
      <c r="E48" s="14">
        <f>IF(B48&gt;0,D48/B48,0)</f>
        <v>0.03070672175439168</v>
      </c>
    </row>
    <row r="49" spans="2:4" ht="12.75">
      <c r="B49" s="10"/>
      <c r="C49" s="10"/>
      <c r="D49" s="10"/>
    </row>
    <row r="50" spans="1:5" ht="12.75">
      <c r="A50" t="s">
        <v>104</v>
      </c>
      <c r="B50" s="10">
        <f>+'QP-TRAN'!D30</f>
        <v>2388031.785565947</v>
      </c>
      <c r="C50" s="10">
        <f>+'QP-TRAN'!G30</f>
        <v>2513418.635565948</v>
      </c>
      <c r="D50" s="10">
        <f>+C50-B50</f>
        <v>125386.85000000102</v>
      </c>
      <c r="E50" s="14">
        <f>IF(B50&gt;0,D50/B50,0)</f>
        <v>0.052506357226013725</v>
      </c>
    </row>
    <row r="51" spans="2:4" ht="12.75">
      <c r="B51" s="10"/>
      <c r="C51" s="10"/>
      <c r="D51" s="10"/>
    </row>
    <row r="52" spans="1:5" ht="12.75">
      <c r="A52" t="s">
        <v>105</v>
      </c>
      <c r="B52" s="10">
        <f>+'CIPTOD-SUB'!D32</f>
        <v>103958338.93834305</v>
      </c>
      <c r="C52" s="10">
        <f>+'CIPTOD-SUB'!G32</f>
        <v>107477290.24047306</v>
      </c>
      <c r="D52" s="10">
        <f>+C52-B52</f>
        <v>3518951.3021300137</v>
      </c>
      <c r="E52" s="14">
        <f>IF(B52&gt;0,D52/B52,0)</f>
        <v>0.03384962993894197</v>
      </c>
    </row>
    <row r="53" spans="2:4" ht="12.75">
      <c r="B53" s="10"/>
      <c r="C53" s="10"/>
      <c r="D53" s="10"/>
    </row>
    <row r="54" spans="1:5" ht="12.75">
      <c r="A54" t="s">
        <v>106</v>
      </c>
      <c r="B54" s="10">
        <f>+'CIPTOD-TRAN'!D32</f>
        <v>20377866.692174647</v>
      </c>
      <c r="C54" s="10">
        <f>+'CIPTOD-TRAN'!G32</f>
        <v>21355265.640134647</v>
      </c>
      <c r="D54" s="10">
        <f>+C54-B54</f>
        <v>977398.9479600005</v>
      </c>
      <c r="E54" s="14">
        <f>IF(B54&gt;0,D54/B54,0)</f>
        <v>0.047963752178992014</v>
      </c>
    </row>
    <row r="55" spans="2:4" ht="12.75">
      <c r="B55" s="10"/>
      <c r="C55" s="10"/>
      <c r="D55" s="10"/>
    </row>
    <row r="56" spans="1:5" ht="12.75">
      <c r="A56" t="s">
        <v>107</v>
      </c>
      <c r="B56" s="10">
        <f>+SL!D36</f>
        <v>1129447.808821988</v>
      </c>
      <c r="C56" s="10">
        <f>+SL!G36</f>
        <v>1319830.118821988</v>
      </c>
      <c r="D56" s="10">
        <f>+C56-B56</f>
        <v>190382.31000000006</v>
      </c>
      <c r="E56" s="14">
        <f>IF(B56&gt;0,D56/B56,0)</f>
        <v>0.16856229080524618</v>
      </c>
    </row>
    <row r="57" spans="2:4" ht="12.75">
      <c r="B57" s="10"/>
      <c r="C57" s="10"/>
      <c r="D57" s="10"/>
    </row>
    <row r="58" spans="1:5" ht="12.75">
      <c r="A58" t="s">
        <v>108</v>
      </c>
      <c r="B58" s="10">
        <f>+MW!D27</f>
        <v>582698.1649671725</v>
      </c>
      <c r="C58" s="10">
        <f>+MW!G27</f>
        <v>680839.1832271727</v>
      </c>
      <c r="D58" s="10">
        <f>+C58-B58</f>
        <v>98141.01826000016</v>
      </c>
      <c r="E58" s="14">
        <f>IF(B58&gt;0,D58/B58,0)</f>
        <v>0.16842513699271583</v>
      </c>
    </row>
    <row r="59" spans="1:4" ht="12.75">
      <c r="A59" s="10"/>
      <c r="B59" s="10"/>
      <c r="C59" s="10"/>
      <c r="D59" s="10"/>
    </row>
    <row r="60" spans="1:5" ht="12.75">
      <c r="A60" t="s">
        <v>14</v>
      </c>
      <c r="B60" s="10">
        <f>SUM(B10:B59)</f>
        <v>509765262.8284273</v>
      </c>
      <c r="C60" s="10">
        <f>SUM(C10:C59)</f>
        <v>573472533.2992673</v>
      </c>
      <c r="D60" s="10">
        <f>+C60-B60</f>
        <v>63707270.47083998</v>
      </c>
      <c r="E60" s="14">
        <f>IF(B60&gt;0,D60/B60,0)</f>
        <v>0.12497373814245569</v>
      </c>
    </row>
  </sheetData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9.7109375" style="0" bestFit="1" customWidth="1"/>
    <col min="3" max="3" width="12.7109375" style="0" customWidth="1"/>
    <col min="4" max="4" width="11.7109375" style="0" customWidth="1"/>
    <col min="5" max="5" width="9.7109375" style="0" bestFit="1" customWidth="1"/>
    <col min="6" max="6" width="13.421875" style="0" customWidth="1"/>
    <col min="7" max="7" width="12.0039062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53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spans="1:7" ht="12.75">
      <c r="A12" t="s">
        <v>54</v>
      </c>
      <c r="B12" s="5">
        <v>1794638</v>
      </c>
      <c r="C12" s="19">
        <v>0.07708</v>
      </c>
      <c r="D12" s="10">
        <f>+B12*C12</f>
        <v>138330.69704</v>
      </c>
      <c r="E12" s="5">
        <f>+B12</f>
        <v>1794638</v>
      </c>
      <c r="F12" s="19">
        <v>0.09004</v>
      </c>
      <c r="G12" s="10">
        <f>+E12*F12</f>
        <v>161589.20552</v>
      </c>
    </row>
    <row r="13" spans="2:7" ht="12.75">
      <c r="B13" s="5"/>
      <c r="D13" s="10"/>
      <c r="G13" s="10"/>
    </row>
    <row r="14" spans="1:7" ht="12.75">
      <c r="A14" t="s">
        <v>11</v>
      </c>
      <c r="B14" s="5">
        <f>B12</f>
        <v>1794638</v>
      </c>
      <c r="D14" s="10"/>
      <c r="E14" s="5">
        <f>+B14</f>
        <v>1794638</v>
      </c>
      <c r="G14" s="10"/>
    </row>
    <row r="15" spans="4:7" ht="12.75">
      <c r="D15" s="10"/>
      <c r="G15" s="10"/>
    </row>
    <row r="16" spans="1:7" ht="12.75">
      <c r="A16" t="s">
        <v>12</v>
      </c>
      <c r="B16" s="5">
        <v>847</v>
      </c>
      <c r="C16" s="6">
        <v>13.5</v>
      </c>
      <c r="D16" s="10">
        <f>+B16*C16</f>
        <v>11434.5</v>
      </c>
      <c r="E16" s="5">
        <f>+B16</f>
        <v>847</v>
      </c>
      <c r="F16" s="6">
        <v>13.5</v>
      </c>
      <c r="G16" s="10">
        <f>+E16*F16</f>
        <v>11434.5</v>
      </c>
    </row>
    <row r="17" spans="4:7" ht="12.75">
      <c r="D17" s="10"/>
      <c r="G17" s="10"/>
    </row>
    <row r="18" spans="1:7" ht="12.75">
      <c r="A18" t="s">
        <v>13</v>
      </c>
      <c r="B18" s="5">
        <v>900</v>
      </c>
      <c r="D18" s="10"/>
      <c r="E18" s="5">
        <f>+B18</f>
        <v>900</v>
      </c>
      <c r="G18" s="10"/>
    </row>
    <row r="19" spans="4:7" ht="12.75">
      <c r="D19" s="10"/>
      <c r="G19" s="10"/>
    </row>
    <row r="20" spans="1:7" ht="12.75">
      <c r="A20" t="str">
        <f>+RS!A$25</f>
        <v>Fuel </v>
      </c>
      <c r="C20" s="15">
        <f>+RS!C25</f>
        <v>0.002321712290137015</v>
      </c>
      <c r="D20" s="10">
        <f>+B14*C20</f>
        <v>4166.633100946912</v>
      </c>
      <c r="F20" s="15">
        <f>+RS!F25</f>
        <v>0.002321712290137015</v>
      </c>
      <c r="G20" s="10">
        <f>+E14*F20</f>
        <v>4166.633100946912</v>
      </c>
    </row>
    <row r="21" spans="4:7" ht="12.75">
      <c r="D21" s="10"/>
      <c r="G21" s="10"/>
    </row>
    <row r="22" spans="1:7" ht="12.75">
      <c r="A22" t="str">
        <f>+RS!A$27</f>
        <v>Environmental Surcharge</v>
      </c>
      <c r="D22" s="10">
        <v>3879.64</v>
      </c>
      <c r="G22" s="10">
        <v>0</v>
      </c>
    </row>
    <row r="23" spans="4:7" ht="12.75">
      <c r="D23" s="10"/>
      <c r="G23" s="10"/>
    </row>
    <row r="24" spans="1:7" ht="12.75">
      <c r="A24" t="s">
        <v>14</v>
      </c>
      <c r="D24" s="10">
        <f>SUM(D12:D23)</f>
        <v>157811.4701409469</v>
      </c>
      <c r="G24" s="10">
        <f>SUM(G12:G23)</f>
        <v>177190.3386209469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15.00390625" style="0" customWidth="1"/>
    <col min="3" max="3" width="14.140625" style="0" customWidth="1"/>
    <col min="4" max="4" width="15.140625" style="0" customWidth="1"/>
    <col min="5" max="5" width="11.7109375" style="0" bestFit="1" customWidth="1"/>
    <col min="6" max="6" width="12.28125" style="0" customWidth="1"/>
    <col min="7" max="7" width="15.710937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121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ht="12.75">
      <c r="A12" s="4" t="s">
        <v>8</v>
      </c>
    </row>
    <row r="13" spans="1:7" ht="12.75">
      <c r="A13" t="s">
        <v>55</v>
      </c>
      <c r="B13" s="5">
        <v>346095070</v>
      </c>
      <c r="C13" s="19">
        <v>0.08177</v>
      </c>
      <c r="D13" s="10">
        <f>+B13*C13</f>
        <v>28300193.8739</v>
      </c>
      <c r="E13" s="5">
        <f>B13</f>
        <v>346095070</v>
      </c>
      <c r="F13" s="19">
        <v>0.09862</v>
      </c>
      <c r="G13" s="10">
        <f>+E13*F13</f>
        <v>34131895.8034</v>
      </c>
    </row>
    <row r="14" spans="1:7" ht="12.75">
      <c r="A14" t="s">
        <v>56</v>
      </c>
      <c r="B14" s="5">
        <v>195685030</v>
      </c>
      <c r="C14" s="19">
        <v>0.07015</v>
      </c>
      <c r="D14" s="10">
        <f>+B14*C14</f>
        <v>13727304.854500001</v>
      </c>
      <c r="E14" s="5">
        <f>B14</f>
        <v>195685030</v>
      </c>
      <c r="F14" s="19">
        <v>0.0846</v>
      </c>
      <c r="G14" s="10">
        <f>+E14*F14</f>
        <v>16554953.537999999</v>
      </c>
    </row>
    <row r="15" spans="1:7" ht="12.75">
      <c r="A15" t="s">
        <v>57</v>
      </c>
      <c r="B15" s="5">
        <v>0</v>
      </c>
      <c r="C15" s="6"/>
      <c r="D15" s="10"/>
      <c r="E15" s="5">
        <f>B15</f>
        <v>0</v>
      </c>
      <c r="F15" s="6"/>
      <c r="G15" s="10"/>
    </row>
    <row r="16" spans="1:7" ht="12.75">
      <c r="A16" t="s">
        <v>11</v>
      </c>
      <c r="B16" s="5">
        <f>SUM(B13:B15)</f>
        <v>541780100</v>
      </c>
      <c r="C16" s="6"/>
      <c r="D16" s="10"/>
      <c r="E16" s="5">
        <f>SUM(E13:E15)</f>
        <v>541780100</v>
      </c>
      <c r="F16" s="6"/>
      <c r="G16" s="10"/>
    </row>
    <row r="17" spans="3:7" ht="12.75">
      <c r="C17" s="6"/>
      <c r="D17" s="10"/>
      <c r="F17" s="6"/>
      <c r="G17" s="10"/>
    </row>
    <row r="18" spans="1:7" ht="12.75">
      <c r="A18" t="s">
        <v>58</v>
      </c>
      <c r="C18" s="6"/>
      <c r="D18" s="10"/>
      <c r="F18" s="6"/>
      <c r="G18" s="10"/>
    </row>
    <row r="19" spans="1:7" ht="12.75">
      <c r="A19" t="s">
        <v>59</v>
      </c>
      <c r="B19" s="5">
        <v>2205103</v>
      </c>
      <c r="C19" s="6">
        <v>1.31</v>
      </c>
      <c r="D19" s="10">
        <f>+B19*C19</f>
        <v>2888684.93</v>
      </c>
      <c r="E19" s="5">
        <f>B19</f>
        <v>2205103</v>
      </c>
      <c r="F19" s="6">
        <v>1.64</v>
      </c>
      <c r="G19" s="10">
        <f>+E19*F19</f>
        <v>3616368.92</v>
      </c>
    </row>
    <row r="20" spans="1:7" ht="12.75">
      <c r="A20" t="s">
        <v>60</v>
      </c>
      <c r="B20" s="5">
        <v>0</v>
      </c>
      <c r="C20" s="6">
        <v>5.46</v>
      </c>
      <c r="D20" s="10">
        <f>+B20*C20</f>
        <v>0</v>
      </c>
      <c r="E20" s="5">
        <f>B20</f>
        <v>0</v>
      </c>
      <c r="F20" s="6">
        <v>6.84</v>
      </c>
      <c r="G20" s="10">
        <f>+E20*F20</f>
        <v>0</v>
      </c>
    </row>
    <row r="21" spans="3:7" ht="12.75">
      <c r="C21" s="6"/>
      <c r="D21" s="10"/>
      <c r="F21" s="6"/>
      <c r="G21" s="10"/>
    </row>
    <row r="22" spans="1:7" ht="12.75">
      <c r="A22" t="s">
        <v>12</v>
      </c>
      <c r="B22" s="5">
        <v>88823</v>
      </c>
      <c r="C22" s="6">
        <v>13.5</v>
      </c>
      <c r="D22" s="10">
        <f>+B22*C22</f>
        <v>1199110.5</v>
      </c>
      <c r="E22" s="5">
        <f>B22</f>
        <v>88823</v>
      </c>
      <c r="F22" s="6">
        <v>13.5</v>
      </c>
      <c r="G22" s="10">
        <f>+E22*F22</f>
        <v>1199110.5</v>
      </c>
    </row>
    <row r="23" spans="3:7" ht="12.75">
      <c r="C23" s="6"/>
      <c r="D23" s="10"/>
      <c r="F23" s="6"/>
      <c r="G23" s="10"/>
    </row>
    <row r="24" spans="1:7" ht="12.75">
      <c r="A24" t="s">
        <v>13</v>
      </c>
      <c r="B24" s="5">
        <v>88992</v>
      </c>
      <c r="C24" s="6"/>
      <c r="D24" s="10"/>
      <c r="E24" s="5">
        <f>B24</f>
        <v>88992</v>
      </c>
      <c r="F24" s="6"/>
      <c r="G24" s="10"/>
    </row>
    <row r="25" spans="3:7" ht="12.75">
      <c r="C25" s="6"/>
      <c r="D25" s="10"/>
      <c r="F25" s="6"/>
      <c r="G25" s="10"/>
    </row>
    <row r="26" spans="1:7" ht="12.75">
      <c r="A26" t="str">
        <f>+RS!A$25</f>
        <v>Fuel </v>
      </c>
      <c r="C26" s="15">
        <f>+RS!C25</f>
        <v>0.002321712290137015</v>
      </c>
      <c r="D26" s="10">
        <f>+B16*C26</f>
        <v>1257857.5167216612</v>
      </c>
      <c r="F26" s="15">
        <f>+RS!F25</f>
        <v>0.002321712290137015</v>
      </c>
      <c r="G26" s="10">
        <f>+E16*F26</f>
        <v>1257857.5167216612</v>
      </c>
    </row>
    <row r="27" spans="3:7" ht="12.75">
      <c r="C27" s="9"/>
      <c r="D27" s="10"/>
      <c r="F27" s="9"/>
      <c r="G27" s="10"/>
    </row>
    <row r="28" spans="1:7" ht="12.75">
      <c r="A28" t="str">
        <f>+RS!A$27</f>
        <v>Environmental Surcharge</v>
      </c>
      <c r="D28" s="10">
        <v>1230889.54</v>
      </c>
      <c r="G28" s="10">
        <f>+E28*F28</f>
        <v>0</v>
      </c>
    </row>
    <row r="29" spans="4:7" ht="12.75">
      <c r="D29" s="10"/>
      <c r="G29" s="10"/>
    </row>
    <row r="30" spans="1:7" ht="12.75">
      <c r="A30" t="s">
        <v>14</v>
      </c>
      <c r="D30" s="10">
        <f>SUM(D12:D29)</f>
        <v>48604041.21512166</v>
      </c>
      <c r="G30" s="10">
        <f>SUM(G12:G29)</f>
        <v>56760186.27812166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28125" style="0" customWidth="1"/>
    <col min="3" max="4" width="11.8515625" style="0" customWidth="1"/>
    <col min="5" max="5" width="12.140625" style="0" customWidth="1"/>
    <col min="6" max="6" width="14.00390625" style="0" customWidth="1"/>
    <col min="7" max="7" width="13.710937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131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ht="12.75">
      <c r="A12" s="4" t="s">
        <v>8</v>
      </c>
    </row>
    <row r="13" spans="1:7" ht="12.75">
      <c r="A13" t="s">
        <v>21</v>
      </c>
      <c r="B13" s="5">
        <v>438944</v>
      </c>
      <c r="C13" s="19">
        <v>0.1258</v>
      </c>
      <c r="D13" s="10">
        <f>+B13*C13</f>
        <v>55219.1552</v>
      </c>
      <c r="E13" s="5">
        <f>+B13</f>
        <v>438944</v>
      </c>
      <c r="F13" s="19">
        <v>0.14801</v>
      </c>
      <c r="G13" s="10">
        <f>+E13*F13</f>
        <v>64968.10144</v>
      </c>
    </row>
    <row r="14" spans="1:7" ht="12.75">
      <c r="A14" t="s">
        <v>22</v>
      </c>
      <c r="B14" s="5">
        <v>932596</v>
      </c>
      <c r="C14" s="19">
        <v>0.0397</v>
      </c>
      <c r="D14" s="10">
        <f>+B14*C14</f>
        <v>37024.0612</v>
      </c>
      <c r="E14" s="5">
        <f>+B14</f>
        <v>932596</v>
      </c>
      <c r="F14" s="19">
        <v>0.0513</v>
      </c>
      <c r="G14" s="10">
        <f>+E14*F14</f>
        <v>47842.1748</v>
      </c>
    </row>
    <row r="15" spans="2:7" ht="12.75">
      <c r="B15" s="5"/>
      <c r="D15" s="10"/>
      <c r="G15" s="10"/>
    </row>
    <row r="16" spans="1:7" ht="12.75">
      <c r="A16" t="s">
        <v>11</v>
      </c>
      <c r="B16" s="5">
        <f>SUM(B13:B14)</f>
        <v>1371540</v>
      </c>
      <c r="D16" s="10"/>
      <c r="E16" s="5">
        <f>+B16</f>
        <v>1371540</v>
      </c>
      <c r="G16" s="10"/>
    </row>
    <row r="17" spans="2:7" ht="12.75">
      <c r="B17" s="5"/>
      <c r="D17" s="10"/>
      <c r="G17" s="10"/>
    </row>
    <row r="18" spans="1:7" ht="12.75">
      <c r="A18" t="s">
        <v>12</v>
      </c>
      <c r="B18" s="5">
        <v>624</v>
      </c>
      <c r="C18" s="6">
        <v>3</v>
      </c>
      <c r="D18" s="10">
        <f>+B18*C18</f>
        <v>1872</v>
      </c>
      <c r="E18" s="5">
        <f>+B18</f>
        <v>624</v>
      </c>
      <c r="F18" s="6">
        <v>3</v>
      </c>
      <c r="G18" s="10">
        <f>+E18*F18</f>
        <v>1872</v>
      </c>
    </row>
    <row r="19" spans="2:7" ht="12.75">
      <c r="B19" s="5"/>
      <c r="D19" s="10"/>
      <c r="G19" s="10"/>
    </row>
    <row r="20" spans="1:7" ht="12.75">
      <c r="A20" t="s">
        <v>13</v>
      </c>
      <c r="B20" s="5">
        <v>624</v>
      </c>
      <c r="D20" s="10"/>
      <c r="E20" s="5">
        <f>+B20</f>
        <v>624</v>
      </c>
      <c r="G20" s="10"/>
    </row>
    <row r="21" spans="4:7" ht="12.75">
      <c r="D21" s="10"/>
      <c r="G21" s="10"/>
    </row>
    <row r="22" spans="1:7" ht="12.75">
      <c r="A22" t="str">
        <f>+RS!A$25</f>
        <v>Fuel </v>
      </c>
      <c r="C22" s="15">
        <f>+RS!C25</f>
        <v>0.002321712290137015</v>
      </c>
      <c r="D22" s="10">
        <f>+B16*C22</f>
        <v>3184.3212744145217</v>
      </c>
      <c r="F22" s="15">
        <f>+RS!F25</f>
        <v>0.002321712290137015</v>
      </c>
      <c r="G22" s="10">
        <f>+E16*F22</f>
        <v>3184.3212744145217</v>
      </c>
    </row>
    <row r="23" spans="4:7" ht="12.75">
      <c r="D23" s="10"/>
      <c r="G23" s="10"/>
    </row>
    <row r="24" spans="1:7" ht="12.75">
      <c r="A24" t="str">
        <f>+RS!A$27</f>
        <v>Environmental Surcharge</v>
      </c>
      <c r="D24" s="10">
        <v>2314.46</v>
      </c>
      <c r="G24" s="10">
        <v>0</v>
      </c>
    </row>
    <row r="25" spans="4:7" ht="12.75">
      <c r="D25" s="10"/>
      <c r="G25" s="10"/>
    </row>
    <row r="26" spans="1:7" ht="12.75">
      <c r="A26" t="s">
        <v>14</v>
      </c>
      <c r="D26" s="10">
        <f>SUM(D13:D24)</f>
        <v>99613.99767441454</v>
      </c>
      <c r="G26" s="10">
        <f>SUM(G13:G24)</f>
        <v>117866.59751441453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2.421875" style="0" customWidth="1"/>
    <col min="3" max="3" width="12.8515625" style="0" customWidth="1"/>
    <col min="4" max="4" width="12.00390625" style="0" customWidth="1"/>
    <col min="5" max="5" width="11.7109375" style="0" customWidth="1"/>
    <col min="6" max="6" width="13.57421875" style="0" customWidth="1"/>
    <col min="7" max="7" width="13.14062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61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ht="12.75">
      <c r="A12" s="4" t="s">
        <v>8</v>
      </c>
    </row>
    <row r="13" spans="1:7" ht="12.75">
      <c r="A13" t="s">
        <v>21</v>
      </c>
      <c r="B13" s="5">
        <v>1754775</v>
      </c>
      <c r="C13" s="19">
        <f>MGSLMTOD!C13</f>
        <v>0.1258</v>
      </c>
      <c r="D13" s="10">
        <f>+B13*C13</f>
        <v>220750.69499999998</v>
      </c>
      <c r="E13" s="5">
        <f>+B13</f>
        <v>1754775</v>
      </c>
      <c r="F13" s="19">
        <f>MGSLMTOD!F13</f>
        <v>0.14801</v>
      </c>
      <c r="G13" s="10">
        <f>+E13*F13</f>
        <v>259724.24775</v>
      </c>
    </row>
    <row r="14" spans="1:7" ht="12.75">
      <c r="A14" t="s">
        <v>22</v>
      </c>
      <c r="B14" s="5">
        <v>2903465</v>
      </c>
      <c r="C14" s="19">
        <f>MGSLMTOD!C14</f>
        <v>0.0397</v>
      </c>
      <c r="D14" s="10">
        <f>+B14*C14</f>
        <v>115267.56049999999</v>
      </c>
      <c r="E14" s="5">
        <f>+B14</f>
        <v>2903465</v>
      </c>
      <c r="F14" s="19">
        <f>MGSLMTOD!F14</f>
        <v>0.0513</v>
      </c>
      <c r="G14" s="10">
        <f>+E14*F14</f>
        <v>148947.75449999998</v>
      </c>
    </row>
    <row r="15" spans="4:7" ht="12.75">
      <c r="D15" s="10"/>
      <c r="G15" s="10"/>
    </row>
    <row r="16" spans="1:7" ht="12.75">
      <c r="A16" t="s">
        <v>11</v>
      </c>
      <c r="B16" s="5">
        <f>SUM(B13:B14)</f>
        <v>4658240</v>
      </c>
      <c r="D16" s="10"/>
      <c r="E16" s="5">
        <f>+B16</f>
        <v>4658240</v>
      </c>
      <c r="G16" s="10"/>
    </row>
    <row r="17" spans="4:7" ht="12.75">
      <c r="D17" s="10"/>
      <c r="G17" s="10"/>
    </row>
    <row r="18" spans="1:7" ht="12.75">
      <c r="A18" t="s">
        <v>12</v>
      </c>
      <c r="B18" s="5">
        <v>1021</v>
      </c>
      <c r="C18" s="6">
        <v>14.3</v>
      </c>
      <c r="D18" s="10">
        <f>+B18*C18</f>
        <v>14600.300000000001</v>
      </c>
      <c r="E18" s="5">
        <f>+B18</f>
        <v>1021</v>
      </c>
      <c r="F18" s="6">
        <v>14.3</v>
      </c>
      <c r="G18" s="10">
        <f>+E18*F18</f>
        <v>14600.300000000001</v>
      </c>
    </row>
    <row r="19" spans="4:7" ht="12.75">
      <c r="D19" s="10"/>
      <c r="G19" s="10"/>
    </row>
    <row r="20" spans="1:7" ht="12.75">
      <c r="A20" t="s">
        <v>13</v>
      </c>
      <c r="B20" s="5">
        <v>1020</v>
      </c>
      <c r="D20" s="10"/>
      <c r="E20" s="5">
        <f>+B20</f>
        <v>1020</v>
      </c>
      <c r="G20" s="10"/>
    </row>
    <row r="21" spans="4:7" ht="12.75">
      <c r="D21" s="10"/>
      <c r="G21" s="10"/>
    </row>
    <row r="22" spans="1:7" ht="12.75">
      <c r="A22" t="str">
        <f>+RS!A$25</f>
        <v>Fuel </v>
      </c>
      <c r="C22" s="15">
        <f>+RS!C25</f>
        <v>0.002321712290137015</v>
      </c>
      <c r="D22" s="10">
        <f>+B16*C22</f>
        <v>10815.093058407849</v>
      </c>
      <c r="F22" s="15">
        <f>+RS!F25</f>
        <v>0.002321712290137015</v>
      </c>
      <c r="G22" s="10">
        <f>+E16*F22</f>
        <v>10815.093058407849</v>
      </c>
    </row>
    <row r="23" spans="4:7" ht="12.75">
      <c r="D23" s="10"/>
      <c r="G23" s="10"/>
    </row>
    <row r="24" spans="1:7" ht="12.75">
      <c r="A24" t="str">
        <f>+RS!A$27</f>
        <v>Environmental Surcharge</v>
      </c>
      <c r="D24" s="10">
        <v>9556.37</v>
      </c>
      <c r="G24" s="10">
        <v>0</v>
      </c>
    </row>
    <row r="25" spans="4:7" ht="12.75">
      <c r="D25" s="10"/>
      <c r="G25" s="10"/>
    </row>
    <row r="26" spans="1:7" ht="12.75">
      <c r="A26" t="s">
        <v>14</v>
      </c>
      <c r="D26" s="10">
        <f>SUM(D13:D24)</f>
        <v>370990.0185584078</v>
      </c>
      <c r="G26" s="10">
        <f>SUM(G13:G24)</f>
        <v>434087.39530840784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3.57421875" style="0" customWidth="1"/>
    <col min="3" max="3" width="11.7109375" style="0" customWidth="1"/>
    <col min="4" max="4" width="13.8515625" style="0" customWidth="1"/>
    <col min="5" max="5" width="10.7109375" style="0" bestFit="1" customWidth="1"/>
    <col min="6" max="6" width="12.7109375" style="0" customWidth="1"/>
    <col min="7" max="7" width="13.2812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62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ht="12.75">
      <c r="A12" s="4" t="s">
        <v>8</v>
      </c>
    </row>
    <row r="13" spans="1:7" ht="12.75">
      <c r="A13" t="s">
        <v>55</v>
      </c>
      <c r="B13" s="5">
        <v>14634903</v>
      </c>
      <c r="C13" s="17">
        <v>0.07507</v>
      </c>
      <c r="D13" s="10">
        <f>+B13*C13</f>
        <v>1098642.16821</v>
      </c>
      <c r="E13" s="5">
        <f>B13</f>
        <v>14634903</v>
      </c>
      <c r="F13" s="17">
        <v>0.09054</v>
      </c>
      <c r="G13" s="10">
        <f>+E13*F13</f>
        <v>1325044.11762</v>
      </c>
    </row>
    <row r="14" spans="1:7" ht="12.75">
      <c r="A14" t="s">
        <v>56</v>
      </c>
      <c r="B14" s="5">
        <v>6619961</v>
      </c>
      <c r="C14" s="17">
        <v>0.06715</v>
      </c>
      <c r="D14" s="10">
        <f>+B14*C14</f>
        <v>444530.38115000003</v>
      </c>
      <c r="E14" s="5">
        <f>B14</f>
        <v>6619961</v>
      </c>
      <c r="F14" s="17">
        <v>0.08098</v>
      </c>
      <c r="G14" s="10">
        <f>+E14*F14</f>
        <v>536084.44178</v>
      </c>
    </row>
    <row r="15" spans="1:7" ht="12.75">
      <c r="A15" t="s">
        <v>57</v>
      </c>
      <c r="B15" s="5">
        <v>212912</v>
      </c>
      <c r="C15" s="18"/>
      <c r="D15" s="10"/>
      <c r="E15" s="5">
        <f>B15</f>
        <v>212912</v>
      </c>
      <c r="F15" s="18"/>
      <c r="G15" s="10"/>
    </row>
    <row r="16" spans="1:7" ht="12.75">
      <c r="A16" t="s">
        <v>122</v>
      </c>
      <c r="B16" s="5">
        <v>-726</v>
      </c>
      <c r="C16" s="18"/>
      <c r="D16" s="10"/>
      <c r="E16" s="5">
        <f>B16</f>
        <v>-726</v>
      </c>
      <c r="F16" s="18"/>
      <c r="G16" s="10"/>
    </row>
    <row r="17" spans="1:7" ht="12.75">
      <c r="A17" t="s">
        <v>11</v>
      </c>
      <c r="B17" s="5">
        <f>SUM(B13:B16)</f>
        <v>21467050</v>
      </c>
      <c r="C17" s="18"/>
      <c r="D17" s="10"/>
      <c r="E17" s="5">
        <f>SUM(E13:E16)</f>
        <v>21467050</v>
      </c>
      <c r="F17" s="18"/>
      <c r="G17" s="10"/>
    </row>
    <row r="18" spans="3:7" ht="12.75">
      <c r="C18" s="18"/>
      <c r="D18" s="10"/>
      <c r="F18" s="18"/>
      <c r="G18" s="10"/>
    </row>
    <row r="19" spans="1:7" ht="12.75">
      <c r="A19" t="s">
        <v>58</v>
      </c>
      <c r="C19" s="18"/>
      <c r="D19" s="10"/>
      <c r="F19" s="18"/>
      <c r="G19" s="10"/>
    </row>
    <row r="20" spans="1:7" ht="12.75">
      <c r="A20" t="s">
        <v>59</v>
      </c>
      <c r="B20" s="5">
        <v>75839</v>
      </c>
      <c r="C20" s="18">
        <v>1.28</v>
      </c>
      <c r="D20" s="10">
        <f>+B20*C20</f>
        <v>97073.92</v>
      </c>
      <c r="E20" s="5">
        <f>B20</f>
        <v>75839</v>
      </c>
      <c r="F20" s="18">
        <v>1.59</v>
      </c>
      <c r="G20" s="10">
        <f>+E20*F20</f>
        <v>120584.01000000001</v>
      </c>
    </row>
    <row r="21" spans="1:7" ht="12.75">
      <c r="A21" t="s">
        <v>60</v>
      </c>
      <c r="B21" s="5">
        <v>8334</v>
      </c>
      <c r="C21" s="18">
        <v>5.46</v>
      </c>
      <c r="D21" s="10">
        <f>+B21*C21</f>
        <v>45503.64</v>
      </c>
      <c r="E21" s="5">
        <f>B21</f>
        <v>8334</v>
      </c>
      <c r="F21" s="18">
        <v>6.84</v>
      </c>
      <c r="G21" s="10">
        <f>+E21*F21</f>
        <v>57004.56</v>
      </c>
    </row>
    <row r="22" spans="3:7" ht="12.75">
      <c r="C22" s="18"/>
      <c r="D22" s="10"/>
      <c r="F22" s="18"/>
      <c r="G22" s="10"/>
    </row>
    <row r="23" spans="1:7" ht="12.75">
      <c r="A23" t="s">
        <v>12</v>
      </c>
      <c r="B23" s="5">
        <v>925</v>
      </c>
      <c r="C23" s="18">
        <v>21</v>
      </c>
      <c r="D23" s="10">
        <f>+B23*C23</f>
        <v>19425</v>
      </c>
      <c r="E23" s="5">
        <f>B23</f>
        <v>925</v>
      </c>
      <c r="F23" s="18">
        <v>25</v>
      </c>
      <c r="G23" s="10">
        <f>+E23*F23</f>
        <v>23125</v>
      </c>
    </row>
    <row r="24" spans="3:7" ht="12.75">
      <c r="C24" s="18"/>
      <c r="D24" s="10"/>
      <c r="F24" s="18"/>
      <c r="G24" s="10"/>
    </row>
    <row r="25" spans="1:7" ht="12.75">
      <c r="A25" t="s">
        <v>13</v>
      </c>
      <c r="B25" s="5">
        <v>936</v>
      </c>
      <c r="C25" s="18"/>
      <c r="D25" s="10"/>
      <c r="E25" s="5">
        <f>B25</f>
        <v>936</v>
      </c>
      <c r="F25" s="18"/>
      <c r="G25" s="10"/>
    </row>
    <row r="26" spans="3:7" ht="12.75">
      <c r="C26" s="18"/>
      <c r="D26" s="10"/>
      <c r="F26" s="18"/>
      <c r="G26" s="10"/>
    </row>
    <row r="27" spans="1:7" ht="12.75">
      <c r="A27" t="str">
        <f>+RS!A$25</f>
        <v>Fuel </v>
      </c>
      <c r="C27" s="15">
        <f>+RS!C25</f>
        <v>0.002321712290137015</v>
      </c>
      <c r="D27" s="10">
        <f>+B17*C27</f>
        <v>49840.313817985814</v>
      </c>
      <c r="F27" s="15">
        <f>+RS!F25</f>
        <v>0.002321712290137015</v>
      </c>
      <c r="G27" s="10">
        <f>+E17*F27</f>
        <v>49840.313817985814</v>
      </c>
    </row>
    <row r="28" spans="4:7" ht="12.75">
      <c r="D28" s="10"/>
      <c r="G28" s="10"/>
    </row>
    <row r="29" spans="1:7" ht="12.75">
      <c r="A29" t="str">
        <f>+RS!A$27</f>
        <v>Environmental Surcharge</v>
      </c>
      <c r="D29" s="10">
        <v>41215.68</v>
      </c>
      <c r="G29" s="10">
        <v>0</v>
      </c>
    </row>
    <row r="30" spans="4:7" ht="12.75">
      <c r="D30" s="10"/>
      <c r="G30" s="10"/>
    </row>
    <row r="31" spans="1:7" ht="12.75">
      <c r="A31" t="s">
        <v>14</v>
      </c>
      <c r="D31" s="10">
        <f>SUM(D13:D29)</f>
        <v>1796231.1031779856</v>
      </c>
      <c r="G31" s="10">
        <f>SUM(G13:G29)</f>
        <v>2111682.443217986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1.28125" style="0" customWidth="1"/>
    <col min="3" max="3" width="12.57421875" style="0" customWidth="1"/>
    <col min="4" max="4" width="13.57421875" style="0" customWidth="1"/>
    <col min="5" max="5" width="11.28125" style="0" customWidth="1"/>
    <col min="6" max="6" width="14.140625" style="0" customWidth="1"/>
    <col min="7" max="7" width="13.5742187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63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ht="12.75">
      <c r="A12" s="4" t="s">
        <v>8</v>
      </c>
    </row>
    <row r="13" spans="1:7" ht="12.75">
      <c r="A13" t="s">
        <v>55</v>
      </c>
      <c r="B13" s="5">
        <v>5048746</v>
      </c>
      <c r="C13" s="17">
        <v>0.06933</v>
      </c>
      <c r="D13" s="10">
        <f>+B13*C13</f>
        <v>350029.56018000003</v>
      </c>
      <c r="E13" s="5">
        <f>B13</f>
        <v>5048746</v>
      </c>
      <c r="F13" s="17">
        <v>0.08361</v>
      </c>
      <c r="G13" s="10">
        <f>+E13*F13</f>
        <v>422125.65306000004</v>
      </c>
    </row>
    <row r="14" spans="1:7" ht="12.75">
      <c r="A14" t="s">
        <v>56</v>
      </c>
      <c r="B14" s="5">
        <v>2505669</v>
      </c>
      <c r="C14" s="17">
        <v>0.0651</v>
      </c>
      <c r="D14" s="10">
        <f>+B14*C14</f>
        <v>163119.05190000002</v>
      </c>
      <c r="E14" s="5">
        <f>B14</f>
        <v>2505669</v>
      </c>
      <c r="F14" s="17">
        <v>0.07851</v>
      </c>
      <c r="G14" s="10">
        <f>+E14*F14</f>
        <v>196720.07319</v>
      </c>
    </row>
    <row r="15" spans="1:7" ht="12.75">
      <c r="A15" t="s">
        <v>57</v>
      </c>
      <c r="B15" s="5">
        <v>75133</v>
      </c>
      <c r="D15" s="10"/>
      <c r="E15" s="5">
        <f>B15</f>
        <v>75133</v>
      </c>
      <c r="G15" s="10"/>
    </row>
    <row r="16" spans="1:7" ht="12.75">
      <c r="A16" t="s">
        <v>11</v>
      </c>
      <c r="B16" s="5">
        <f>SUM(B13:B15)</f>
        <v>7629548</v>
      </c>
      <c r="D16" s="10"/>
      <c r="E16" s="5">
        <f>SUM(E13:E15)</f>
        <v>7629548</v>
      </c>
      <c r="G16" s="10"/>
    </row>
    <row r="17" spans="4:7" ht="12.75">
      <c r="D17" s="10"/>
      <c r="G17" s="10"/>
    </row>
    <row r="18" spans="1:7" ht="12.75">
      <c r="A18" t="s">
        <v>58</v>
      </c>
      <c r="D18" s="10"/>
      <c r="G18" s="10"/>
    </row>
    <row r="19" spans="1:7" ht="12.75">
      <c r="A19" t="s">
        <v>59</v>
      </c>
      <c r="B19" s="5">
        <v>26015</v>
      </c>
      <c r="C19" s="18">
        <v>1.25</v>
      </c>
      <c r="D19" s="10">
        <f>+B19*C19</f>
        <v>32518.75</v>
      </c>
      <c r="E19" s="5">
        <f>B19</f>
        <v>26015</v>
      </c>
      <c r="F19" s="18">
        <v>1.55</v>
      </c>
      <c r="G19" s="10">
        <f>+E19*F19</f>
        <v>40323.25</v>
      </c>
    </row>
    <row r="20" spans="1:7" ht="12.75">
      <c r="A20" t="s">
        <v>60</v>
      </c>
      <c r="B20" s="5">
        <v>1835</v>
      </c>
      <c r="C20" s="18">
        <v>5.46</v>
      </c>
      <c r="D20" s="10">
        <f>+B20*C20</f>
        <v>10019.1</v>
      </c>
      <c r="E20" s="5">
        <f>B20</f>
        <v>1835</v>
      </c>
      <c r="F20" s="18">
        <v>6.84</v>
      </c>
      <c r="G20" s="10">
        <f>+E20*F20</f>
        <v>12551.4</v>
      </c>
    </row>
    <row r="21" spans="3:7" ht="12.75">
      <c r="C21" s="18"/>
      <c r="D21" s="10"/>
      <c r="F21" s="18"/>
      <c r="G21" s="10"/>
    </row>
    <row r="22" spans="1:7" ht="12.75">
      <c r="A22" t="s">
        <v>12</v>
      </c>
      <c r="B22" s="5">
        <v>166</v>
      </c>
      <c r="C22" s="18">
        <v>153</v>
      </c>
      <c r="D22" s="10">
        <f>+B22*C22</f>
        <v>25398</v>
      </c>
      <c r="E22" s="5">
        <f>B22</f>
        <v>166</v>
      </c>
      <c r="F22" s="18">
        <v>182</v>
      </c>
      <c r="G22" s="10">
        <f>+E22*F22</f>
        <v>30212</v>
      </c>
    </row>
    <row r="23" spans="4:7" ht="12.75">
      <c r="D23" s="10"/>
      <c r="G23" s="10"/>
    </row>
    <row r="24" spans="1:7" ht="12.75">
      <c r="A24" t="s">
        <v>13</v>
      </c>
      <c r="B24" s="5">
        <v>168</v>
      </c>
      <c r="D24" s="10"/>
      <c r="E24" s="5">
        <f>B24</f>
        <v>168</v>
      </c>
      <c r="G24" s="10"/>
    </row>
    <row r="25" spans="4:7" ht="12.75">
      <c r="D25" s="10"/>
      <c r="G25" s="10"/>
    </row>
    <row r="26" spans="1:7" ht="12.75">
      <c r="A26" t="str">
        <f>+RS!A$25</f>
        <v>Fuel </v>
      </c>
      <c r="C26" s="15">
        <f>+RS!C25</f>
        <v>0.002321712290137015</v>
      </c>
      <c r="D26" s="10">
        <f>+B16*C26</f>
        <v>17713.615359790285</v>
      </c>
      <c r="F26" s="15">
        <f>+RS!F25</f>
        <v>0.002321712290137015</v>
      </c>
      <c r="G26" s="10">
        <f>+E16*F26</f>
        <v>17713.615359790285</v>
      </c>
    </row>
    <row r="27" spans="4:7" ht="12.75">
      <c r="D27" s="10"/>
      <c r="G27" s="10"/>
    </row>
    <row r="28" spans="1:7" ht="12.75">
      <c r="A28" t="str">
        <f>+RS!A$27</f>
        <v>Environmental Surcharge</v>
      </c>
      <c r="D28" s="10">
        <v>13093.14</v>
      </c>
      <c r="G28" s="10">
        <v>0</v>
      </c>
    </row>
    <row r="29" spans="4:7" ht="12.75">
      <c r="D29" s="10"/>
      <c r="G29" s="10"/>
    </row>
    <row r="30" spans="1:7" ht="12.75">
      <c r="A30" t="s">
        <v>14</v>
      </c>
      <c r="D30" s="10">
        <f>SUM(D13:D28)</f>
        <v>611891.2174397904</v>
      </c>
      <c r="G30" s="10">
        <f>SUM(G13:G28)</f>
        <v>719645.9916097904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13.57421875" style="0" customWidth="1"/>
    <col min="3" max="3" width="13.140625" style="0" customWidth="1"/>
    <col min="4" max="4" width="15.421875" style="0" customWidth="1"/>
    <col min="5" max="5" width="11.7109375" style="0" bestFit="1" customWidth="1"/>
    <col min="6" max="6" width="13.8515625" style="0" customWidth="1"/>
    <col min="7" max="7" width="17.2812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64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1" ht="12.75">
      <c r="F11" s="7"/>
    </row>
    <row r="12" spans="1:7" ht="12.75">
      <c r="A12" s="11" t="s">
        <v>8</v>
      </c>
      <c r="B12" s="5">
        <v>577461697</v>
      </c>
      <c r="C12" s="19">
        <v>0.06309</v>
      </c>
      <c r="D12" s="10">
        <f>+B12*C12</f>
        <v>36432058.46372999</v>
      </c>
      <c r="E12" s="5">
        <f>B12</f>
        <v>577461697</v>
      </c>
      <c r="F12" s="19">
        <v>0.07795</v>
      </c>
      <c r="G12" s="10">
        <f>+E12*F12</f>
        <v>45013139.281150006</v>
      </c>
    </row>
    <row r="13" spans="1:7" ht="12.75">
      <c r="A13" t="s">
        <v>124</v>
      </c>
      <c r="B13" s="5">
        <v>36642</v>
      </c>
      <c r="D13" s="10"/>
      <c r="E13" s="5">
        <f>B13</f>
        <v>36642</v>
      </c>
      <c r="G13" s="10"/>
    </row>
    <row r="14" spans="1:7" ht="12.75">
      <c r="A14" t="s">
        <v>11</v>
      </c>
      <c r="B14" s="5">
        <f>SUM(B12:B13)</f>
        <v>577498339</v>
      </c>
      <c r="D14" s="10"/>
      <c r="E14" s="5">
        <f>SUM(E12:E13)</f>
        <v>577498339</v>
      </c>
      <c r="G14" s="10"/>
    </row>
    <row r="15" spans="4:7" ht="12.75">
      <c r="D15" s="10"/>
      <c r="G15" s="10"/>
    </row>
    <row r="16" spans="1:7" ht="12.75">
      <c r="A16" t="s">
        <v>58</v>
      </c>
      <c r="B16" s="5">
        <v>1606539</v>
      </c>
      <c r="C16" s="6">
        <v>3.45</v>
      </c>
      <c r="D16" s="10">
        <f>+B16*C16</f>
        <v>5542559.550000001</v>
      </c>
      <c r="E16" s="5">
        <f>B16</f>
        <v>1606539</v>
      </c>
      <c r="F16" s="6">
        <v>4.02</v>
      </c>
      <c r="G16" s="10">
        <f>+E16*F16</f>
        <v>6458286.779999999</v>
      </c>
    </row>
    <row r="17" spans="3:7" ht="12.75">
      <c r="C17" s="6"/>
      <c r="D17" s="10"/>
      <c r="F17" s="6"/>
      <c r="G17" s="10"/>
    </row>
    <row r="18" spans="1:7" ht="12.75">
      <c r="A18" t="s">
        <v>123</v>
      </c>
      <c r="B18" s="5">
        <v>50257</v>
      </c>
      <c r="C18" s="6">
        <v>2.97</v>
      </c>
      <c r="D18" s="10">
        <f>+B18*C18</f>
        <v>149263.29</v>
      </c>
      <c r="E18" s="5">
        <f>B18</f>
        <v>50257</v>
      </c>
      <c r="F18" s="6">
        <v>3.46</v>
      </c>
      <c r="G18" s="10">
        <f>+E18*F18</f>
        <v>173889.22</v>
      </c>
    </row>
    <row r="19" spans="3:7" ht="12.75">
      <c r="C19" s="6"/>
      <c r="D19" s="10"/>
      <c r="F19" s="6"/>
      <c r="G19" s="10"/>
    </row>
    <row r="20" spans="1:7" ht="12.75">
      <c r="A20" t="s">
        <v>12</v>
      </c>
      <c r="B20" s="5">
        <v>8613</v>
      </c>
      <c r="C20" s="6">
        <v>85</v>
      </c>
      <c r="D20" s="10">
        <f>+B20*C20</f>
        <v>732105</v>
      </c>
      <c r="E20" s="5">
        <f>B20</f>
        <v>8613</v>
      </c>
      <c r="F20" s="6">
        <v>85</v>
      </c>
      <c r="G20" s="10">
        <f>+E20*F20</f>
        <v>732105</v>
      </c>
    </row>
    <row r="21" spans="4:7" ht="12.75">
      <c r="D21" s="10"/>
      <c r="G21" s="10"/>
    </row>
    <row r="22" spans="1:7" ht="12.75">
      <c r="A22" t="s">
        <v>13</v>
      </c>
      <c r="B22" s="5">
        <v>8616</v>
      </c>
      <c r="D22" s="10"/>
      <c r="E22" s="5">
        <f>B22</f>
        <v>8616</v>
      </c>
      <c r="G22" s="10"/>
    </row>
    <row r="23" spans="4:7" ht="12.75">
      <c r="D23" s="10"/>
      <c r="G23" s="10"/>
    </row>
    <row r="24" spans="1:7" ht="12.75">
      <c r="A24" t="str">
        <f>+RS!A$25</f>
        <v>Fuel </v>
      </c>
      <c r="C24" s="15">
        <f>+RS!C25</f>
        <v>0.002321712290137015</v>
      </c>
      <c r="D24" s="10">
        <f>+B14*C24</f>
        <v>1340784.9911900123</v>
      </c>
      <c r="F24" s="15">
        <f>+RS!F25</f>
        <v>0.002321712290137015</v>
      </c>
      <c r="G24" s="10">
        <f>+E14*F24</f>
        <v>1340784.9911900123</v>
      </c>
    </row>
    <row r="25" spans="4:7" ht="12.75">
      <c r="D25" s="10"/>
      <c r="G25" s="10"/>
    </row>
    <row r="26" spans="1:7" ht="12.75">
      <c r="A26" t="str">
        <f>+RS!A$27</f>
        <v>Environmental Surcharge</v>
      </c>
      <c r="D26" s="10">
        <v>1148128.07</v>
      </c>
      <c r="G26" s="10">
        <v>0</v>
      </c>
    </row>
    <row r="27" spans="4:7" ht="12.75">
      <c r="D27" s="10"/>
      <c r="G27" s="10"/>
    </row>
    <row r="28" spans="1:7" ht="12.75">
      <c r="A28" t="s">
        <v>14</v>
      </c>
      <c r="D28" s="10">
        <f>SUM(D12:D26)</f>
        <v>45344899.36492</v>
      </c>
      <c r="G28" s="10">
        <f>SUM(G12:G26)</f>
        <v>53718205.272340015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1.8515625" style="0" customWidth="1"/>
    <col min="3" max="3" width="13.140625" style="0" customWidth="1"/>
    <col min="4" max="4" width="13.7109375" style="0" customWidth="1"/>
    <col min="5" max="5" width="9.7109375" style="0" bestFit="1" customWidth="1"/>
    <col min="6" max="7" width="14.42187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125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ht="12.75">
      <c r="A12" s="4" t="s">
        <v>8</v>
      </c>
    </row>
    <row r="13" spans="1:7" ht="12.75">
      <c r="A13" t="s">
        <v>21</v>
      </c>
      <c r="B13" s="5">
        <v>1284601</v>
      </c>
      <c r="C13" s="19">
        <v>0.10781</v>
      </c>
      <c r="D13" s="10">
        <f>+B13*C13</f>
        <v>138492.83381</v>
      </c>
      <c r="E13" s="5">
        <f>+B13</f>
        <v>1284601</v>
      </c>
      <c r="F13" s="19">
        <v>0.12971</v>
      </c>
      <c r="G13" s="10">
        <f>+E13*F13</f>
        <v>166625.59571</v>
      </c>
    </row>
    <row r="14" spans="1:7" ht="12.75">
      <c r="A14" t="s">
        <v>22</v>
      </c>
      <c r="B14" s="5">
        <v>1796881</v>
      </c>
      <c r="C14" s="19">
        <v>0.03942</v>
      </c>
      <c r="D14" s="10">
        <f>+B14*C14</f>
        <v>70833.04901999999</v>
      </c>
      <c r="E14" s="5">
        <f>+B14</f>
        <v>1796881</v>
      </c>
      <c r="F14" s="19">
        <v>0.05116</v>
      </c>
      <c r="G14" s="10">
        <f>+E14*F14</f>
        <v>91928.43196</v>
      </c>
    </row>
    <row r="15" spans="3:7" ht="12.75">
      <c r="C15" s="6"/>
      <c r="D15" s="10"/>
      <c r="F15" s="6"/>
      <c r="G15" s="10"/>
    </row>
    <row r="16" spans="1:7" ht="12.75">
      <c r="A16" t="s">
        <v>11</v>
      </c>
      <c r="B16" s="5">
        <f>SUM(B13:B14)</f>
        <v>3081482</v>
      </c>
      <c r="C16" s="6"/>
      <c r="D16" s="10"/>
      <c r="E16" s="5">
        <f>+B16</f>
        <v>3081482</v>
      </c>
      <c r="F16" s="6"/>
      <c r="G16" s="10"/>
    </row>
    <row r="17" spans="2:7" ht="12.75">
      <c r="B17" s="5"/>
      <c r="C17" s="6"/>
      <c r="D17" s="10"/>
      <c r="F17" s="6"/>
      <c r="G17" s="10"/>
    </row>
    <row r="18" spans="1:7" ht="12.75">
      <c r="A18" t="s">
        <v>12</v>
      </c>
      <c r="B18" s="5">
        <v>108</v>
      </c>
      <c r="C18" s="6">
        <v>81.8</v>
      </c>
      <c r="D18" s="10">
        <f>+B18*C18</f>
        <v>8834.4</v>
      </c>
      <c r="E18" s="5">
        <f>+B18</f>
        <v>108</v>
      </c>
      <c r="F18" s="6">
        <v>81.8</v>
      </c>
      <c r="G18" s="10">
        <f>+E18*F18</f>
        <v>8834.4</v>
      </c>
    </row>
    <row r="19" spans="2:7" ht="12.75">
      <c r="B19" s="5"/>
      <c r="D19" s="10"/>
      <c r="G19" s="10"/>
    </row>
    <row r="20" spans="1:7" ht="12.75">
      <c r="A20" t="s">
        <v>13</v>
      </c>
      <c r="B20" s="5">
        <v>108</v>
      </c>
      <c r="D20" s="10"/>
      <c r="E20" s="5">
        <f>+B20</f>
        <v>108</v>
      </c>
      <c r="G20" s="10"/>
    </row>
    <row r="21" spans="4:7" ht="12.75">
      <c r="D21" s="10"/>
      <c r="G21" s="10"/>
    </row>
    <row r="22" spans="1:7" ht="12.75">
      <c r="A22" t="str">
        <f>+RS!A$25</f>
        <v>Fuel </v>
      </c>
      <c r="C22" s="15">
        <f>+RS!C25</f>
        <v>0.002321712290137015</v>
      </c>
      <c r="D22" s="10">
        <f>+B16*C22</f>
        <v>7154.3146312359895</v>
      </c>
      <c r="F22" s="15">
        <f>+RS!F25</f>
        <v>0.002321712290137015</v>
      </c>
      <c r="G22" s="10">
        <f>+E16*F22</f>
        <v>7154.3146312359895</v>
      </c>
    </row>
    <row r="23" spans="4:7" ht="12.75">
      <c r="D23" s="10"/>
      <c r="G23" s="10"/>
    </row>
    <row r="24" spans="1:7" ht="12.75">
      <c r="A24" t="str">
        <f>+RS!A$27</f>
        <v>Environmental Surcharge</v>
      </c>
      <c r="D24" s="10">
        <v>6257.11</v>
      </c>
      <c r="G24" s="10">
        <v>0</v>
      </c>
    </row>
    <row r="25" spans="4:7" ht="12.75">
      <c r="D25" s="10"/>
      <c r="G25" s="10"/>
    </row>
    <row r="26" spans="1:7" ht="12.75">
      <c r="A26" t="s">
        <v>14</v>
      </c>
      <c r="D26" s="10">
        <f>SUM(D13:D24)</f>
        <v>231571.707461236</v>
      </c>
      <c r="G26" s="10">
        <f>SUM(G13:G24)</f>
        <v>274542.742301236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2" width="11.7109375" style="0" customWidth="1"/>
    <col min="3" max="3" width="12.28125" style="0" customWidth="1"/>
    <col min="4" max="4" width="15.28125" style="0" customWidth="1"/>
    <col min="5" max="5" width="11.7109375" style="0" bestFit="1" customWidth="1"/>
    <col min="6" max="6" width="13.140625" style="0" customWidth="1"/>
    <col min="7" max="7" width="15.14062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65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spans="1:7" ht="12.75">
      <c r="A12" s="11" t="s">
        <v>8</v>
      </c>
      <c r="B12" s="5">
        <v>104787360</v>
      </c>
      <c r="C12" s="19">
        <v>0.05604</v>
      </c>
      <c r="D12" s="10">
        <f>+B12*C12</f>
        <v>5872283.6544</v>
      </c>
      <c r="E12" s="5">
        <f>B12</f>
        <v>104787360</v>
      </c>
      <c r="F12" s="19">
        <v>0.06514</v>
      </c>
      <c r="G12" s="10">
        <f>+E12*F12</f>
        <v>6825848.6304</v>
      </c>
    </row>
    <row r="13" spans="1:7" ht="12.75">
      <c r="A13" t="s">
        <v>124</v>
      </c>
      <c r="B13" s="5">
        <v>-22492</v>
      </c>
      <c r="D13" s="10"/>
      <c r="E13" s="5">
        <f>B13</f>
        <v>-22492</v>
      </c>
      <c r="G13" s="10"/>
    </row>
    <row r="14" spans="1:7" ht="12.75">
      <c r="A14" t="s">
        <v>11</v>
      </c>
      <c r="B14" s="5">
        <f>SUM(B12:B13)</f>
        <v>104764868</v>
      </c>
      <c r="D14" s="10"/>
      <c r="E14" s="5">
        <f>B14</f>
        <v>104764868</v>
      </c>
      <c r="G14" s="10"/>
    </row>
    <row r="15" spans="4:7" ht="12.75">
      <c r="D15" s="10"/>
      <c r="G15" s="10"/>
    </row>
    <row r="16" spans="1:7" ht="12.75">
      <c r="A16" t="s">
        <v>58</v>
      </c>
      <c r="B16" s="5">
        <v>432390</v>
      </c>
      <c r="C16" s="6">
        <v>3.36</v>
      </c>
      <c r="D16" s="10">
        <f>+B16*C16</f>
        <v>1452830.4</v>
      </c>
      <c r="E16" s="5">
        <f>B16</f>
        <v>432390</v>
      </c>
      <c r="F16" s="6">
        <v>3.89</v>
      </c>
      <c r="G16" s="10">
        <f>+E16*F16</f>
        <v>1681997.1</v>
      </c>
    </row>
    <row r="17" spans="3:7" ht="12.75">
      <c r="C17" s="6"/>
      <c r="D17" s="10"/>
      <c r="F17" s="6"/>
      <c r="G17" s="10"/>
    </row>
    <row r="18" spans="1:7" ht="12.75">
      <c r="A18" t="s">
        <v>123</v>
      </c>
      <c r="B18" s="5">
        <v>70343</v>
      </c>
      <c r="C18" s="6">
        <v>2.97</v>
      </c>
      <c r="D18" s="10">
        <f>+B18*C18</f>
        <v>208918.71000000002</v>
      </c>
      <c r="E18" s="5">
        <f>B18</f>
        <v>70343</v>
      </c>
      <c r="F18" s="6">
        <v>3.46</v>
      </c>
      <c r="G18" s="10">
        <f>+E18*F18</f>
        <v>243386.78</v>
      </c>
    </row>
    <row r="19" spans="3:7" ht="12.75">
      <c r="C19" s="6"/>
      <c r="D19" s="10"/>
      <c r="F19" s="6"/>
      <c r="G19" s="10"/>
    </row>
    <row r="20" spans="1:7" ht="12.75">
      <c r="A20" t="s">
        <v>12</v>
      </c>
      <c r="B20" s="5">
        <v>1118</v>
      </c>
      <c r="C20" s="6">
        <v>127.5</v>
      </c>
      <c r="D20" s="10">
        <f>+B20*C20</f>
        <v>142545</v>
      </c>
      <c r="E20" s="5">
        <f>B20</f>
        <v>1118</v>
      </c>
      <c r="F20" s="6">
        <v>127.5</v>
      </c>
      <c r="G20" s="10">
        <f>+E20*F20</f>
        <v>142545</v>
      </c>
    </row>
    <row r="21" spans="4:7" ht="12.75">
      <c r="D21" s="10"/>
      <c r="G21" s="10"/>
    </row>
    <row r="22" spans="1:7" ht="12.75">
      <c r="A22" t="s">
        <v>13</v>
      </c>
      <c r="B22" s="5">
        <v>1116</v>
      </c>
      <c r="D22" s="10"/>
      <c r="E22" s="5">
        <f>B22</f>
        <v>1116</v>
      </c>
      <c r="G22" s="10"/>
    </row>
    <row r="23" spans="4:7" ht="12.75">
      <c r="D23" s="10"/>
      <c r="G23" s="10"/>
    </row>
    <row r="24" spans="1:7" ht="12.75">
      <c r="A24" t="str">
        <f>+RS!A$25</f>
        <v>Fuel </v>
      </c>
      <c r="C24" s="15">
        <f>+RS!C25</f>
        <v>0.002321712290137015</v>
      </c>
      <c r="D24" s="10">
        <f>+B14*C24</f>
        <v>243233.88161018208</v>
      </c>
      <c r="F24" s="15">
        <f>+RS!F25</f>
        <v>0.002321712290137015</v>
      </c>
      <c r="G24" s="10">
        <f>+E14*F24</f>
        <v>243233.88161018208</v>
      </c>
    </row>
    <row r="25" spans="4:7" ht="12.75">
      <c r="D25" s="10"/>
      <c r="G25" s="10"/>
    </row>
    <row r="26" spans="1:7" ht="12.75">
      <c r="A26" t="str">
        <f>+RS!A$27</f>
        <v>Environmental Surcharge</v>
      </c>
      <c r="D26" s="10">
        <v>202251.23</v>
      </c>
      <c r="G26" s="10">
        <v>0</v>
      </c>
    </row>
    <row r="27" spans="4:7" ht="12.75">
      <c r="D27" s="10"/>
      <c r="G27" s="10"/>
    </row>
    <row r="28" spans="1:7" ht="12.75">
      <c r="A28" t="s">
        <v>14</v>
      </c>
      <c r="D28" s="10">
        <f>SUM(D12:D26)</f>
        <v>8122062.876010183</v>
      </c>
      <c r="G28" s="10">
        <f>SUM(G12:G26)</f>
        <v>9137011.39201018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3.28125" style="0" customWidth="1"/>
    <col min="3" max="3" width="12.28125" style="0" customWidth="1"/>
    <col min="4" max="4" width="14.7109375" style="0" customWidth="1"/>
    <col min="5" max="5" width="11.7109375" style="0" bestFit="1" customWidth="1"/>
    <col min="6" max="6" width="13.57421875" style="0" customWidth="1"/>
    <col min="7" max="7" width="14.851562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66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spans="1:7" ht="12.75">
      <c r="A12" s="11" t="s">
        <v>8</v>
      </c>
      <c r="B12" s="5">
        <v>78827849</v>
      </c>
      <c r="C12" s="19">
        <v>0.04539</v>
      </c>
      <c r="D12" s="10">
        <f>+B12*C12</f>
        <v>3577996.06611</v>
      </c>
      <c r="E12" s="5">
        <f>B12</f>
        <v>78827849</v>
      </c>
      <c r="F12" s="19">
        <v>0.04942</v>
      </c>
      <c r="G12" s="10">
        <f>+E12*F12</f>
        <v>3895672.29758</v>
      </c>
    </row>
    <row r="13" spans="1:7" ht="12.75">
      <c r="A13" t="s">
        <v>124</v>
      </c>
      <c r="B13" s="5">
        <v>-43284</v>
      </c>
      <c r="D13" s="10"/>
      <c r="E13" s="5">
        <f>B13</f>
        <v>-43284</v>
      </c>
      <c r="G13" s="10"/>
    </row>
    <row r="14" spans="1:7" ht="12.75">
      <c r="A14" t="s">
        <v>11</v>
      </c>
      <c r="B14" s="5">
        <f>SUM(B12:B13)</f>
        <v>78784565</v>
      </c>
      <c r="D14" s="10"/>
      <c r="E14" s="5">
        <f>B14</f>
        <v>78784565</v>
      </c>
      <c r="G14" s="10"/>
    </row>
    <row r="15" spans="4:7" ht="12.75">
      <c r="D15" s="10"/>
      <c r="G15" s="10"/>
    </row>
    <row r="16" spans="1:7" ht="12.75">
      <c r="A16" t="s">
        <v>58</v>
      </c>
      <c r="B16" s="5">
        <v>271247</v>
      </c>
      <c r="C16" s="6">
        <v>3.3</v>
      </c>
      <c r="D16" s="10">
        <f>+B16*C16</f>
        <v>895115.1</v>
      </c>
      <c r="E16" s="5">
        <f>B16</f>
        <v>271247</v>
      </c>
      <c r="F16" s="6">
        <v>3.8</v>
      </c>
      <c r="G16" s="10">
        <f>+E16*F16</f>
        <v>1030738.6</v>
      </c>
    </row>
    <row r="17" spans="3:7" ht="12.75">
      <c r="C17" s="6"/>
      <c r="D17" s="10"/>
      <c r="F17" s="6"/>
      <c r="G17" s="10"/>
    </row>
    <row r="18" spans="1:7" ht="12.75">
      <c r="A18" t="s">
        <v>123</v>
      </c>
      <c r="B18" s="5">
        <v>63743</v>
      </c>
      <c r="C18" s="6">
        <v>2.97</v>
      </c>
      <c r="D18" s="10">
        <f>+B18*C18</f>
        <v>189316.71000000002</v>
      </c>
      <c r="E18" s="5">
        <f>B18</f>
        <v>63743</v>
      </c>
      <c r="F18" s="6">
        <v>3.46</v>
      </c>
      <c r="G18" s="10">
        <f>+E18*F18</f>
        <v>220550.78</v>
      </c>
    </row>
    <row r="19" spans="3:7" ht="13.5" customHeight="1">
      <c r="C19" s="6"/>
      <c r="D19" s="10"/>
      <c r="F19" s="6"/>
      <c r="G19" s="10"/>
    </row>
    <row r="20" spans="1:7" ht="12.75">
      <c r="A20" t="s">
        <v>12</v>
      </c>
      <c r="B20" s="5">
        <v>599</v>
      </c>
      <c r="C20" s="6">
        <v>535.5</v>
      </c>
      <c r="D20" s="10">
        <f>+B20*C20</f>
        <v>320764.5</v>
      </c>
      <c r="E20" s="5">
        <f>B20</f>
        <v>599</v>
      </c>
      <c r="F20" s="6">
        <v>535.5</v>
      </c>
      <c r="G20" s="10">
        <f>+E20*F20</f>
        <v>320764.5</v>
      </c>
    </row>
    <row r="21" spans="4:7" ht="12.75">
      <c r="D21" s="10"/>
      <c r="G21" s="10"/>
    </row>
    <row r="22" spans="1:7" ht="12.75">
      <c r="A22" t="s">
        <v>13</v>
      </c>
      <c r="B22" s="5">
        <v>600</v>
      </c>
      <c r="D22" s="10"/>
      <c r="E22" s="5">
        <f>B22</f>
        <v>600</v>
      </c>
      <c r="G22" s="10"/>
    </row>
    <row r="23" spans="4:7" ht="12.75">
      <c r="D23" s="10"/>
      <c r="G23" s="10"/>
    </row>
    <row r="24" spans="1:7" ht="12.75">
      <c r="A24" t="str">
        <f>+RS!A$25</f>
        <v>Fuel </v>
      </c>
      <c r="C24" s="15">
        <f>+RS!C25</f>
        <v>0.002321712290137015</v>
      </c>
      <c r="D24" s="10">
        <f>+B14*C24</f>
        <v>182915.09283359852</v>
      </c>
      <c r="F24" s="15">
        <f>+RS!F25</f>
        <v>0.002321712290137015</v>
      </c>
      <c r="G24" s="10">
        <f>+E14*F24</f>
        <v>182915.09283359852</v>
      </c>
    </row>
    <row r="25" spans="4:7" ht="12.75">
      <c r="D25" s="10"/>
      <c r="G25" s="10"/>
    </row>
    <row r="26" spans="1:7" ht="12.75">
      <c r="A26" t="str">
        <f>+RS!A$27</f>
        <v>Environmental Surcharge</v>
      </c>
      <c r="D26" s="10">
        <v>130799.81</v>
      </c>
      <c r="G26" s="10">
        <v>0</v>
      </c>
    </row>
    <row r="27" spans="4:7" ht="12.75">
      <c r="D27" s="10"/>
      <c r="G27" s="10"/>
    </row>
    <row r="28" spans="1:7" ht="12.75">
      <c r="A28" t="s">
        <v>14</v>
      </c>
      <c r="D28" s="10">
        <f>SUM(D12:D26)</f>
        <v>5296907.278943597</v>
      </c>
      <c r="G28" s="10">
        <f>SUM(G12:G26)</f>
        <v>5650641.270413598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4" width="12.7109375" style="0" bestFit="1" customWidth="1"/>
    <col min="5" max="5" width="14.8515625" style="0" bestFit="1" customWidth="1"/>
    <col min="6" max="6" width="17.421875" style="0" bestFit="1" customWidth="1"/>
    <col min="7" max="7" width="14.421875" style="0" bestFit="1" customWidth="1"/>
    <col min="8" max="13" width="12.7109375" style="0" bestFit="1" customWidth="1"/>
  </cols>
  <sheetData>
    <row r="1" ht="12.75">
      <c r="A1" t="str">
        <f>+'[1]RS'!A1</f>
        <v>KENTUCKY POWER BILLING ANALYSIS</v>
      </c>
    </row>
    <row r="2" ht="12.75">
      <c r="A2" t="str">
        <f>+'[1]RS'!A3</f>
        <v>TEST YEAR ENDED SEPTEMBER 30, 2009</v>
      </c>
    </row>
    <row r="3" ht="12.75">
      <c r="A3" t="s">
        <v>158</v>
      </c>
    </row>
    <row r="6" spans="2:13" ht="12.75">
      <c r="B6" s="1" t="s">
        <v>51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132</v>
      </c>
      <c r="I6" s="1" t="s">
        <v>133</v>
      </c>
      <c r="J6" s="1" t="s">
        <v>2</v>
      </c>
      <c r="M6" s="1" t="s">
        <v>134</v>
      </c>
    </row>
    <row r="7" spans="2:13" ht="12.75">
      <c r="B7" s="1" t="s">
        <v>135</v>
      </c>
      <c r="C7" s="1" t="s">
        <v>136</v>
      </c>
      <c r="D7" s="1" t="s">
        <v>136</v>
      </c>
      <c r="E7" s="1" t="s">
        <v>136</v>
      </c>
      <c r="F7" s="1" t="s">
        <v>136</v>
      </c>
      <c r="G7" s="1" t="s">
        <v>137</v>
      </c>
      <c r="H7" s="1" t="s">
        <v>138</v>
      </c>
      <c r="I7" s="1" t="s">
        <v>139</v>
      </c>
      <c r="J7" s="1" t="s">
        <v>7</v>
      </c>
      <c r="K7" s="1" t="s">
        <v>2</v>
      </c>
      <c r="L7" s="1" t="s">
        <v>140</v>
      </c>
      <c r="M7" s="1" t="s">
        <v>141</v>
      </c>
    </row>
    <row r="8" spans="1:13" ht="12.75">
      <c r="A8" s="3" t="s">
        <v>88</v>
      </c>
      <c r="B8" s="3" t="s">
        <v>7</v>
      </c>
      <c r="C8" s="3" t="s">
        <v>142</v>
      </c>
      <c r="D8" s="3" t="s">
        <v>143</v>
      </c>
      <c r="E8" s="3" t="s">
        <v>144</v>
      </c>
      <c r="F8" s="3" t="s">
        <v>145</v>
      </c>
      <c r="G8" s="3" t="s">
        <v>146</v>
      </c>
      <c r="H8" s="3" t="s">
        <v>7</v>
      </c>
      <c r="I8" s="3" t="s">
        <v>7</v>
      </c>
      <c r="J8" s="3" t="s">
        <v>147</v>
      </c>
      <c r="K8" s="3" t="s">
        <v>7</v>
      </c>
      <c r="L8" s="3" t="s">
        <v>109</v>
      </c>
      <c r="M8" s="3" t="s">
        <v>7</v>
      </c>
    </row>
    <row r="9" ht="12.75">
      <c r="A9" s="3"/>
    </row>
    <row r="10" spans="1:13" ht="12.75">
      <c r="A10" t="s">
        <v>89</v>
      </c>
      <c r="B10" s="10">
        <f>+'[1]PB Sum'!C10</f>
        <v>200432953.03236</v>
      </c>
      <c r="C10" s="10">
        <f>+'[1]PB - Green'!C10</f>
        <v>200432519.03236</v>
      </c>
      <c r="D10" s="10">
        <f>+'[1]PB - SS'!C10</f>
        <v>199732290.61236</v>
      </c>
      <c r="E10" s="10">
        <f>+'[1]PB - CC'!C10</f>
        <v>197707555.61236</v>
      </c>
      <c r="F10" s="10">
        <f>+'[1]PB - NMS'!C10</f>
        <v>199501313.56236</v>
      </c>
      <c r="G10" s="10">
        <f>+'[1]PB - AF'!C10</f>
        <v>195692276.71235996</v>
      </c>
      <c r="H10" s="10">
        <f>+'[1]YEM'!C10</f>
        <v>197351853.21717003</v>
      </c>
      <c r="I10" s="10">
        <f>+'[1]YEC'!C10</f>
        <v>196608756.54374</v>
      </c>
      <c r="J10" s="10"/>
      <c r="M10" s="10">
        <f>+Summary!$C$10</f>
        <v>229819967.2229798</v>
      </c>
    </row>
    <row r="11" spans="1:13" ht="12.75">
      <c r="A11" s="20" t="s">
        <v>90</v>
      </c>
      <c r="B11" s="21">
        <f>+'[1]PB Sum'!C12</f>
        <v>368498.62278</v>
      </c>
      <c r="C11" s="21">
        <f>+'[1]PB - Green'!C12</f>
        <v>368498.62278</v>
      </c>
      <c r="D11" s="21">
        <f>+'[1]PB - SS'!C12</f>
        <v>366940.71278</v>
      </c>
      <c r="E11" s="21">
        <f>+'[1]PB - CC'!C12</f>
        <v>362596.13278</v>
      </c>
      <c r="F11" s="21">
        <f>+'[1]PB - NMS'!C12</f>
        <v>366445.08278</v>
      </c>
      <c r="G11" s="21">
        <f>+'[1]PB - AF'!C12</f>
        <v>358902.97278</v>
      </c>
      <c r="H11" s="21">
        <f>+'[1]YEM'!C12</f>
        <v>359587.52687000006</v>
      </c>
      <c r="I11" s="21">
        <f>+'[1]YEC'!C12</f>
        <v>355760.20827</v>
      </c>
      <c r="J11" s="21"/>
      <c r="K11" s="20"/>
      <c r="L11" s="20"/>
      <c r="M11" s="21">
        <f>+Summary!$C$12</f>
        <v>420374.0167130155</v>
      </c>
    </row>
    <row r="12" spans="1:13" ht="12.75">
      <c r="A12" s="22" t="s">
        <v>148</v>
      </c>
      <c r="B12" s="23">
        <f>+'[1]PB Sum'!C14</f>
        <v>4278.701089999999</v>
      </c>
      <c r="C12" s="23">
        <f>+'[1]PB - Green'!C14</f>
        <v>4278.701089999999</v>
      </c>
      <c r="D12" s="23">
        <f>+'[1]PB - SS'!C14</f>
        <v>4270.451089999999</v>
      </c>
      <c r="E12" s="23">
        <f>+'[1]PB - CC'!C14</f>
        <v>4225.721089999999</v>
      </c>
      <c r="F12" s="23">
        <f>+'[1]PB - NMS'!C14</f>
        <v>4265.351089999999</v>
      </c>
      <c r="G12" s="23">
        <f>+'[1]PB - AF'!C14</f>
        <v>4145.7410899999995</v>
      </c>
      <c r="H12" s="23">
        <f>+'[1]YEM'!C14</f>
        <v>4145.7410899999995</v>
      </c>
      <c r="I12" s="23">
        <f>+'[1]YEC'!C14</f>
        <v>0</v>
      </c>
      <c r="J12" s="23"/>
      <c r="K12" s="22"/>
      <c r="L12" s="22"/>
      <c r="M12" s="23">
        <f>+Summary!$C$14</f>
        <v>0</v>
      </c>
    </row>
    <row r="13" spans="1:13" ht="12.75">
      <c r="A13" t="s">
        <v>149</v>
      </c>
      <c r="B13" s="10">
        <f aca="true" t="shared" si="0" ref="B13:I13">SUM(B10:B12)</f>
        <v>200805730.35623</v>
      </c>
      <c r="C13" s="10">
        <f t="shared" si="0"/>
        <v>200805296.35623</v>
      </c>
      <c r="D13" s="10">
        <f t="shared" si="0"/>
        <v>200103501.77623</v>
      </c>
      <c r="E13" s="10">
        <f t="shared" si="0"/>
        <v>198074377.46622998</v>
      </c>
      <c r="F13" s="10">
        <f t="shared" si="0"/>
        <v>199872023.99623</v>
      </c>
      <c r="G13" s="10">
        <f t="shared" si="0"/>
        <v>196055325.42622995</v>
      </c>
      <c r="H13" s="10">
        <f t="shared" si="0"/>
        <v>197715586.48513004</v>
      </c>
      <c r="I13" s="10">
        <f t="shared" si="0"/>
        <v>196964516.75201002</v>
      </c>
      <c r="J13" s="10">
        <f>K13-I13</f>
        <v>33171258.247989982</v>
      </c>
      <c r="K13" s="10">
        <v>230135775</v>
      </c>
      <c r="L13" s="10">
        <f>+K13-M13</f>
        <v>-104566.239692837</v>
      </c>
      <c r="M13" s="10">
        <f>SUM(M10:M12)</f>
        <v>230240341.23969284</v>
      </c>
    </row>
    <row r="14" ht="12.75">
      <c r="M14" s="10"/>
    </row>
    <row r="15" spans="1:13" ht="12.75">
      <c r="A15" t="s">
        <v>91</v>
      </c>
      <c r="B15" s="10">
        <f>+'[1]PB Sum'!C16</f>
        <v>6633249.61</v>
      </c>
      <c r="C15" s="10">
        <f>+'[1]PB - Green'!C16</f>
        <v>6633249.61</v>
      </c>
      <c r="D15" s="10">
        <f>+'[1]PB - SS'!C16</f>
        <v>6639118.92</v>
      </c>
      <c r="E15" s="10">
        <f>+'[1]PB - CC'!C16</f>
        <v>6603257.4399999995</v>
      </c>
      <c r="F15" s="10">
        <f>+'[1]PB - NMS'!C16</f>
        <v>6635027.92</v>
      </c>
      <c r="G15" s="10">
        <f>+'[1]PB - AF'!C16</f>
        <v>6546075.58</v>
      </c>
      <c r="H15" s="10">
        <f>+'[1]YEM'!C16</f>
        <v>6546075.58</v>
      </c>
      <c r="I15" s="10">
        <f>+'[1]YEC'!C16</f>
        <v>6588349.083723877</v>
      </c>
      <c r="J15" s="10">
        <f>K15-I15</f>
        <v>1109559.9162761234</v>
      </c>
      <c r="K15" s="10">
        <v>7697909</v>
      </c>
      <c r="L15" s="10">
        <f>+K15-M15</f>
        <v>-50.01536350231618</v>
      </c>
      <c r="M15" s="10">
        <f>+Summary!$C$16</f>
        <v>7697959.015363502</v>
      </c>
    </row>
    <row r="16" spans="11:12" ht="12.75">
      <c r="K16" s="10"/>
      <c r="L16" s="10"/>
    </row>
    <row r="17" spans="1:13" ht="12.75">
      <c r="A17" t="s">
        <v>92</v>
      </c>
      <c r="B17" s="10">
        <f>+'[1]PB Sum'!C18</f>
        <v>14363605.46143</v>
      </c>
      <c r="C17" s="10">
        <f>+'[1]PB - Green'!C18</f>
        <v>14363605.46143</v>
      </c>
      <c r="D17" s="10">
        <f>+'[1]PB - SS'!C18</f>
        <v>14324271.03143</v>
      </c>
      <c r="E17" s="10">
        <f>+'[1]PB - CC'!C18</f>
        <v>14212988.001430001</v>
      </c>
      <c r="F17" s="10">
        <f>+'[1]PB - NMS'!C18</f>
        <v>14311576.11143</v>
      </c>
      <c r="G17" s="10">
        <f>+'[1]PB - AF'!C18</f>
        <v>14105951.26143</v>
      </c>
      <c r="H17" s="10">
        <f>+'[1]YEM'!C18</f>
        <v>14068805.19037</v>
      </c>
      <c r="I17" s="10">
        <f>+'[1]YEC'!C18</f>
        <v>14121389.61077</v>
      </c>
      <c r="J17" s="10"/>
      <c r="K17" s="10"/>
      <c r="L17" s="10"/>
      <c r="M17" s="10">
        <f>+Summary!$C$18</f>
        <v>16506476.147742257</v>
      </c>
    </row>
    <row r="18" spans="1:13" ht="12.75">
      <c r="A18" t="s">
        <v>129</v>
      </c>
      <c r="B18" s="10">
        <f>+'[1]PB Sum'!C20</f>
        <v>185.76</v>
      </c>
      <c r="C18" s="10">
        <f>+'[1]PB - Green'!C20</f>
        <v>185.76</v>
      </c>
      <c r="D18" s="10">
        <f>+'[1]PB - SS'!C20</f>
        <v>185.76</v>
      </c>
      <c r="E18" s="10">
        <f>+'[1]PB - CC'!C20</f>
        <v>185.76</v>
      </c>
      <c r="F18" s="10">
        <f>+'[1]PB - NMS'!C20</f>
        <v>185.76</v>
      </c>
      <c r="G18" s="10">
        <f>+'[1]PB - AF'!C20</f>
        <v>185.76</v>
      </c>
      <c r="H18" s="10">
        <f>+'[1]YEM'!C20</f>
        <v>185.76</v>
      </c>
      <c r="I18" s="10">
        <f>+'[1]YEC'!C20</f>
        <v>185.76</v>
      </c>
      <c r="J18" s="10"/>
      <c r="K18" s="10"/>
      <c r="L18" s="10"/>
      <c r="M18" s="10">
        <f>+Summary!$C$20</f>
        <v>181.2</v>
      </c>
    </row>
    <row r="19" spans="1:13" ht="12.75">
      <c r="A19" s="22" t="s">
        <v>93</v>
      </c>
      <c r="B19" s="23">
        <f>+'[1]PB Sum'!C22</f>
        <v>446528.89069</v>
      </c>
      <c r="C19" s="23">
        <f>+'[1]PB - Green'!C22</f>
        <v>446528.89069</v>
      </c>
      <c r="D19" s="23">
        <f>+'[1]PB - SS'!C22</f>
        <v>446314.71069</v>
      </c>
      <c r="E19" s="23">
        <f>+'[1]PB - CC'!C22</f>
        <v>443630.41069</v>
      </c>
      <c r="F19" s="23">
        <f>+'[1]PB - NMS'!C22</f>
        <v>446008.49069</v>
      </c>
      <c r="G19" s="23">
        <f>+'[1]PB - AF'!C22</f>
        <v>438216.20069</v>
      </c>
      <c r="H19" s="23">
        <f>+'[1]YEM'!C22</f>
        <v>438216.20069</v>
      </c>
      <c r="I19" s="23">
        <f>+'[1]YEC'!C22</f>
        <v>430342.95471</v>
      </c>
      <c r="J19" s="23"/>
      <c r="K19" s="23"/>
      <c r="L19" s="23"/>
      <c r="M19" s="23">
        <f>+Summary!$C$22</f>
        <v>496149.96154100576</v>
      </c>
    </row>
    <row r="20" spans="1:13" ht="12.75">
      <c r="A20" t="s">
        <v>150</v>
      </c>
      <c r="B20" s="10">
        <f aca="true" t="shared" si="1" ref="B20:I20">SUM(B17:B19)</f>
        <v>14810320.11212</v>
      </c>
      <c r="C20" s="10">
        <f t="shared" si="1"/>
        <v>14810320.11212</v>
      </c>
      <c r="D20" s="10">
        <f t="shared" si="1"/>
        <v>14770771.50212</v>
      </c>
      <c r="E20" s="10">
        <f t="shared" si="1"/>
        <v>14656804.172120001</v>
      </c>
      <c r="F20" s="10">
        <f t="shared" si="1"/>
        <v>14757770.36212</v>
      </c>
      <c r="G20" s="10">
        <f t="shared" si="1"/>
        <v>14544353.22212</v>
      </c>
      <c r="H20" s="10">
        <f t="shared" si="1"/>
        <v>14507207.15106</v>
      </c>
      <c r="I20" s="10">
        <f t="shared" si="1"/>
        <v>14551918.32548</v>
      </c>
      <c r="J20" s="10">
        <f>K20-I20</f>
        <v>2450722.674520001</v>
      </c>
      <c r="K20" s="10">
        <v>17002641</v>
      </c>
      <c r="L20" s="10">
        <f>+K20-M20</f>
        <v>-166.30928326025605</v>
      </c>
      <c r="M20" s="10">
        <f>SUM(M17:M19)</f>
        <v>17002807.30928326</v>
      </c>
    </row>
    <row r="21" spans="11:13" ht="12.75">
      <c r="K21" s="10"/>
      <c r="L21" s="10"/>
      <c r="M21" s="10"/>
    </row>
    <row r="22" spans="1:13" ht="12.75">
      <c r="A22" t="s">
        <v>94</v>
      </c>
      <c r="B22" s="10">
        <f>+'[1]PB Sum'!C24</f>
        <v>158794.48311999996</v>
      </c>
      <c r="C22" s="10">
        <f>+'[1]PB - Green'!C24</f>
        <v>158794.48311999996</v>
      </c>
      <c r="D22" s="10">
        <f>+'[1]PB - SS'!C24</f>
        <v>158577.55311999997</v>
      </c>
      <c r="E22" s="10">
        <f>+'[1]PB - CC'!C24</f>
        <v>157119.64311999996</v>
      </c>
      <c r="F22" s="10">
        <f>+'[1]PB - NMS'!C24</f>
        <v>158411.24311999997</v>
      </c>
      <c r="G22" s="10">
        <f>+'[1]PB - AF'!C24</f>
        <v>155663.65311999997</v>
      </c>
      <c r="H22" s="10">
        <f>+'[1]YEM'!C24</f>
        <v>156765.99191999997</v>
      </c>
      <c r="I22" s="10">
        <f>+'[1]YEC'!C24</f>
        <v>157811.46704000002</v>
      </c>
      <c r="J22" s="10"/>
      <c r="K22" s="10"/>
      <c r="L22" s="10"/>
      <c r="M22" s="10">
        <f>+Summary!$C$24</f>
        <v>177190.3386209469</v>
      </c>
    </row>
    <row r="23" spans="1:13" ht="12.75">
      <c r="A23" t="s">
        <v>151</v>
      </c>
      <c r="B23" s="10">
        <f>+'[1]PB Sum'!C26</f>
        <v>49675600.94865999</v>
      </c>
      <c r="C23" s="10">
        <f>+'[1]PB - Green'!C26</f>
        <v>49675600.94865999</v>
      </c>
      <c r="D23" s="10">
        <f>+'[1]PB - SS'!C26</f>
        <v>49521675.03866</v>
      </c>
      <c r="E23" s="10">
        <f>+'[1]PB - CC'!C26</f>
        <v>49074799.268659994</v>
      </c>
      <c r="F23" s="10">
        <f>+'[1]PB - NMS'!C26</f>
        <v>49470696.518659994</v>
      </c>
      <c r="G23" s="10">
        <f>+'[1]PB - AF'!C26</f>
        <v>48658233.37866</v>
      </c>
      <c r="H23" s="10">
        <f>+'[1]YEM'!C26</f>
        <v>48703992.933860004</v>
      </c>
      <c r="I23" s="10">
        <f>+'[1]YEC'!C26</f>
        <v>48604041.2184</v>
      </c>
      <c r="J23" s="10"/>
      <c r="K23" s="10"/>
      <c r="L23" s="10"/>
      <c r="M23" s="10">
        <f>+Summary!$C$26</f>
        <v>56760186.27812166</v>
      </c>
    </row>
    <row r="24" spans="1:13" ht="12.75">
      <c r="A24" t="s">
        <v>95</v>
      </c>
      <c r="B24" s="10">
        <f>+'[1]PB Sum'!C28</f>
        <v>104035.40299999996</v>
      </c>
      <c r="C24" s="10">
        <f>+'[1]PB - Green'!C28</f>
        <v>104035.40299999996</v>
      </c>
      <c r="D24" s="10">
        <f>+'[1]PB - SS'!C28</f>
        <v>103703.75299999997</v>
      </c>
      <c r="E24" s="10">
        <f>+'[1]PB - CC'!C28</f>
        <v>102551.21299999997</v>
      </c>
      <c r="F24" s="10">
        <f>+'[1]PB - NMS'!C28</f>
        <v>103572.28299999998</v>
      </c>
      <c r="G24" s="10">
        <f>+'[1]PB - AF'!C28</f>
        <v>101591.73299999998</v>
      </c>
      <c r="H24" s="10">
        <f>+'[1]YEM'!C28</f>
        <v>101529.64369999999</v>
      </c>
      <c r="I24" s="10">
        <f>+'[1]YEC'!C28</f>
        <v>99613.99640000002</v>
      </c>
      <c r="J24" s="10"/>
      <c r="K24" s="10"/>
      <c r="L24" s="10"/>
      <c r="M24" s="10">
        <f>+Summary!$C$28</f>
        <v>117866.59751441453</v>
      </c>
    </row>
    <row r="25" spans="1:13" ht="12.75">
      <c r="A25" t="s">
        <v>96</v>
      </c>
      <c r="B25" s="10">
        <f>+'[1]PB Sum'!C30</f>
        <v>263174.12690000003</v>
      </c>
      <c r="C25" s="10">
        <f>+'[1]PB - Green'!C30</f>
        <v>263174.12690000003</v>
      </c>
      <c r="D25" s="10">
        <f>+'[1]PB - SS'!C30</f>
        <v>260992.8369</v>
      </c>
      <c r="E25" s="10">
        <f>+'[1]PB - CC'!C30</f>
        <v>258371.7769</v>
      </c>
      <c r="F25" s="10">
        <f>+'[1]PB - NMS'!C30</f>
        <v>260693.85689999998</v>
      </c>
      <c r="G25" s="10">
        <f>+'[1]PB - AF'!C30</f>
        <v>256363.7369</v>
      </c>
      <c r="H25" s="10">
        <f>+'[1]YEM'!C30</f>
        <v>370990.0155</v>
      </c>
      <c r="I25" s="10">
        <f>+'[1]YEC'!C30</f>
        <v>370990.0155</v>
      </c>
      <c r="J25" s="10"/>
      <c r="K25" s="10"/>
      <c r="L25" s="10"/>
      <c r="M25" s="10">
        <f>+Summary!$C$30</f>
        <v>434087.39530840784</v>
      </c>
    </row>
    <row r="26" spans="1:13" ht="12.75">
      <c r="A26" t="s">
        <v>97</v>
      </c>
      <c r="B26" s="10">
        <f>+'[1]PB Sum'!C32</f>
        <v>1168736.6538600002</v>
      </c>
      <c r="C26" s="10">
        <f>+'[1]PB - Green'!C32</f>
        <v>1168736.6538600002</v>
      </c>
      <c r="D26" s="10">
        <f>+'[1]PB - SS'!C32</f>
        <v>1171060.6338600002</v>
      </c>
      <c r="E26" s="10">
        <f>+'[1]PB - CC'!C32</f>
        <v>1159519.6638600002</v>
      </c>
      <c r="F26" s="10">
        <f>+'[1]PB - NMS'!C32</f>
        <v>1169744.06386</v>
      </c>
      <c r="G26" s="10">
        <f>+'[1]PB - AF'!C32</f>
        <v>1136638.00386</v>
      </c>
      <c r="H26" s="10">
        <f>+'[1]YEM'!C32</f>
        <v>1872065.9278199999</v>
      </c>
      <c r="I26" s="10">
        <f>+'[1]YEC'!C32</f>
        <v>1796231.0993599999</v>
      </c>
      <c r="J26" s="10"/>
      <c r="K26" s="10"/>
      <c r="L26" s="10"/>
      <c r="M26" s="10">
        <f>+Summary!$C$32</f>
        <v>2111682.443217986</v>
      </c>
    </row>
    <row r="27" spans="1:13" ht="12.75">
      <c r="A27" s="22" t="s">
        <v>98</v>
      </c>
      <c r="B27" s="23">
        <f>+'[1]PB Sum'!C34</f>
        <v>184560.76419</v>
      </c>
      <c r="C27" s="23">
        <f>+'[1]PB - Green'!C34</f>
        <v>184560.76419</v>
      </c>
      <c r="D27" s="23">
        <f>+'[1]PB - SS'!C34</f>
        <v>184879.88418999998</v>
      </c>
      <c r="E27" s="23">
        <f>+'[1]PB - CC'!C34</f>
        <v>183223.80419</v>
      </c>
      <c r="F27" s="23">
        <f>+'[1]PB - NMS'!C34</f>
        <v>184690.95419</v>
      </c>
      <c r="G27" s="23">
        <f>+'[1]PB - AF'!C34</f>
        <v>179325.64419</v>
      </c>
      <c r="H27" s="23">
        <f>+'[1]YEM'!C34</f>
        <v>684112.1886900001</v>
      </c>
      <c r="I27" s="23">
        <f>+'[1]YEC'!C34</f>
        <v>611891.2220800001</v>
      </c>
      <c r="J27" s="23"/>
      <c r="K27" s="23"/>
      <c r="L27" s="23"/>
      <c r="M27" s="23">
        <f>+Summary!$C$34</f>
        <v>719645.9916097904</v>
      </c>
    </row>
    <row r="28" spans="1:13" ht="12.75">
      <c r="A28" t="s">
        <v>152</v>
      </c>
      <c r="B28" s="10">
        <f aca="true" t="shared" si="2" ref="B28:I28">SUM(B22:B27)</f>
        <v>51554902.37973</v>
      </c>
      <c r="C28" s="10">
        <f t="shared" si="2"/>
        <v>51554902.37973</v>
      </c>
      <c r="D28" s="10">
        <f t="shared" si="2"/>
        <v>51400889.69973</v>
      </c>
      <c r="E28" s="10">
        <f t="shared" si="2"/>
        <v>50935585.369729996</v>
      </c>
      <c r="F28" s="10">
        <f t="shared" si="2"/>
        <v>51347808.91972999</v>
      </c>
      <c r="G28" s="10">
        <f t="shared" si="2"/>
        <v>50487816.149730004</v>
      </c>
      <c r="H28" s="10">
        <f t="shared" si="2"/>
        <v>51889456.70149001</v>
      </c>
      <c r="I28" s="10">
        <f t="shared" si="2"/>
        <v>51640579.01878</v>
      </c>
      <c r="J28" s="10">
        <f>K28-I28</f>
        <v>8679493.98122</v>
      </c>
      <c r="K28" s="10">
        <v>60320073</v>
      </c>
      <c r="L28" s="10">
        <f>+K28-M28</f>
        <v>-586.044393196702</v>
      </c>
      <c r="M28" s="10">
        <f>SUM(M22:M27)</f>
        <v>60320659.0443932</v>
      </c>
    </row>
    <row r="29" spans="11:13" ht="12.75">
      <c r="K29" s="10"/>
      <c r="L29" s="10"/>
      <c r="M29" s="10"/>
    </row>
    <row r="30" spans="1:13" ht="12.75">
      <c r="A30" t="s">
        <v>99</v>
      </c>
      <c r="B30" s="10">
        <f>+'[1]PB Sum'!C36</f>
        <v>46464018.012229994</v>
      </c>
      <c r="C30" s="10">
        <f>+'[1]PB - Green'!C36</f>
        <v>46464018.012229994</v>
      </c>
      <c r="D30" s="10">
        <f>+'[1]PB - SS'!C36</f>
        <v>46352509.78223</v>
      </c>
      <c r="E30" s="10">
        <f>+'[1]PB - CC'!C36</f>
        <v>45876244.37223</v>
      </c>
      <c r="F30" s="10">
        <f>+'[1]PB - NMS'!C36</f>
        <v>46298178.55223</v>
      </c>
      <c r="G30" s="10">
        <f>+'[1]PB - AF'!C36</f>
        <v>45414972.88223</v>
      </c>
      <c r="H30" s="10">
        <f>+'[1]YEM'!C36</f>
        <v>45381739.40958999</v>
      </c>
      <c r="I30" s="10">
        <f>+'[1]YEC'!C36</f>
        <v>45344899.36372999</v>
      </c>
      <c r="J30" s="10"/>
      <c r="K30" s="10"/>
      <c r="L30" s="10"/>
      <c r="M30" s="10">
        <f>+Summary!$C$36</f>
        <v>53718205.272340015</v>
      </c>
    </row>
    <row r="31" spans="1:13" ht="12.75">
      <c r="A31" t="s">
        <v>100</v>
      </c>
      <c r="B31" s="10">
        <f>+'[1]PB Sum'!C38</f>
        <v>238014.15283</v>
      </c>
      <c r="C31" s="10">
        <f>+'[1]PB - Green'!C38</f>
        <v>238014.15283</v>
      </c>
      <c r="D31" s="10">
        <f>+'[1]PB - SS'!C38</f>
        <v>237230.88283000002</v>
      </c>
      <c r="E31" s="10">
        <f>+'[1]PB - CC'!C38</f>
        <v>234691.76283000002</v>
      </c>
      <c r="F31" s="10">
        <f>+'[1]PB - NMS'!C38</f>
        <v>236941.25283</v>
      </c>
      <c r="G31" s="10">
        <f>+'[1]PB - AF'!C38</f>
        <v>231571.70283</v>
      </c>
      <c r="H31" s="10">
        <f>+'[1]YEM'!C38</f>
        <v>231571.70283</v>
      </c>
      <c r="I31" s="10">
        <f>+'[1]YEC'!C38</f>
        <v>231571.70283</v>
      </c>
      <c r="J31" s="10"/>
      <c r="K31" s="10"/>
      <c r="L31" s="10"/>
      <c r="M31" s="10">
        <f>+Summary!$C$38</f>
        <v>274542.742301236</v>
      </c>
    </row>
    <row r="32" spans="1:13" ht="12.75">
      <c r="A32" t="s">
        <v>101</v>
      </c>
      <c r="B32" s="10">
        <f>+'[1]PB Sum'!C40</f>
        <v>9100758.723560002</v>
      </c>
      <c r="C32" s="10">
        <f>+'[1]PB - Green'!C40</f>
        <v>9100758.723560002</v>
      </c>
      <c r="D32" s="10">
        <f>+'[1]PB - SS'!C40</f>
        <v>9091946.833560001</v>
      </c>
      <c r="E32" s="10">
        <f>+'[1]PB - CC'!C40</f>
        <v>8998999.983560001</v>
      </c>
      <c r="F32" s="10">
        <f>+'[1]PB - NMS'!C40</f>
        <v>9081343.68356</v>
      </c>
      <c r="G32" s="10">
        <f>+'[1]PB - AF'!C40</f>
        <v>8884087.753560001</v>
      </c>
      <c r="H32" s="10">
        <f>+'[1]YEM'!C40</f>
        <v>8245224.3806</v>
      </c>
      <c r="I32" s="10">
        <f>+'[1]YEC'!C40</f>
        <v>8122062.874400001</v>
      </c>
      <c r="J32" s="10"/>
      <c r="K32" s="10"/>
      <c r="L32" s="10"/>
      <c r="M32" s="10">
        <f>+Summary!$C$40</f>
        <v>9137011.39201018</v>
      </c>
    </row>
    <row r="33" spans="1:13" ht="12.75">
      <c r="A33" s="22" t="s">
        <v>102</v>
      </c>
      <c r="B33" s="23">
        <f>+'[1]PB Sum'!C42</f>
        <v>4316512.60623</v>
      </c>
      <c r="C33" s="23">
        <f>+'[1]PB - Green'!C42</f>
        <v>4316512.60623</v>
      </c>
      <c r="D33" s="23">
        <f>+'[1]PB - SS'!C42</f>
        <v>4313667.01623</v>
      </c>
      <c r="E33" s="23">
        <f>+'[1]PB - CC'!C42</f>
        <v>4262919.03623</v>
      </c>
      <c r="F33" s="23">
        <f>+'[1]PB - NMS'!C42</f>
        <v>4307877.81623</v>
      </c>
      <c r="G33" s="23">
        <f>+'[1]PB - AF'!C42</f>
        <v>4210011.79623</v>
      </c>
      <c r="H33" s="23">
        <f>+'[1]YEM'!C42</f>
        <v>3919669.2412300003</v>
      </c>
      <c r="I33" s="23">
        <f>+'[1]YEC'!C42</f>
        <v>5296907.276109999</v>
      </c>
      <c r="J33" s="23"/>
      <c r="K33" s="23"/>
      <c r="L33" s="23"/>
      <c r="M33" s="23">
        <f>+Summary!$C$42</f>
        <v>5650641.270413598</v>
      </c>
    </row>
    <row r="34" spans="1:13" ht="12.75">
      <c r="A34" t="s">
        <v>153</v>
      </c>
      <c r="B34" s="10">
        <f aca="true" t="shared" si="3" ref="B34:I34">SUM(B30:B33)</f>
        <v>60119303.49484999</v>
      </c>
      <c r="C34" s="10">
        <f t="shared" si="3"/>
        <v>60119303.49484999</v>
      </c>
      <c r="D34" s="10">
        <f t="shared" si="3"/>
        <v>59995354.514850006</v>
      </c>
      <c r="E34" s="10">
        <f t="shared" si="3"/>
        <v>59372855.15485</v>
      </c>
      <c r="F34" s="10">
        <f t="shared" si="3"/>
        <v>59924341.30485</v>
      </c>
      <c r="G34" s="10">
        <f t="shared" si="3"/>
        <v>58740644.13485</v>
      </c>
      <c r="H34" s="10">
        <f t="shared" si="3"/>
        <v>57778204.734249994</v>
      </c>
      <c r="I34" s="10">
        <f t="shared" si="3"/>
        <v>58995441.21706999</v>
      </c>
      <c r="J34" s="10">
        <f>K34-I34</f>
        <v>9784790.782930009</v>
      </c>
      <c r="K34" s="10">
        <v>68780232</v>
      </c>
      <c r="L34" s="10">
        <f>+K34-M34</f>
        <v>-168.67706502974033</v>
      </c>
      <c r="M34" s="10">
        <f>SUM(M30:M33)</f>
        <v>68780400.67706503</v>
      </c>
    </row>
    <row r="35" spans="11:13" ht="12.75">
      <c r="K35" s="10"/>
      <c r="L35" s="10"/>
      <c r="M35" s="10"/>
    </row>
    <row r="36" spans="1:13" ht="12.75">
      <c r="A36" t="s">
        <v>111</v>
      </c>
      <c r="B36" s="10">
        <f>+'[1]PB Sum'!C44</f>
        <v>319594.38054999994</v>
      </c>
      <c r="C36" s="10">
        <f>+'[1]PB - Green'!C44</f>
        <v>319594.38054999994</v>
      </c>
      <c r="D36" s="10">
        <f>+'[1]PB - SS'!C44</f>
        <v>318249.44054999994</v>
      </c>
      <c r="E36" s="10">
        <f>+'[1]PB - CC'!C44</f>
        <v>313960.26054999995</v>
      </c>
      <c r="F36" s="10">
        <f>+'[1]PB - NMS'!C44</f>
        <v>317760.16055</v>
      </c>
      <c r="G36" s="10">
        <f>+'[1]PB - AF'!C44</f>
        <v>310221.88055</v>
      </c>
      <c r="H36" s="10">
        <f>+'[1]YEM'!C44</f>
        <v>310221.88055</v>
      </c>
      <c r="I36" s="10">
        <f>+'[1]YEC'!C44</f>
        <v>310221.88055</v>
      </c>
      <c r="K36" s="10"/>
      <c r="L36" s="10"/>
      <c r="M36" s="10">
        <f>+Summary!$C$44</f>
        <v>347771.2729332329</v>
      </c>
    </row>
    <row r="37" spans="1:13" ht="12.75">
      <c r="A37" t="s">
        <v>154</v>
      </c>
      <c r="B37" s="10">
        <f>+'[1]PB Sum'!C46</f>
        <v>25523964.168079995</v>
      </c>
      <c r="C37" s="10">
        <f>+'[1]PB - Green'!C46</f>
        <v>25523964.168079995</v>
      </c>
      <c r="D37" s="10">
        <f>+'[1]PB - SS'!C46</f>
        <v>25469120.768079996</v>
      </c>
      <c r="E37" s="10">
        <f>+'[1]PB - CC'!C46</f>
        <v>25151475.568079997</v>
      </c>
      <c r="F37" s="10">
        <f>+'[1]PB - NMS'!C46</f>
        <v>25432884.538079996</v>
      </c>
      <c r="G37" s="10">
        <f>+'[1]PB - AF'!C46</f>
        <v>24851094.918079995</v>
      </c>
      <c r="H37" s="10">
        <f>+'[1]YEM'!C46</f>
        <v>24977993.15608</v>
      </c>
      <c r="I37" s="10">
        <f>+'[1]YEC'!C46</f>
        <v>26464794.81753</v>
      </c>
      <c r="J37" s="10"/>
      <c r="K37" s="10"/>
      <c r="L37" s="10"/>
      <c r="M37" s="10">
        <f>+Summary!$C$46</f>
        <v>29130258.18479698</v>
      </c>
    </row>
    <row r="38" spans="1:13" ht="12.75">
      <c r="A38" t="s">
        <v>103</v>
      </c>
      <c r="B38" s="10">
        <f>+'[1]PB Sum'!C48</f>
        <v>30379151.102289997</v>
      </c>
      <c r="C38" s="10">
        <f>+'[1]PB - Green'!C48</f>
        <v>30379151.102289997</v>
      </c>
      <c r="D38" s="10">
        <f>+'[1]PB - SS'!C48</f>
        <v>30338737.552289996</v>
      </c>
      <c r="E38" s="10">
        <f>+'[1]PB - CC'!C48</f>
        <v>29931804.322289996</v>
      </c>
      <c r="F38" s="10">
        <f>+'[1]PB - NMS'!C48</f>
        <v>30292315.532289997</v>
      </c>
      <c r="G38" s="10">
        <f>+'[1]PB - AF'!C48</f>
        <v>29513561.672289997</v>
      </c>
      <c r="H38" s="10">
        <f>+'[1]YEM'!C48</f>
        <v>28226652.458289996</v>
      </c>
      <c r="I38" s="10">
        <f>+'[1]YEC'!C48</f>
        <v>25813058.337279998</v>
      </c>
      <c r="J38" s="10"/>
      <c r="K38" s="10"/>
      <c r="L38" s="10"/>
      <c r="M38" s="10">
        <f>+Summary!$C$48</f>
        <v>26605692.737516467</v>
      </c>
    </row>
    <row r="39" spans="1:13" ht="12.75">
      <c r="A39" s="22" t="s">
        <v>104</v>
      </c>
      <c r="B39" s="23">
        <f>+'[1]PB Sum'!C50</f>
        <v>2462343.2595999995</v>
      </c>
      <c r="C39" s="23">
        <f>+'[1]PB - Green'!C50</f>
        <v>2462343.2595999995</v>
      </c>
      <c r="D39" s="23">
        <f>+'[1]PB - SS'!C50</f>
        <v>2459403.3495999994</v>
      </c>
      <c r="E39" s="23">
        <f>+'[1]PB - CC'!C50</f>
        <v>2426929.5995999994</v>
      </c>
      <c r="F39" s="23">
        <f>+'[1]PB - NMS'!C50</f>
        <v>2455698.8295999994</v>
      </c>
      <c r="G39" s="23">
        <f>+'[1]PB - AF'!C50</f>
        <v>2388031.7895999993</v>
      </c>
      <c r="H39" s="23">
        <f>+'[1]YEM'!C50</f>
        <v>2388031.7895999993</v>
      </c>
      <c r="I39" s="23">
        <f>+'[1]YEC'!C50</f>
        <v>2388031.7895999993</v>
      </c>
      <c r="J39" s="23"/>
      <c r="K39" s="23"/>
      <c r="L39" s="23"/>
      <c r="M39" s="23">
        <f>+Summary!$C$50</f>
        <v>2513418.635565948</v>
      </c>
    </row>
    <row r="40" spans="1:13" ht="12.75">
      <c r="A40" t="s">
        <v>155</v>
      </c>
      <c r="B40" s="10">
        <f aca="true" t="shared" si="4" ref="B40:I40">SUM(B36:B39)</f>
        <v>58685052.91051999</v>
      </c>
      <c r="C40" s="10">
        <f t="shared" si="4"/>
        <v>58685052.91051999</v>
      </c>
      <c r="D40" s="10">
        <f t="shared" si="4"/>
        <v>58585511.11051999</v>
      </c>
      <c r="E40" s="10">
        <f t="shared" si="4"/>
        <v>57824169.75051999</v>
      </c>
      <c r="F40" s="10">
        <f t="shared" si="4"/>
        <v>58498659.060519986</v>
      </c>
      <c r="G40" s="10">
        <f t="shared" si="4"/>
        <v>57062910.26052</v>
      </c>
      <c r="H40" s="10">
        <f t="shared" si="4"/>
        <v>55902899.28452</v>
      </c>
      <c r="I40" s="10">
        <f t="shared" si="4"/>
        <v>54976106.82495999</v>
      </c>
      <c r="J40" s="10">
        <f>K40-I40</f>
        <v>3619503.1750400066</v>
      </c>
      <c r="K40" s="10">
        <v>58595610</v>
      </c>
      <c r="L40" s="10">
        <f>+K40-M40</f>
        <v>-1530.8308126330376</v>
      </c>
      <c r="M40" s="10">
        <f>SUM(M36:M39)</f>
        <v>58597140.83081263</v>
      </c>
    </row>
    <row r="41" spans="11:12" ht="12.75">
      <c r="K41" s="10"/>
      <c r="L41" s="10"/>
    </row>
    <row r="42" spans="1:13" ht="12.75">
      <c r="A42" t="s">
        <v>105</v>
      </c>
      <c r="B42" s="10">
        <f>+'[1]PB Sum'!C52</f>
        <v>103477675.11541001</v>
      </c>
      <c r="C42" s="10">
        <f>+'[1]PB - Green'!C52</f>
        <v>103477675.11541001</v>
      </c>
      <c r="D42" s="10">
        <f>+'[1]PB - SS'!C52</f>
        <v>103127321.21541001</v>
      </c>
      <c r="E42" s="10">
        <f>+'[1]PB - CC'!C52</f>
        <v>102172787.63541001</v>
      </c>
      <c r="F42" s="10">
        <f>+'[1]PB - NMS'!C52</f>
        <v>103544459.89541002</v>
      </c>
      <c r="G42" s="10">
        <f>+'[1]PB - AF'!C52</f>
        <v>100813394.99541001</v>
      </c>
      <c r="H42" s="10">
        <f>+'[1]YEM'!C52</f>
        <v>101632803.06540999</v>
      </c>
      <c r="I42" s="10">
        <f>+'[1]YEC'!C52</f>
        <v>103958338.93541001</v>
      </c>
      <c r="J42" s="10"/>
      <c r="K42" s="10"/>
      <c r="L42" s="10"/>
      <c r="M42" s="10">
        <f>+Summary!$C$52</f>
        <v>107477290.24047306</v>
      </c>
    </row>
    <row r="43" spans="1:13" ht="12.75">
      <c r="A43" s="22" t="s">
        <v>106</v>
      </c>
      <c r="B43" s="23">
        <f>+'[1]PB Sum'!C54</f>
        <v>20126053.778040003</v>
      </c>
      <c r="C43" s="23">
        <f>+'[1]PB - Green'!C54</f>
        <v>20126053.778040003</v>
      </c>
      <c r="D43" s="23">
        <f>+'[1]PB - SS'!C54</f>
        <v>20104640.83804</v>
      </c>
      <c r="E43" s="23">
        <f>+'[1]PB - CC'!C54</f>
        <v>19919187.66804</v>
      </c>
      <c r="F43" s="23">
        <f>+'[1]PB - NMS'!C54</f>
        <v>20185685.32804</v>
      </c>
      <c r="G43" s="23">
        <f>+'[1]PB - AF'!C54</f>
        <v>19551563.20804</v>
      </c>
      <c r="H43" s="23">
        <f>+'[1]YEM'!C54</f>
        <v>19551563.20804</v>
      </c>
      <c r="I43" s="23">
        <f>+'[1]YEC'!C54</f>
        <v>20377866.696840003</v>
      </c>
      <c r="J43" s="23"/>
      <c r="K43" s="23"/>
      <c r="L43" s="23"/>
      <c r="M43" s="23">
        <f>+Summary!$C$54</f>
        <v>21355265.640134647</v>
      </c>
    </row>
    <row r="44" spans="1:13" ht="12.75">
      <c r="A44" t="s">
        <v>156</v>
      </c>
      <c r="B44" s="10">
        <f aca="true" t="shared" si="5" ref="B44:I44">SUM(B42:B43)</f>
        <v>123603728.89345002</v>
      </c>
      <c r="C44" s="10">
        <f t="shared" si="5"/>
        <v>123603728.89345002</v>
      </c>
      <c r="D44" s="10">
        <f t="shared" si="5"/>
        <v>123231962.05345002</v>
      </c>
      <c r="E44" s="10">
        <f t="shared" si="5"/>
        <v>122091975.30345002</v>
      </c>
      <c r="F44" s="10">
        <f t="shared" si="5"/>
        <v>123730145.22345002</v>
      </c>
      <c r="G44" s="10">
        <f t="shared" si="5"/>
        <v>120364958.20345001</v>
      </c>
      <c r="H44" s="10">
        <f t="shared" si="5"/>
        <v>121184366.27344999</v>
      </c>
      <c r="I44" s="10">
        <f t="shared" si="5"/>
        <v>124336205.63225001</v>
      </c>
      <c r="J44" s="10">
        <f>K44-I44</f>
        <v>4496324.367749989</v>
      </c>
      <c r="K44" s="10">
        <v>128832530</v>
      </c>
      <c r="L44" s="10">
        <f>+K44-M44</f>
        <v>-25.880607709288597</v>
      </c>
      <c r="M44" s="10">
        <f>SUM(M42:M43)</f>
        <v>128832555.88060771</v>
      </c>
    </row>
    <row r="45" spans="11:12" ht="12.75">
      <c r="K45" s="10"/>
      <c r="L45" s="10"/>
    </row>
    <row r="46" spans="1:13" ht="12.75">
      <c r="A46" t="s">
        <v>107</v>
      </c>
      <c r="B46" s="10">
        <f>+'[1]PB Sum'!C56</f>
        <v>1148640.7399999998</v>
      </c>
      <c r="C46" s="10">
        <f>+'[1]PB - Green'!C56</f>
        <v>1148640.7399999998</v>
      </c>
      <c r="D46" s="10">
        <f>+'[1]PB - SS'!C56</f>
        <v>1148710.5299999998</v>
      </c>
      <c r="E46" s="10">
        <f>+'[1]PB - CC'!C56</f>
        <v>1141691.7499999998</v>
      </c>
      <c r="F46" s="10">
        <f>+'[1]PB - NMS'!C56</f>
        <v>1147909.8399999999</v>
      </c>
      <c r="G46" s="10">
        <f>+'[1]PB - AF'!C56</f>
        <v>1133734.2799999998</v>
      </c>
      <c r="H46" s="10">
        <f>+'[1]YEM'!C56</f>
        <v>1133734.2799999998</v>
      </c>
      <c r="I46" s="10">
        <f>+'[1]YEC'!C56</f>
        <v>1129447.8135175798</v>
      </c>
      <c r="J46" s="10">
        <f>K46-I46</f>
        <v>190213.1864824202</v>
      </c>
      <c r="K46" s="10">
        <v>1319661</v>
      </c>
      <c r="L46" s="10">
        <f>+K46-M46</f>
        <v>-169.1188219881151</v>
      </c>
      <c r="M46" s="10">
        <f>+Summary!$C$56</f>
        <v>1319830.118821988</v>
      </c>
    </row>
    <row r="47" spans="11:12" ht="12.75">
      <c r="K47" s="10"/>
      <c r="L47" s="10"/>
    </row>
    <row r="48" spans="1:13" ht="12.75">
      <c r="A48" t="s">
        <v>108</v>
      </c>
      <c r="B48" s="10">
        <f>+'[1]PB Sum'!C58</f>
        <v>596882.7987399998</v>
      </c>
      <c r="C48" s="10">
        <f>+'[1]PB - Green'!C58</f>
        <v>596882.7987399998</v>
      </c>
      <c r="D48" s="10">
        <f>+'[1]PB - SS'!C58</f>
        <v>594803.1987399998</v>
      </c>
      <c r="E48" s="10">
        <f>+'[1]PB - CC'!C58</f>
        <v>588358.3487399998</v>
      </c>
      <c r="F48" s="10">
        <f>+'[1]PB - NMS'!C58</f>
        <v>594068.0087399998</v>
      </c>
      <c r="G48" s="10">
        <f>+'[1]PB - AF'!C58</f>
        <v>582698.1687399999</v>
      </c>
      <c r="H48" s="10">
        <f>+'[1]YEM'!C58</f>
        <v>582698.1687399999</v>
      </c>
      <c r="I48" s="10">
        <f>+'[1]YEC'!C58</f>
        <v>582698.1687399999</v>
      </c>
      <c r="J48" s="10">
        <f>K48-I48</f>
        <v>98133.83126000012</v>
      </c>
      <c r="K48" s="10">
        <v>680832</v>
      </c>
      <c r="L48" s="10">
        <f>+K48-M48</f>
        <v>-7.183227172703482</v>
      </c>
      <c r="M48" s="10">
        <f>+Summary!$C$58</f>
        <v>680839.1832271727</v>
      </c>
    </row>
    <row r="49" spans="1:13" ht="13.5" thickBo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25"/>
      <c r="M49" s="24"/>
    </row>
    <row r="50" spans="1:13" ht="12.75">
      <c r="A50" t="s">
        <v>14</v>
      </c>
      <c r="B50" s="10">
        <f aca="true" t="shared" si="6" ref="B50:I50">SUM(B10:B12,B15:B19,B22:B27,B30:B33,B36:B39,B42:B43,B46:B48)</f>
        <v>517957811.29564</v>
      </c>
      <c r="C50" s="10">
        <f t="shared" si="6"/>
        <v>517957377.29564</v>
      </c>
      <c r="D50" s="10">
        <f t="shared" si="6"/>
        <v>516470623.30564004</v>
      </c>
      <c r="E50" s="10">
        <f t="shared" si="6"/>
        <v>511289074.75564003</v>
      </c>
      <c r="F50" s="10">
        <f t="shared" si="6"/>
        <v>516507754.6356399</v>
      </c>
      <c r="G50" s="10">
        <f t="shared" si="6"/>
        <v>505518515.42564</v>
      </c>
      <c r="H50" s="10">
        <f t="shared" si="6"/>
        <v>507240228.6586401</v>
      </c>
      <c r="I50" s="10">
        <f t="shared" si="6"/>
        <v>509765262.83653146</v>
      </c>
      <c r="J50" s="10">
        <f>K50-I50</f>
        <v>63600000.16346854</v>
      </c>
      <c r="K50" s="10">
        <f>SUM(K10:K49)</f>
        <v>573365263</v>
      </c>
      <c r="L50" s="10">
        <f>+K50-M50</f>
        <v>-107270.29926729202</v>
      </c>
      <c r="M50" s="10">
        <f>SUM(M10:M12,M15:M19,M22:M27,M30:M33,M36:M39,M42:M43,M46:M48)</f>
        <v>573472533.2992673</v>
      </c>
    </row>
  </sheetData>
  <printOptions horizontalCentered="1"/>
  <pageMargins left="0.5" right="0.5" top="1" bottom="0.5" header="0.5" footer="0.5"/>
  <pageSetup fitToHeight="1" fitToWidth="1" horizontalDpi="600" verticalDpi="600" orientation="landscape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2.8515625" style="0" customWidth="1"/>
    <col min="3" max="3" width="12.421875" style="0" customWidth="1"/>
    <col min="4" max="4" width="14.140625" style="0" customWidth="1"/>
    <col min="5" max="5" width="11.7109375" style="0" bestFit="1" customWidth="1"/>
    <col min="6" max="6" width="12.421875" style="0" customWidth="1"/>
    <col min="7" max="7" width="14.42187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113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spans="1:7" ht="12.75">
      <c r="A12" s="4" t="s">
        <v>8</v>
      </c>
      <c r="B12" s="5">
        <v>5205323</v>
      </c>
      <c r="C12" s="17">
        <v>0.03285</v>
      </c>
      <c r="D12" s="10">
        <f>+B12*C12</f>
        <v>170994.86054999998</v>
      </c>
      <c r="E12" s="5">
        <f>B12</f>
        <v>5205323</v>
      </c>
      <c r="F12" s="17">
        <v>0.03285</v>
      </c>
      <c r="G12" s="10">
        <f>+E12*F12</f>
        <v>170994.86054999998</v>
      </c>
    </row>
    <row r="13" spans="2:7" ht="12.75">
      <c r="B13" s="5"/>
      <c r="C13" s="18"/>
      <c r="D13" s="10"/>
      <c r="F13" s="18"/>
      <c r="G13" s="10"/>
    </row>
    <row r="14" spans="1:7" ht="12.75">
      <c r="A14" t="s">
        <v>11</v>
      </c>
      <c r="B14" s="5">
        <f>B12</f>
        <v>5205323</v>
      </c>
      <c r="C14" s="18"/>
      <c r="D14" s="10"/>
      <c r="E14" s="5">
        <f>+B14</f>
        <v>5205323</v>
      </c>
      <c r="F14" s="18"/>
      <c r="G14" s="10"/>
    </row>
    <row r="15" spans="2:7" ht="12.75">
      <c r="B15" s="5"/>
      <c r="C15" s="18"/>
      <c r="D15" s="10"/>
      <c r="F15" s="18"/>
      <c r="G15" s="10"/>
    </row>
    <row r="16" spans="1:7" ht="12.75">
      <c r="A16" s="4" t="s">
        <v>58</v>
      </c>
      <c r="B16" s="5"/>
      <c r="C16" s="18"/>
      <c r="D16" s="10"/>
      <c r="F16" s="18"/>
      <c r="G16" s="10"/>
    </row>
    <row r="17" spans="1:7" ht="12.75">
      <c r="A17" t="s">
        <v>49</v>
      </c>
      <c r="B17" s="5">
        <v>8718</v>
      </c>
      <c r="C17" s="18">
        <v>13.28</v>
      </c>
      <c r="D17" s="10">
        <f>+B17*C17</f>
        <v>115775.04</v>
      </c>
      <c r="E17" s="5">
        <f>+B17</f>
        <v>8718</v>
      </c>
      <c r="F17" s="18">
        <v>18.51</v>
      </c>
      <c r="G17" s="10">
        <f>E17*F17</f>
        <v>161370.18000000002</v>
      </c>
    </row>
    <row r="18" spans="1:7" ht="12.75">
      <c r="A18" t="s">
        <v>68</v>
      </c>
      <c r="B18" s="5">
        <v>0</v>
      </c>
      <c r="C18" s="18">
        <v>4.79</v>
      </c>
      <c r="D18" s="10">
        <f>+B18*C18</f>
        <v>0</v>
      </c>
      <c r="E18" s="5">
        <f>+B18</f>
        <v>0</v>
      </c>
      <c r="F18" s="18">
        <v>8.65</v>
      </c>
      <c r="G18" s="10">
        <f>+E18*F18</f>
        <v>0</v>
      </c>
    </row>
    <row r="19" spans="2:7" ht="12.75">
      <c r="B19" s="5"/>
      <c r="C19" s="18"/>
      <c r="D19" s="10"/>
      <c r="F19" s="18"/>
      <c r="G19" s="10"/>
    </row>
    <row r="20" spans="1:7" ht="12.75">
      <c r="A20" t="s">
        <v>69</v>
      </c>
      <c r="B20" s="5">
        <v>13</v>
      </c>
      <c r="C20" s="18">
        <v>0.67</v>
      </c>
      <c r="D20" s="10">
        <f>+B20*C20</f>
        <v>8.71</v>
      </c>
      <c r="E20" s="5">
        <f>+B20</f>
        <v>13</v>
      </c>
      <c r="F20" s="18">
        <v>0.69</v>
      </c>
      <c r="G20" s="10">
        <f>+E20*F20</f>
        <v>8.969999999999999</v>
      </c>
    </row>
    <row r="21" spans="2:7" ht="12.75">
      <c r="B21" s="5"/>
      <c r="C21" s="18"/>
      <c r="D21" s="10"/>
      <c r="F21" s="18"/>
      <c r="G21" s="10"/>
    </row>
    <row r="22" spans="1:7" ht="12.75">
      <c r="A22" t="s">
        <v>12</v>
      </c>
      <c r="B22" s="5">
        <v>12</v>
      </c>
      <c r="C22" s="18">
        <v>276</v>
      </c>
      <c r="D22" s="10">
        <f>+B22*C22</f>
        <v>3312</v>
      </c>
      <c r="E22" s="5">
        <f>+B22</f>
        <v>12</v>
      </c>
      <c r="F22" s="18">
        <v>276</v>
      </c>
      <c r="G22" s="10">
        <f>+E22*F22</f>
        <v>3312</v>
      </c>
    </row>
    <row r="23" spans="2:7" ht="12.75">
      <c r="B23" s="5"/>
      <c r="C23" s="18"/>
      <c r="D23" s="10"/>
      <c r="F23" s="18"/>
      <c r="G23" s="10"/>
    </row>
    <row r="24" spans="1:7" ht="12.75">
      <c r="A24" t="s">
        <v>13</v>
      </c>
      <c r="B24" s="5">
        <v>12</v>
      </c>
      <c r="C24" s="18"/>
      <c r="D24" s="10"/>
      <c r="E24" s="5">
        <f>+B24</f>
        <v>12</v>
      </c>
      <c r="F24" s="18"/>
      <c r="G24" s="10"/>
    </row>
    <row r="25" spans="3:7" ht="12.75">
      <c r="C25" s="18"/>
      <c r="D25" s="10"/>
      <c r="F25" s="18"/>
      <c r="G25" s="10"/>
    </row>
    <row r="26" spans="1:7" ht="12.75">
      <c r="A26" t="str">
        <f>+RS!A$25</f>
        <v>Fuel </v>
      </c>
      <c r="C26" s="15">
        <f>+RS!C25</f>
        <v>0.002321712290137015</v>
      </c>
      <c r="D26" s="10">
        <f>+B14*C26</f>
        <v>12085.262383232879</v>
      </c>
      <c r="F26" s="15">
        <f>+RS!F25</f>
        <v>0.002321712290137015</v>
      </c>
      <c r="G26" s="10">
        <f>+E14*F26</f>
        <v>12085.262383232879</v>
      </c>
    </row>
    <row r="27" spans="4:7" ht="12.75">
      <c r="D27" s="10"/>
      <c r="G27" s="10"/>
    </row>
    <row r="28" spans="1:7" ht="12.75">
      <c r="A28" t="str">
        <f>+RS!A$27</f>
        <v>Environmental Surcharge</v>
      </c>
      <c r="D28" s="10">
        <v>8046.01</v>
      </c>
      <c r="G28" s="10">
        <v>0</v>
      </c>
    </row>
    <row r="29" spans="4:7" ht="12.75">
      <c r="D29" s="10"/>
      <c r="G29" s="10"/>
    </row>
    <row r="30" spans="1:7" ht="12.75">
      <c r="A30" t="s">
        <v>14</v>
      </c>
      <c r="D30" s="10">
        <f>SUM(D12:D28)</f>
        <v>310221.8829332329</v>
      </c>
      <c r="G30" s="10">
        <f>SUM(G12:G28)</f>
        <v>347771.2729332329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2.8515625" style="0" customWidth="1"/>
    <col min="3" max="3" width="12.421875" style="0" customWidth="1"/>
    <col min="4" max="4" width="14.140625" style="0" customWidth="1"/>
    <col min="5" max="5" width="11.7109375" style="0" bestFit="1" customWidth="1"/>
    <col min="6" max="6" width="12.421875" style="0" customWidth="1"/>
    <col min="7" max="7" width="14.42187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67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spans="1:7" ht="12.75">
      <c r="A12" s="4" t="s">
        <v>8</v>
      </c>
      <c r="B12" s="5">
        <v>414586441</v>
      </c>
      <c r="C12" s="17">
        <v>0.03233</v>
      </c>
      <c r="D12" s="10">
        <f>+B12*C12</f>
        <v>13403579.637529999</v>
      </c>
      <c r="E12" s="5">
        <f>B12</f>
        <v>414586441</v>
      </c>
      <c r="F12" s="17">
        <v>0.03233</v>
      </c>
      <c r="G12" s="10">
        <f>+E12*F12</f>
        <v>13403579.637529999</v>
      </c>
    </row>
    <row r="13" spans="1:7" ht="12.75">
      <c r="A13" t="s">
        <v>124</v>
      </c>
      <c r="B13" s="5">
        <v>-50673</v>
      </c>
      <c r="C13" s="18"/>
      <c r="D13" s="10"/>
      <c r="E13" s="5">
        <f>+B13</f>
        <v>-50673</v>
      </c>
      <c r="F13" s="18"/>
      <c r="G13" s="10"/>
    </row>
    <row r="14" spans="1:7" ht="12.75">
      <c r="A14" t="s">
        <v>11</v>
      </c>
      <c r="B14" s="5">
        <f>SUM(B12:B13)</f>
        <v>414535768</v>
      </c>
      <c r="C14" s="18"/>
      <c r="D14" s="10"/>
      <c r="E14" s="5">
        <f>+B14</f>
        <v>414535768</v>
      </c>
      <c r="F14" s="18"/>
      <c r="G14" s="10"/>
    </row>
    <row r="15" spans="2:7" ht="12.75">
      <c r="B15" s="5"/>
      <c r="C15" s="18"/>
      <c r="D15" s="10"/>
      <c r="F15" s="18"/>
      <c r="G15" s="10"/>
    </row>
    <row r="16" spans="1:7" ht="12.75">
      <c r="A16" s="4" t="s">
        <v>58</v>
      </c>
      <c r="B16" s="5"/>
      <c r="C16" s="18"/>
      <c r="D16" s="10"/>
      <c r="F16" s="18"/>
      <c r="G16" s="10"/>
    </row>
    <row r="17" spans="1:7" ht="12.75">
      <c r="A17" t="s">
        <v>49</v>
      </c>
      <c r="B17" s="5">
        <v>955233</v>
      </c>
      <c r="C17" s="18">
        <v>11.53</v>
      </c>
      <c r="D17" s="10">
        <f>+B17*C17</f>
        <v>11013836.49</v>
      </c>
      <c r="E17" s="5">
        <f>+B17</f>
        <v>955233</v>
      </c>
      <c r="F17" s="18">
        <v>15</v>
      </c>
      <c r="G17" s="10">
        <f>E17*F17</f>
        <v>14328495</v>
      </c>
    </row>
    <row r="18" spans="1:7" ht="12.75">
      <c r="A18" t="s">
        <v>68</v>
      </c>
      <c r="B18" s="5">
        <v>5340</v>
      </c>
      <c r="C18" s="18">
        <v>3.31</v>
      </c>
      <c r="D18" s="10">
        <f>+B18*C18</f>
        <v>17675.4</v>
      </c>
      <c r="E18" s="5">
        <f>+B18</f>
        <v>5340</v>
      </c>
      <c r="F18" s="18">
        <v>5.56</v>
      </c>
      <c r="G18" s="10">
        <f>+E18*F18</f>
        <v>29690.399999999998</v>
      </c>
    </row>
    <row r="19" spans="1:7" ht="12.75">
      <c r="A19" t="s">
        <v>126</v>
      </c>
      <c r="B19" s="5">
        <v>30392</v>
      </c>
      <c r="C19" s="18">
        <v>4.04</v>
      </c>
      <c r="D19" s="10">
        <f>+B19*C19</f>
        <v>122783.68000000001</v>
      </c>
      <c r="E19" s="5">
        <f>+B19</f>
        <v>30392</v>
      </c>
      <c r="F19" s="18">
        <v>4.34</v>
      </c>
      <c r="G19" s="10">
        <f>+E19*F19</f>
        <v>131901.28</v>
      </c>
    </row>
    <row r="20" spans="2:7" ht="12.75">
      <c r="B20" s="5"/>
      <c r="C20" s="18"/>
      <c r="D20" s="10"/>
      <c r="F20" s="18"/>
      <c r="G20" s="10"/>
    </row>
    <row r="21" spans="1:7" ht="12.75">
      <c r="A21" t="s">
        <v>69</v>
      </c>
      <c r="B21" s="5">
        <v>162132</v>
      </c>
      <c r="C21" s="18">
        <v>0.67</v>
      </c>
      <c r="D21" s="10">
        <f>+B21*C21</f>
        <v>108628.44</v>
      </c>
      <c r="E21" s="5">
        <f>+B21</f>
        <v>162132</v>
      </c>
      <c r="F21" s="18">
        <v>0.69</v>
      </c>
      <c r="G21" s="10">
        <f>+E21*F21</f>
        <v>111871.07999999999</v>
      </c>
    </row>
    <row r="22" spans="2:7" ht="12.75">
      <c r="B22" s="5"/>
      <c r="C22" s="18"/>
      <c r="D22" s="10"/>
      <c r="F22" s="18"/>
      <c r="G22" s="10"/>
    </row>
    <row r="23" spans="1:7" ht="12.75">
      <c r="A23" t="s">
        <v>12</v>
      </c>
      <c r="B23" s="5">
        <v>588</v>
      </c>
      <c r="C23" s="18">
        <v>276</v>
      </c>
      <c r="D23" s="10">
        <f>+B23*C23</f>
        <v>162288</v>
      </c>
      <c r="E23" s="5">
        <f>+B23</f>
        <v>588</v>
      </c>
      <c r="F23" s="18">
        <v>276</v>
      </c>
      <c r="G23" s="10">
        <f>+E23*F23</f>
        <v>162288</v>
      </c>
    </row>
    <row r="24" spans="2:7" ht="12.75">
      <c r="B24" s="5"/>
      <c r="C24" s="18"/>
      <c r="D24" s="10"/>
      <c r="F24" s="18"/>
      <c r="G24" s="10"/>
    </row>
    <row r="25" spans="1:7" ht="12.75">
      <c r="A25" t="s">
        <v>13</v>
      </c>
      <c r="B25" s="5">
        <v>588</v>
      </c>
      <c r="C25" s="18"/>
      <c r="D25" s="10"/>
      <c r="E25" s="5">
        <f>+B25</f>
        <v>588</v>
      </c>
      <c r="F25" s="18"/>
      <c r="G25" s="10"/>
    </row>
    <row r="26" spans="3:7" ht="12.75">
      <c r="C26" s="18"/>
      <c r="D26" s="10"/>
      <c r="F26" s="18"/>
      <c r="G26" s="10"/>
    </row>
    <row r="27" spans="1:7" ht="12.75">
      <c r="A27" t="str">
        <f>+RS!A$25</f>
        <v>Fuel </v>
      </c>
      <c r="C27" s="15">
        <f>+RS!C25</f>
        <v>0.002321712290137015</v>
      </c>
      <c r="D27" s="10">
        <f>+B14*C27</f>
        <v>962432.7872669864</v>
      </c>
      <c r="F27" s="15">
        <f>+RS!F25</f>
        <v>0.002321712290137015</v>
      </c>
      <c r="G27" s="10">
        <f>+E14*F27</f>
        <v>962432.7872669864</v>
      </c>
    </row>
    <row r="28" spans="4:7" ht="12.75">
      <c r="D28" s="10"/>
      <c r="G28" s="10"/>
    </row>
    <row r="29" spans="1:7" ht="12.75">
      <c r="A29" t="str">
        <f>+RS!A$27</f>
        <v>Environmental Surcharge</v>
      </c>
      <c r="D29" s="10">
        <v>673570.38</v>
      </c>
      <c r="G29" s="10">
        <v>0</v>
      </c>
    </row>
    <row r="30" spans="4:7" ht="12.75">
      <c r="D30" s="10"/>
      <c r="G30" s="10"/>
    </row>
    <row r="31" spans="1:7" ht="12.75">
      <c r="A31" t="s">
        <v>14</v>
      </c>
      <c r="D31" s="10">
        <f>SUM(D12:D29)</f>
        <v>26464794.814796988</v>
      </c>
      <c r="G31" s="10">
        <f>SUM(G12:G29)</f>
        <v>29130258.18479698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3.421875" style="0" customWidth="1"/>
    <col min="3" max="3" width="11.8515625" style="0" customWidth="1"/>
    <col min="4" max="4" width="16.140625" style="0" customWidth="1"/>
    <col min="5" max="5" width="11.7109375" style="0" bestFit="1" customWidth="1"/>
    <col min="6" max="6" width="13.57421875" style="0" customWidth="1"/>
    <col min="7" max="7" width="14.42187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70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spans="1:7" ht="12.75">
      <c r="A12" s="4" t="s">
        <v>8</v>
      </c>
      <c r="B12" s="5">
        <v>438609128</v>
      </c>
      <c r="C12" s="17">
        <v>0.03201</v>
      </c>
      <c r="D12" s="10">
        <f>+B12*C12</f>
        <v>14039878.18728</v>
      </c>
      <c r="E12" s="5">
        <f>B12</f>
        <v>438609128</v>
      </c>
      <c r="F12" s="17">
        <v>0.03201</v>
      </c>
      <c r="G12" s="10">
        <f>+E12*F12</f>
        <v>14039878.18728</v>
      </c>
    </row>
    <row r="13" spans="1:7" ht="12.75">
      <c r="A13" t="s">
        <v>124</v>
      </c>
      <c r="B13" s="5">
        <v>-113116</v>
      </c>
      <c r="C13" s="18"/>
      <c r="D13" s="10"/>
      <c r="E13" s="5">
        <f>+B13</f>
        <v>-113116</v>
      </c>
      <c r="F13" s="18"/>
      <c r="G13" s="10"/>
    </row>
    <row r="14" spans="1:7" ht="12.75">
      <c r="A14" t="s">
        <v>11</v>
      </c>
      <c r="B14" s="5">
        <f>SUM(B12:B13)</f>
        <v>438496012</v>
      </c>
      <c r="C14" s="18"/>
      <c r="D14" s="10"/>
      <c r="E14" s="5">
        <f>+B14</f>
        <v>438496012</v>
      </c>
      <c r="F14" s="18"/>
      <c r="G14" s="10"/>
    </row>
    <row r="15" spans="2:7" ht="12.75">
      <c r="B15" s="5"/>
      <c r="C15" s="18"/>
      <c r="D15" s="10"/>
      <c r="F15" s="18"/>
      <c r="G15" s="10"/>
    </row>
    <row r="16" spans="1:7" ht="12.75">
      <c r="A16" s="4" t="s">
        <v>58</v>
      </c>
      <c r="B16" s="5"/>
      <c r="C16" s="18"/>
      <c r="D16" s="10"/>
      <c r="F16" s="18"/>
      <c r="G16" s="10"/>
    </row>
    <row r="17" spans="1:7" ht="12.75">
      <c r="A17" t="s">
        <v>49</v>
      </c>
      <c r="B17" s="5">
        <v>1091478</v>
      </c>
      <c r="C17" s="18">
        <v>8.81</v>
      </c>
      <c r="D17" s="10">
        <f>+B17*C17</f>
        <v>9615921.18</v>
      </c>
      <c r="E17" s="5">
        <f>+B17</f>
        <v>1091478</v>
      </c>
      <c r="F17" s="18">
        <v>10.13</v>
      </c>
      <c r="G17" s="10">
        <f>+E17*F17</f>
        <v>11056672.14</v>
      </c>
    </row>
    <row r="18" spans="1:7" ht="12.75">
      <c r="A18" t="s">
        <v>68</v>
      </c>
      <c r="B18" s="5">
        <v>6885</v>
      </c>
      <c r="C18" s="18">
        <v>0.88</v>
      </c>
      <c r="D18" s="10">
        <f>+B18*C18</f>
        <v>6058.8</v>
      </c>
      <c r="E18" s="5">
        <f>+B18</f>
        <v>6885</v>
      </c>
      <c r="F18" s="18">
        <v>1.2</v>
      </c>
      <c r="G18" s="10">
        <f>+E18*F18</f>
        <v>8262</v>
      </c>
    </row>
    <row r="19" spans="2:7" ht="12.75">
      <c r="B19" s="5"/>
      <c r="C19" s="18"/>
      <c r="D19" s="10"/>
      <c r="F19" s="18"/>
      <c r="G19" s="10"/>
    </row>
    <row r="20" spans="1:7" ht="12.75">
      <c r="A20" t="s">
        <v>69</v>
      </c>
      <c r="B20" s="5">
        <v>319807</v>
      </c>
      <c r="C20" s="18">
        <v>0.67</v>
      </c>
      <c r="D20" s="10">
        <f>+B20*C20</f>
        <v>214270.69</v>
      </c>
      <c r="E20" s="5">
        <f>+B20</f>
        <v>319807</v>
      </c>
      <c r="F20" s="18">
        <v>0.69</v>
      </c>
      <c r="G20" s="10">
        <f>+E20*F20</f>
        <v>220666.83</v>
      </c>
    </row>
    <row r="21" spans="2:7" ht="12.75">
      <c r="B21" s="5"/>
      <c r="C21" s="18"/>
      <c r="D21" s="10"/>
      <c r="F21" s="18"/>
      <c r="G21" s="10"/>
    </row>
    <row r="22" spans="1:7" ht="12.75">
      <c r="A22" t="s">
        <v>12</v>
      </c>
      <c r="B22" s="5">
        <v>396</v>
      </c>
      <c r="C22" s="18">
        <v>662</v>
      </c>
      <c r="D22" s="10">
        <f>+B22*C22</f>
        <v>262152</v>
      </c>
      <c r="E22" s="5">
        <f>+B22</f>
        <v>396</v>
      </c>
      <c r="F22" s="18">
        <v>662</v>
      </c>
      <c r="G22" s="10">
        <f>+E22*F22</f>
        <v>262152</v>
      </c>
    </row>
    <row r="23" spans="2:7" ht="12.75">
      <c r="B23" s="5"/>
      <c r="C23" s="18"/>
      <c r="D23" s="10"/>
      <c r="F23" s="18"/>
      <c r="G23" s="10"/>
    </row>
    <row r="24" spans="1:7" ht="12.75">
      <c r="A24" t="s">
        <v>13</v>
      </c>
      <c r="B24" s="5">
        <v>396</v>
      </c>
      <c r="C24" s="18"/>
      <c r="D24" s="10"/>
      <c r="E24" s="5">
        <f>+B24</f>
        <v>396</v>
      </c>
      <c r="F24" s="18"/>
      <c r="G24" s="10"/>
    </row>
    <row r="25" spans="3:7" ht="12.75">
      <c r="C25" s="18"/>
      <c r="D25" s="10"/>
      <c r="F25" s="18"/>
      <c r="G25" s="10"/>
    </row>
    <row r="26" spans="1:7" ht="12.75">
      <c r="A26" t="str">
        <f>+RS!A$25</f>
        <v>Fuel </v>
      </c>
      <c r="C26" s="15">
        <f>+RS!C25</f>
        <v>0.002321712290137015</v>
      </c>
      <c r="D26" s="10">
        <f>+B14*C26</f>
        <v>1018061.5802364681</v>
      </c>
      <c r="F26" s="15">
        <f>+RS!F25</f>
        <v>0.002321712290137015</v>
      </c>
      <c r="G26" s="10">
        <f>+E14*F26</f>
        <v>1018061.5802364681</v>
      </c>
    </row>
    <row r="27" spans="4:7" ht="12.75">
      <c r="D27" s="10"/>
      <c r="G27" s="10"/>
    </row>
    <row r="28" spans="1:7" ht="12.75">
      <c r="A28" t="str">
        <f>+RS!A$27</f>
        <v>Environmental Surcharge</v>
      </c>
      <c r="D28" s="10">
        <v>656715.9</v>
      </c>
      <c r="G28" s="10">
        <v>0</v>
      </c>
    </row>
    <row r="29" spans="4:7" ht="12.75">
      <c r="D29" s="10"/>
      <c r="G29" s="10"/>
    </row>
    <row r="30" spans="1:7" ht="12.75">
      <c r="A30" t="s">
        <v>14</v>
      </c>
      <c r="D30" s="10">
        <f>SUM(D12:D28)</f>
        <v>25813058.337516468</v>
      </c>
      <c r="G30" s="10">
        <f>SUM(G12:G28)</f>
        <v>26605692.737516467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3" width="12.28125" style="0" customWidth="1"/>
    <col min="4" max="4" width="15.8515625" style="0" customWidth="1"/>
    <col min="5" max="5" width="10.7109375" style="0" bestFit="1" customWidth="1"/>
    <col min="6" max="6" width="14.28125" style="0" customWidth="1"/>
    <col min="7" max="7" width="13.851562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71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1" spans="2:7" ht="12.75">
      <c r="B11" s="1"/>
      <c r="C11" s="1"/>
      <c r="D11" s="1"/>
      <c r="E11" s="1"/>
      <c r="F11" s="1"/>
      <c r="G11" s="1"/>
    </row>
    <row r="12" spans="1:7" ht="12.75">
      <c r="A12" s="4" t="s">
        <v>8</v>
      </c>
      <c r="B12" s="5">
        <v>39572710</v>
      </c>
      <c r="C12" s="17">
        <v>0.03176</v>
      </c>
      <c r="D12" s="10">
        <f>+B12*C12</f>
        <v>1256829.2695999998</v>
      </c>
      <c r="E12" s="5">
        <f>B12</f>
        <v>39572710</v>
      </c>
      <c r="F12" s="17">
        <v>0.03176</v>
      </c>
      <c r="G12" s="10">
        <f>+E12*F12</f>
        <v>1256829.2695999998</v>
      </c>
    </row>
    <row r="13" spans="1:7" ht="12.75">
      <c r="A13" t="s">
        <v>124</v>
      </c>
      <c r="B13" s="5">
        <v>-162820</v>
      </c>
      <c r="C13" s="18"/>
      <c r="D13" s="10"/>
      <c r="E13" s="5">
        <f>+B13</f>
        <v>-162820</v>
      </c>
      <c r="F13" s="18"/>
      <c r="G13" s="10"/>
    </row>
    <row r="14" spans="1:7" ht="12.75">
      <c r="A14" t="s">
        <v>11</v>
      </c>
      <c r="B14" s="5">
        <f>SUM(B12:B13)</f>
        <v>39409890</v>
      </c>
      <c r="C14" s="18"/>
      <c r="D14" s="10"/>
      <c r="E14" s="5">
        <f>+B14</f>
        <v>39409890</v>
      </c>
      <c r="F14" s="18"/>
      <c r="G14" s="10"/>
    </row>
    <row r="15" spans="2:7" ht="12.75">
      <c r="B15" s="5"/>
      <c r="C15" s="18"/>
      <c r="D15" s="10"/>
      <c r="F15" s="18"/>
      <c r="G15" s="10"/>
    </row>
    <row r="16" spans="1:7" ht="12.75">
      <c r="A16" s="4" t="s">
        <v>58</v>
      </c>
      <c r="B16" s="5"/>
      <c r="C16" s="18"/>
      <c r="D16" s="10"/>
      <c r="F16" s="18"/>
      <c r="G16" s="10"/>
    </row>
    <row r="17" spans="1:7" ht="12.75">
      <c r="A17" t="s">
        <v>49</v>
      </c>
      <c r="B17" s="5">
        <v>119865</v>
      </c>
      <c r="C17" s="18">
        <v>7.47</v>
      </c>
      <c r="D17" s="10">
        <f>+B17*C17</f>
        <v>895391.5499999999</v>
      </c>
      <c r="E17" s="5">
        <f>+B17</f>
        <v>119865</v>
      </c>
      <c r="F17" s="18">
        <v>9</v>
      </c>
      <c r="G17" s="10">
        <f>+E17*F17</f>
        <v>1078785</v>
      </c>
    </row>
    <row r="18" spans="1:7" ht="12.75">
      <c r="A18" t="s">
        <v>68</v>
      </c>
      <c r="B18" s="5">
        <v>322</v>
      </c>
      <c r="C18" s="18">
        <v>0.77</v>
      </c>
      <c r="D18" s="10">
        <f>+B18*C18</f>
        <v>247.94</v>
      </c>
      <c r="E18" s="5">
        <f>+B18</f>
        <v>322</v>
      </c>
      <c r="F18" s="18">
        <v>1.1</v>
      </c>
      <c r="G18" s="10">
        <f>+E18*F18</f>
        <v>354.20000000000005</v>
      </c>
    </row>
    <row r="19" spans="2:7" ht="12.75">
      <c r="B19" s="5"/>
      <c r="C19" s="18"/>
      <c r="D19" s="10"/>
      <c r="F19" s="18"/>
      <c r="G19" s="10"/>
    </row>
    <row r="20" spans="1:7" ht="12.75">
      <c r="A20" t="s">
        <v>69</v>
      </c>
      <c r="B20" s="5">
        <v>30446</v>
      </c>
      <c r="C20" s="18">
        <v>0.67</v>
      </c>
      <c r="D20" s="10">
        <f>+B20*C20</f>
        <v>20398.82</v>
      </c>
      <c r="E20" s="5">
        <f>+B20</f>
        <v>30446</v>
      </c>
      <c r="F20" s="18">
        <v>0.69</v>
      </c>
      <c r="G20" s="10">
        <f>+E20*F20</f>
        <v>21007.739999999998</v>
      </c>
    </row>
    <row r="21" spans="2:7" ht="12.75">
      <c r="B21" s="5"/>
      <c r="C21" s="18"/>
      <c r="D21" s="10"/>
      <c r="F21" s="18"/>
      <c r="G21" s="10"/>
    </row>
    <row r="22" spans="1:7" ht="12.75">
      <c r="A22" t="s">
        <v>12</v>
      </c>
      <c r="B22" s="5">
        <v>48</v>
      </c>
      <c r="C22" s="18">
        <v>1353</v>
      </c>
      <c r="D22" s="10">
        <f>+B22*C22</f>
        <v>64944</v>
      </c>
      <c r="E22" s="5">
        <f>+B22</f>
        <v>48</v>
      </c>
      <c r="F22" s="18">
        <v>1353</v>
      </c>
      <c r="G22" s="10">
        <f>+E22*F22</f>
        <v>64944</v>
      </c>
    </row>
    <row r="23" spans="2:7" ht="12.75">
      <c r="B23" s="5"/>
      <c r="C23" s="18"/>
      <c r="D23" s="10"/>
      <c r="F23" s="18"/>
      <c r="G23" s="10"/>
    </row>
    <row r="24" spans="1:7" ht="12.75">
      <c r="A24" t="s">
        <v>13</v>
      </c>
      <c r="B24" s="5">
        <v>48</v>
      </c>
      <c r="C24" s="18"/>
      <c r="D24" s="10"/>
      <c r="E24" s="5">
        <f>+B24</f>
        <v>48</v>
      </c>
      <c r="F24" s="18"/>
      <c r="G24" s="10"/>
    </row>
    <row r="25" spans="3:7" ht="12.75">
      <c r="C25" s="18"/>
      <c r="D25" s="10"/>
      <c r="F25" s="18"/>
      <c r="G25" s="10"/>
    </row>
    <row r="26" spans="1:7" ht="12.75">
      <c r="A26" t="str">
        <f>+RS!A$25</f>
        <v>Fuel </v>
      </c>
      <c r="C26" s="15">
        <f>+RS!C25</f>
        <v>0.002321712290137015</v>
      </c>
      <c r="D26" s="10">
        <f>+B14*C26</f>
        <v>91498.42596594786</v>
      </c>
      <c r="F26" s="15">
        <f>+RS!F25</f>
        <v>0.002321712290137015</v>
      </c>
      <c r="G26" s="10">
        <f>+E14*F26</f>
        <v>91498.42596594786</v>
      </c>
    </row>
    <row r="27" spans="4:7" ht="12.75">
      <c r="D27" s="10"/>
      <c r="G27" s="10"/>
    </row>
    <row r="28" spans="1:7" ht="12.75">
      <c r="A28" t="str">
        <f>+RS!A$27</f>
        <v>Environmental Surcharge</v>
      </c>
      <c r="D28" s="10">
        <v>58721.78</v>
      </c>
      <c r="G28" s="10">
        <v>0</v>
      </c>
    </row>
    <row r="29" spans="4:7" ht="12.75">
      <c r="D29" s="10"/>
      <c r="G29" s="10"/>
    </row>
    <row r="30" spans="1:7" ht="12.75">
      <c r="A30" t="s">
        <v>14</v>
      </c>
      <c r="D30" s="10">
        <f>SUM(D12:D28)</f>
        <v>2388031.785565947</v>
      </c>
      <c r="G30" s="10">
        <f>SUM(G12:G28)</f>
        <v>2513418.635565948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4.421875" style="0" customWidth="1"/>
    <col min="3" max="3" width="14.140625" style="0" customWidth="1"/>
    <col min="4" max="4" width="16.28125" style="0" customWidth="1"/>
    <col min="5" max="5" width="13.421875" style="0" bestFit="1" customWidth="1"/>
    <col min="6" max="6" width="13.28125" style="0" customWidth="1"/>
    <col min="7" max="7" width="17.851562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72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spans="1:7" ht="12.75">
      <c r="A12" s="11" t="s">
        <v>8</v>
      </c>
      <c r="B12" s="5">
        <v>1930765109</v>
      </c>
      <c r="C12" s="19">
        <v>0.02849</v>
      </c>
      <c r="D12" s="10">
        <f>+B12*C12</f>
        <v>55007497.95541</v>
      </c>
      <c r="E12" s="5">
        <f>+B12</f>
        <v>1930765109</v>
      </c>
      <c r="F12" s="19">
        <v>0.02906</v>
      </c>
      <c r="G12" s="10">
        <f>+E12*F12</f>
        <v>56108034.06754</v>
      </c>
    </row>
    <row r="13" spans="4:7" ht="12.75">
      <c r="D13" s="10"/>
      <c r="G13" s="10"/>
    </row>
    <row r="14" spans="1:7" ht="12.75">
      <c r="A14" t="s">
        <v>11</v>
      </c>
      <c r="B14" s="5">
        <f>B12</f>
        <v>1930765109</v>
      </c>
      <c r="D14" s="10"/>
      <c r="E14" s="5">
        <f>+B14</f>
        <v>1930765109</v>
      </c>
      <c r="G14" s="10"/>
    </row>
    <row r="15" spans="4:7" ht="12.75">
      <c r="D15" s="10"/>
      <c r="G15" s="10"/>
    </row>
    <row r="16" spans="1:7" ht="12.75">
      <c r="A16" s="4" t="s">
        <v>58</v>
      </c>
      <c r="D16" s="10"/>
      <c r="G16" s="10"/>
    </row>
    <row r="17" spans="1:7" ht="12.75">
      <c r="A17" t="s">
        <v>49</v>
      </c>
      <c r="B17" s="5">
        <v>3425421</v>
      </c>
      <c r="C17" s="6">
        <v>10.83</v>
      </c>
      <c r="D17" s="10">
        <f>+B17*C17</f>
        <v>37097309.43</v>
      </c>
      <c r="E17" s="5">
        <f>+B17</f>
        <v>3425421</v>
      </c>
      <c r="F17" s="6">
        <v>12.06</v>
      </c>
      <c r="G17" s="10">
        <f>+E17*F17</f>
        <v>41310577.260000005</v>
      </c>
    </row>
    <row r="18" spans="1:7" ht="12.75">
      <c r="A18" t="s">
        <v>73</v>
      </c>
      <c r="B18" s="5">
        <v>3416326</v>
      </c>
      <c r="C18" s="6">
        <v>0.98</v>
      </c>
      <c r="D18" s="10">
        <f>+B18*C18</f>
        <v>3347999.48</v>
      </c>
      <c r="E18" s="5">
        <f>+B18</f>
        <v>3416326</v>
      </c>
      <c r="F18" s="6">
        <v>1.2</v>
      </c>
      <c r="G18" s="10">
        <f>+E18*F18</f>
        <v>4099591.1999999997</v>
      </c>
    </row>
    <row r="19" spans="1:7" ht="12.75">
      <c r="A19" t="s">
        <v>74</v>
      </c>
      <c r="B19" s="5">
        <v>94127</v>
      </c>
      <c r="C19" s="6">
        <v>11.8</v>
      </c>
      <c r="D19" s="10">
        <f>+B19*C19</f>
        <v>1110698.6</v>
      </c>
      <c r="E19" s="5">
        <f>+B19</f>
        <v>94127</v>
      </c>
      <c r="F19" s="6">
        <v>12.17</v>
      </c>
      <c r="G19" s="10">
        <f>+E19*F19</f>
        <v>1145525.59</v>
      </c>
    </row>
    <row r="20" spans="1:7" ht="12.75">
      <c r="A20" t="s">
        <v>127</v>
      </c>
      <c r="B20" s="5">
        <v>3570102</v>
      </c>
      <c r="C20" s="6"/>
      <c r="D20" s="10"/>
      <c r="E20" s="5">
        <f>+B20</f>
        <v>3570102</v>
      </c>
      <c r="F20" s="6"/>
      <c r="G20" s="10"/>
    </row>
    <row r="21" spans="3:7" ht="12.75">
      <c r="C21" s="6"/>
      <c r="D21" s="10"/>
      <c r="F21" s="6"/>
      <c r="G21" s="10"/>
    </row>
    <row r="22" spans="1:7" ht="12.75">
      <c r="A22" t="s">
        <v>69</v>
      </c>
      <c r="B22" s="5">
        <v>286216</v>
      </c>
      <c r="C22" s="6">
        <v>0.67</v>
      </c>
      <c r="D22" s="10">
        <f>+B22*C22</f>
        <v>191764.72</v>
      </c>
      <c r="E22" s="5">
        <f>+B22</f>
        <v>286216</v>
      </c>
      <c r="F22" s="6">
        <v>0.69</v>
      </c>
      <c r="G22" s="10">
        <f>+E22*F22</f>
        <v>197489.03999999998</v>
      </c>
    </row>
    <row r="23" spans="3:7" ht="12.75">
      <c r="C23" s="8"/>
      <c r="D23" s="10"/>
      <c r="F23" s="8"/>
      <c r="G23" s="10"/>
    </row>
    <row r="24" spans="1:7" ht="12.75">
      <c r="A24" t="s">
        <v>12</v>
      </c>
      <c r="B24" s="5">
        <v>168</v>
      </c>
      <c r="C24" s="6">
        <v>662</v>
      </c>
      <c r="D24" s="10">
        <f>+B24*C24</f>
        <v>111216</v>
      </c>
      <c r="E24" s="5">
        <f>+B24</f>
        <v>168</v>
      </c>
      <c r="F24" s="6">
        <v>794</v>
      </c>
      <c r="G24" s="10">
        <f>+E24*F24</f>
        <v>133392</v>
      </c>
    </row>
    <row r="25" spans="4:7" ht="12.75">
      <c r="D25" s="10"/>
      <c r="G25" s="10"/>
    </row>
    <row r="26" spans="1:7" ht="12.75">
      <c r="A26" t="s">
        <v>75</v>
      </c>
      <c r="B26" s="5">
        <v>168</v>
      </c>
      <c r="D26" s="10"/>
      <c r="E26" s="5">
        <f>+B26</f>
        <v>168</v>
      </c>
      <c r="G26" s="10"/>
    </row>
    <row r="27" spans="4:7" ht="12.75">
      <c r="D27" s="10"/>
      <c r="G27" s="10"/>
    </row>
    <row r="28" spans="1:7" ht="12.75">
      <c r="A28" t="str">
        <f>+RS!A$25</f>
        <v>Fuel </v>
      </c>
      <c r="C28" s="15">
        <f>+RS!C25</f>
        <v>0.002321712290137015</v>
      </c>
      <c r="D28" s="10">
        <f>+B14*C28</f>
        <v>4482681.082933034</v>
      </c>
      <c r="F28" s="15">
        <f>+RS!F25</f>
        <v>0.002321712290137015</v>
      </c>
      <c r="G28" s="10">
        <f>+E14*F28</f>
        <v>4482681.082933034</v>
      </c>
    </row>
    <row r="29" spans="4:7" ht="12.75">
      <c r="D29" s="10"/>
      <c r="G29" s="10"/>
    </row>
    <row r="30" spans="1:7" ht="12.75">
      <c r="A30" t="str">
        <f>+RS!A$27</f>
        <v>Environmental Surcharge</v>
      </c>
      <c r="D30" s="10">
        <v>2609171.67</v>
      </c>
      <c r="G30" s="10">
        <v>0</v>
      </c>
    </row>
    <row r="31" spans="4:7" ht="12.75">
      <c r="D31" s="10"/>
      <c r="G31" s="10"/>
    </row>
    <row r="32" spans="1:7" ht="12.75">
      <c r="A32" t="s">
        <v>14</v>
      </c>
      <c r="D32" s="10">
        <f>SUM(D12:D30)</f>
        <v>103958338.93834305</v>
      </c>
      <c r="G32" s="10">
        <f>SUM(G12:G30)</f>
        <v>107477290.24047306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5.00390625" style="0" customWidth="1"/>
    <col min="3" max="3" width="11.7109375" style="0" customWidth="1"/>
    <col min="4" max="4" width="14.00390625" style="0" customWidth="1"/>
    <col min="5" max="5" width="11.7109375" style="0" bestFit="1" customWidth="1"/>
    <col min="6" max="6" width="14.7109375" style="0" customWidth="1"/>
    <col min="7" max="7" width="16.14062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76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spans="1:7" ht="12.75">
      <c r="A12" s="11" t="s">
        <v>8</v>
      </c>
      <c r="B12" s="5">
        <v>385684996</v>
      </c>
      <c r="C12" s="19">
        <v>0.02829</v>
      </c>
      <c r="D12" s="10">
        <f>+B12*C12</f>
        <v>10911028.53684</v>
      </c>
      <c r="E12" s="5">
        <f>+B12</f>
        <v>385684996</v>
      </c>
      <c r="F12" s="19">
        <v>0.0288</v>
      </c>
      <c r="G12" s="10">
        <f>+E12*F12</f>
        <v>11107727.8848</v>
      </c>
    </row>
    <row r="13" spans="2:7" ht="12.75">
      <c r="B13" s="5"/>
      <c r="D13" s="10"/>
      <c r="G13" s="10"/>
    </row>
    <row r="14" spans="1:7" ht="12.75">
      <c r="A14" t="s">
        <v>11</v>
      </c>
      <c r="B14" s="5">
        <f>B12</f>
        <v>385684996</v>
      </c>
      <c r="D14" s="10"/>
      <c r="E14" s="5">
        <f>+B14</f>
        <v>385684996</v>
      </c>
      <c r="G14" s="10"/>
    </row>
    <row r="15" spans="2:7" ht="12.75">
      <c r="B15" s="5"/>
      <c r="D15" s="10"/>
      <c r="G15" s="10"/>
    </row>
    <row r="16" spans="1:7" ht="12.75">
      <c r="A16" s="4" t="s">
        <v>58</v>
      </c>
      <c r="B16" s="5"/>
      <c r="D16" s="10"/>
      <c r="G16" s="10"/>
    </row>
    <row r="17" spans="1:7" ht="12.75">
      <c r="A17" t="s">
        <v>49</v>
      </c>
      <c r="B17" s="5">
        <v>611061</v>
      </c>
      <c r="C17" s="6">
        <v>9.35</v>
      </c>
      <c r="D17" s="10">
        <f>+B17*C17</f>
        <v>5713420.35</v>
      </c>
      <c r="E17" s="5">
        <f>+B17</f>
        <v>611061</v>
      </c>
      <c r="F17" s="6">
        <v>10.98</v>
      </c>
      <c r="G17" s="10">
        <f>+E17*F17</f>
        <v>6709449.78</v>
      </c>
    </row>
    <row r="18" spans="1:7" ht="12.75">
      <c r="A18" t="s">
        <v>73</v>
      </c>
      <c r="B18" s="5">
        <v>660653</v>
      </c>
      <c r="C18" s="6">
        <v>0.84</v>
      </c>
      <c r="D18" s="10">
        <f>+B18*C18</f>
        <v>554948.52</v>
      </c>
      <c r="E18" s="5">
        <f>+B18</f>
        <v>660653</v>
      </c>
      <c r="F18" s="6">
        <v>1.1</v>
      </c>
      <c r="G18" s="10">
        <f>+E18*F18</f>
        <v>726718.3</v>
      </c>
    </row>
    <row r="19" spans="1:7" ht="12.75">
      <c r="A19" t="s">
        <v>74</v>
      </c>
      <c r="B19" s="5">
        <v>163144</v>
      </c>
      <c r="C19" s="6">
        <v>10.32</v>
      </c>
      <c r="D19" s="10">
        <f>+B19*C19</f>
        <v>1683646.08</v>
      </c>
      <c r="E19" s="5">
        <f>+B19</f>
        <v>163144</v>
      </c>
      <c r="F19" s="6">
        <v>11.09</v>
      </c>
      <c r="G19" s="10">
        <f>+E19*F19</f>
        <v>1809266.96</v>
      </c>
    </row>
    <row r="20" spans="1:7" ht="12.75">
      <c r="A20" t="s">
        <v>127</v>
      </c>
      <c r="B20" s="5">
        <v>916253</v>
      </c>
      <c r="C20" s="6"/>
      <c r="D20" s="10"/>
      <c r="E20" s="5">
        <f>+B20</f>
        <v>916253</v>
      </c>
      <c r="F20" s="6"/>
      <c r="G20" s="10"/>
    </row>
    <row r="21" spans="2:7" ht="12.75">
      <c r="B21" s="5"/>
      <c r="C21" s="6"/>
      <c r="D21" s="10"/>
      <c r="F21" s="6"/>
      <c r="G21" s="10"/>
    </row>
    <row r="22" spans="1:7" ht="12.75">
      <c r="A22" t="s">
        <v>69</v>
      </c>
      <c r="B22" s="5">
        <v>60448</v>
      </c>
      <c r="C22" s="6">
        <v>0.67</v>
      </c>
      <c r="D22" s="10">
        <f>+B22*C22</f>
        <v>40500.16</v>
      </c>
      <c r="E22" s="5">
        <f>+B22</f>
        <v>60448</v>
      </c>
      <c r="F22" s="6">
        <v>0.69</v>
      </c>
      <c r="G22" s="10">
        <f>+E22*F22</f>
        <v>41709.119999999995</v>
      </c>
    </row>
    <row r="23" spans="2:7" ht="12.75">
      <c r="B23" s="5"/>
      <c r="C23" s="8"/>
      <c r="D23" s="10"/>
      <c r="F23" s="8"/>
      <c r="G23" s="10"/>
    </row>
    <row r="24" spans="1:7" ht="12.75">
      <c r="A24" t="s">
        <v>12</v>
      </c>
      <c r="B24" s="5">
        <v>48</v>
      </c>
      <c r="C24" s="6">
        <v>1353</v>
      </c>
      <c r="D24" s="10">
        <f>+B24*C24</f>
        <v>64944</v>
      </c>
      <c r="E24" s="5">
        <f>+B24</f>
        <v>48</v>
      </c>
      <c r="F24" s="6">
        <v>1353</v>
      </c>
      <c r="G24" s="10">
        <f>+E24*F24</f>
        <v>64944</v>
      </c>
    </row>
    <row r="25" spans="2:7" ht="12.75">
      <c r="B25" s="5"/>
      <c r="D25" s="10"/>
      <c r="G25" s="10"/>
    </row>
    <row r="26" spans="1:7" ht="12.75">
      <c r="A26" t="s">
        <v>13</v>
      </c>
      <c r="B26" s="5">
        <v>48</v>
      </c>
      <c r="D26" s="10"/>
      <c r="E26" s="5">
        <f>+B26</f>
        <v>48</v>
      </c>
      <c r="G26" s="10"/>
    </row>
    <row r="27" spans="4:7" ht="12.75">
      <c r="D27" s="10"/>
      <c r="G27" s="10"/>
    </row>
    <row r="28" spans="1:7" ht="12.75">
      <c r="A28" t="str">
        <f>+RS!A$25</f>
        <v>Fuel </v>
      </c>
      <c r="C28" s="15">
        <f>+RS!C25</f>
        <v>0.002321712290137015</v>
      </c>
      <c r="D28" s="10">
        <f>+B14*C28</f>
        <v>895449.5953346456</v>
      </c>
      <c r="F28" s="15">
        <f>+RS!F25</f>
        <v>0.002321712290137015</v>
      </c>
      <c r="G28" s="10">
        <f>+E14*F28</f>
        <v>895449.5953346456</v>
      </c>
    </row>
    <row r="29" spans="4:7" ht="12.75">
      <c r="D29" s="10"/>
      <c r="G29" s="10"/>
    </row>
    <row r="30" spans="1:7" ht="12.75">
      <c r="A30" t="str">
        <f>+RS!A$27</f>
        <v>Environmental Surcharge</v>
      </c>
      <c r="D30" s="10">
        <v>513929.45</v>
      </c>
      <c r="G30" s="10">
        <v>0</v>
      </c>
    </row>
    <row r="31" spans="4:7" ht="12.75">
      <c r="D31" s="10"/>
      <c r="G31" s="10"/>
    </row>
    <row r="32" spans="1:7" ht="12.75">
      <c r="A32" t="s">
        <v>14</v>
      </c>
      <c r="D32" s="10">
        <f>SUM(D12:D30)</f>
        <v>20377866.692174647</v>
      </c>
      <c r="G32" s="10">
        <f>SUM(G12:G30)</f>
        <v>21355265.640134647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3" width="12.8515625" style="0" customWidth="1"/>
    <col min="4" max="4" width="13.421875" style="0" customWidth="1"/>
    <col min="5" max="5" width="10.28125" style="0" bestFit="1" customWidth="1"/>
    <col min="6" max="6" width="13.28125" style="0" customWidth="1"/>
    <col min="7" max="7" width="14.5742187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77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ht="12.75">
      <c r="A12" t="s">
        <v>78</v>
      </c>
    </row>
    <row r="13" spans="1:7" ht="12.75">
      <c r="A13" t="s">
        <v>79</v>
      </c>
      <c r="B13" s="12">
        <v>93468</v>
      </c>
      <c r="C13" s="6">
        <v>5.93</v>
      </c>
      <c r="D13" s="10">
        <f>+B13*C13</f>
        <v>554265.24</v>
      </c>
      <c r="E13" s="13">
        <f>+B13</f>
        <v>93468</v>
      </c>
      <c r="F13" s="6">
        <v>7.25</v>
      </c>
      <c r="G13" s="10">
        <f>+E13*F13</f>
        <v>677643</v>
      </c>
    </row>
    <row r="14" spans="1:7" ht="12.75">
      <c r="A14" t="s">
        <v>80</v>
      </c>
      <c r="B14" s="12">
        <v>960</v>
      </c>
      <c r="C14" s="6">
        <v>6.85</v>
      </c>
      <c r="D14" s="10">
        <f>+B14*C14</f>
        <v>6576</v>
      </c>
      <c r="E14" s="13">
        <f>+B14</f>
        <v>960</v>
      </c>
      <c r="F14" s="6">
        <v>8.3</v>
      </c>
      <c r="G14" s="10">
        <f>+E14*F14</f>
        <v>7968.000000000001</v>
      </c>
    </row>
    <row r="15" spans="1:7" ht="12.75">
      <c r="A15" t="s">
        <v>81</v>
      </c>
      <c r="B15" s="12">
        <v>28488</v>
      </c>
      <c r="C15" s="6">
        <v>8.65</v>
      </c>
      <c r="D15" s="10">
        <f>+B15*C15</f>
        <v>246421.2</v>
      </c>
      <c r="E15" s="13">
        <f>+B15</f>
        <v>28488</v>
      </c>
      <c r="F15" s="6">
        <v>10.3</v>
      </c>
      <c r="G15" s="10">
        <f>+E15*F15</f>
        <v>293426.4</v>
      </c>
    </row>
    <row r="16" spans="1:7" ht="12.75">
      <c r="A16" t="s">
        <v>82</v>
      </c>
      <c r="B16" s="12">
        <v>5568</v>
      </c>
      <c r="C16" s="6">
        <v>12.88</v>
      </c>
      <c r="D16" s="10">
        <f>+B16*C16</f>
        <v>71715.84000000001</v>
      </c>
      <c r="E16" s="13">
        <f>+B16</f>
        <v>5568</v>
      </c>
      <c r="F16" s="6">
        <v>16.05</v>
      </c>
      <c r="G16" s="10">
        <f>+E16*F16</f>
        <v>89366.40000000001</v>
      </c>
    </row>
    <row r="17" spans="3:7" ht="12.75">
      <c r="C17" s="6"/>
      <c r="D17" s="10"/>
      <c r="F17" s="6"/>
      <c r="G17" s="10"/>
    </row>
    <row r="18" spans="1:7" ht="12.75">
      <c r="A18" t="s">
        <v>83</v>
      </c>
      <c r="C18" s="6"/>
      <c r="D18" s="10"/>
      <c r="F18" s="6"/>
      <c r="G18" s="10"/>
    </row>
    <row r="19" spans="1:7" ht="12.75">
      <c r="A19" t="s">
        <v>79</v>
      </c>
      <c r="B19" s="12">
        <v>6108</v>
      </c>
      <c r="C19" s="6">
        <v>9.23</v>
      </c>
      <c r="D19" s="10">
        <f>+B19*C19</f>
        <v>56376.840000000004</v>
      </c>
      <c r="E19" s="13">
        <f>+B19</f>
        <v>6108</v>
      </c>
      <c r="F19" s="6">
        <v>10.25</v>
      </c>
      <c r="G19" s="10">
        <f>+E19*F19</f>
        <v>62607</v>
      </c>
    </row>
    <row r="20" spans="1:7" ht="12.75">
      <c r="A20" t="s">
        <v>80</v>
      </c>
      <c r="B20" s="12">
        <v>312</v>
      </c>
      <c r="C20" s="6">
        <v>10.2</v>
      </c>
      <c r="D20" s="10">
        <f>+B20*C20</f>
        <v>3182.3999999999996</v>
      </c>
      <c r="E20" s="13">
        <f>+B20</f>
        <v>312</v>
      </c>
      <c r="F20" s="6">
        <v>11.4</v>
      </c>
      <c r="G20" s="10">
        <f>+E20*F20</f>
        <v>3556.8</v>
      </c>
    </row>
    <row r="21" spans="1:7" ht="12.75">
      <c r="A21" t="s">
        <v>81</v>
      </c>
      <c r="B21" s="12">
        <v>6348</v>
      </c>
      <c r="C21" s="6">
        <v>11.9</v>
      </c>
      <c r="D21" s="10">
        <f>+B21*C21</f>
        <v>75541.2</v>
      </c>
      <c r="E21" s="13">
        <f>+B21</f>
        <v>6348</v>
      </c>
      <c r="F21" s="6">
        <v>13.15</v>
      </c>
      <c r="G21" s="10">
        <f>+E21*F21</f>
        <v>83476.2</v>
      </c>
    </row>
    <row r="22" spans="1:7" ht="12.75">
      <c r="A22" t="s">
        <v>82</v>
      </c>
      <c r="B22" s="12">
        <v>1572</v>
      </c>
      <c r="C22" s="6">
        <v>16.13</v>
      </c>
      <c r="D22" s="10">
        <f>+B22*C22</f>
        <v>25356.359999999997</v>
      </c>
      <c r="E22" s="13">
        <f>+B22</f>
        <v>1572</v>
      </c>
      <c r="F22" s="6">
        <v>18.45</v>
      </c>
      <c r="G22" s="10">
        <f>+E22*F22</f>
        <v>29003.399999999998</v>
      </c>
    </row>
    <row r="23" spans="3:7" ht="12.75">
      <c r="C23" s="6"/>
      <c r="D23" s="10"/>
      <c r="F23" s="6"/>
      <c r="G23" s="10"/>
    </row>
    <row r="24" spans="1:7" ht="12.75">
      <c r="A24" t="s">
        <v>84</v>
      </c>
      <c r="C24" s="6"/>
      <c r="D24" s="10"/>
      <c r="F24" s="6"/>
      <c r="G24" s="10"/>
    </row>
    <row r="25" spans="1:7" ht="12.75">
      <c r="A25" s="11" t="s">
        <v>79</v>
      </c>
      <c r="B25" s="12">
        <v>0</v>
      </c>
      <c r="C25" s="6">
        <v>15.13</v>
      </c>
      <c r="D25" s="10">
        <f>+B25*C25</f>
        <v>0</v>
      </c>
      <c r="E25" s="13">
        <f>+B25</f>
        <v>0</v>
      </c>
      <c r="F25" s="6">
        <v>18.9</v>
      </c>
      <c r="G25" s="10">
        <f>+E25*F25</f>
        <v>0</v>
      </c>
    </row>
    <row r="26" spans="1:7" ht="12.75">
      <c r="A26" s="11" t="s">
        <v>80</v>
      </c>
      <c r="B26" s="12">
        <v>0</v>
      </c>
      <c r="C26" s="6">
        <v>15.9</v>
      </c>
      <c r="D26" s="10">
        <f>+B26*C26</f>
        <v>0</v>
      </c>
      <c r="E26" s="13">
        <f>+B26</f>
        <v>0</v>
      </c>
      <c r="F26" s="6">
        <v>19.85</v>
      </c>
      <c r="G26" s="10">
        <f>+E26*F26</f>
        <v>0</v>
      </c>
    </row>
    <row r="27" spans="1:7" ht="12.75">
      <c r="A27" s="11" t="s">
        <v>81</v>
      </c>
      <c r="B27" s="12">
        <v>1176</v>
      </c>
      <c r="C27" s="6">
        <v>20.2</v>
      </c>
      <c r="D27" s="10">
        <f>+B27*C27</f>
        <v>23755.2</v>
      </c>
      <c r="E27" s="13">
        <f>+B27</f>
        <v>1176</v>
      </c>
      <c r="F27" s="6">
        <v>25.25</v>
      </c>
      <c r="G27" s="10">
        <f>+E27*F27</f>
        <v>29694</v>
      </c>
    </row>
    <row r="28" spans="1:7" ht="12.75">
      <c r="A28" s="11" t="s">
        <v>82</v>
      </c>
      <c r="B28" s="12">
        <v>852</v>
      </c>
      <c r="C28" s="6">
        <v>21.98</v>
      </c>
      <c r="D28" s="10">
        <f>+B28*C28</f>
        <v>18726.96</v>
      </c>
      <c r="E28" s="13">
        <f>+B28</f>
        <v>852</v>
      </c>
      <c r="F28" s="6">
        <v>27.45</v>
      </c>
      <c r="G28" s="10">
        <f>+E28*F28</f>
        <v>23387.399999999998</v>
      </c>
    </row>
    <row r="29" spans="2:7" ht="12.75">
      <c r="B29" s="13"/>
      <c r="D29" s="10"/>
      <c r="G29" s="10"/>
    </row>
    <row r="30" spans="1:7" ht="12.75">
      <c r="A30" t="s">
        <v>11</v>
      </c>
      <c r="B30" s="5">
        <v>8485771</v>
      </c>
      <c r="D30" s="10"/>
      <c r="E30" s="13">
        <f>B30</f>
        <v>8485771</v>
      </c>
      <c r="G30" s="10"/>
    </row>
    <row r="31" spans="4:7" ht="12.75">
      <c r="D31" s="10"/>
      <c r="G31" s="10"/>
    </row>
    <row r="32" spans="1:7" ht="12.75">
      <c r="A32" t="str">
        <f>+RS!A$25</f>
        <v>Fuel </v>
      </c>
      <c r="C32" s="15">
        <f>+RS!C25</f>
        <v>0.002321712290137015</v>
      </c>
      <c r="D32" s="10">
        <f>+B30*C32</f>
        <v>19701.51882198827</v>
      </c>
      <c r="E32" s="13"/>
      <c r="F32" s="15">
        <f>+RS!F25</f>
        <v>0.002321712290137015</v>
      </c>
      <c r="G32" s="10">
        <f>+E30*F32</f>
        <v>19701.51882198827</v>
      </c>
    </row>
    <row r="33" spans="4:7" ht="12.75">
      <c r="D33" s="10"/>
      <c r="G33" s="10"/>
    </row>
    <row r="34" spans="1:7" ht="12.75">
      <c r="A34" t="str">
        <f>+RS!A$27</f>
        <v>Environmental Surcharge</v>
      </c>
      <c r="D34" s="10">
        <v>27829.05</v>
      </c>
      <c r="E34" s="10"/>
      <c r="G34" s="10">
        <f>+E34*F34</f>
        <v>0</v>
      </c>
    </row>
    <row r="35" spans="4:7" ht="12.75">
      <c r="D35" s="10"/>
      <c r="G35" s="10"/>
    </row>
    <row r="36" spans="1:7" ht="12.75">
      <c r="A36" t="s">
        <v>14</v>
      </c>
      <c r="D36" s="10">
        <f>SUM(D13:D34)</f>
        <v>1129447.808821988</v>
      </c>
      <c r="E36" s="10"/>
      <c r="G36" s="10">
        <f>SUM(G13:G34)</f>
        <v>1319830.118821988</v>
      </c>
    </row>
    <row r="37" ht="12.75">
      <c r="D37" s="10"/>
    </row>
    <row r="38" ht="12.75">
      <c r="D38" s="10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13.7109375" style="0" customWidth="1"/>
    <col min="3" max="3" width="13.28125" style="0" customWidth="1"/>
    <col min="4" max="4" width="14.421875" style="0" customWidth="1"/>
    <col min="5" max="5" width="9.7109375" style="0" bestFit="1" customWidth="1"/>
    <col min="6" max="6" width="13.00390625" style="0" customWidth="1"/>
    <col min="7" max="7" width="14.2812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85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spans="1:7" ht="12.75">
      <c r="A12" t="s">
        <v>54</v>
      </c>
      <c r="B12" s="5">
        <v>7802389</v>
      </c>
      <c r="C12" s="19">
        <v>0.06866</v>
      </c>
      <c r="D12" s="10">
        <f>+B12*C12</f>
        <v>535712.02874</v>
      </c>
      <c r="E12" s="5">
        <f>+B12</f>
        <v>7802389</v>
      </c>
      <c r="F12" s="19">
        <v>0.083</v>
      </c>
      <c r="G12" s="10">
        <f>+E12*F12</f>
        <v>647598.287</v>
      </c>
    </row>
    <row r="13" spans="1:7" ht="12.75">
      <c r="A13" t="s">
        <v>86</v>
      </c>
      <c r="B13" s="5">
        <v>19035</v>
      </c>
      <c r="C13" s="7"/>
      <c r="D13" s="10"/>
      <c r="E13" s="5">
        <f>+B13</f>
        <v>19035</v>
      </c>
      <c r="F13" s="7"/>
      <c r="G13" s="10"/>
    </row>
    <row r="14" spans="4:7" ht="12.75">
      <c r="D14" s="10"/>
      <c r="G14" s="10"/>
    </row>
    <row r="15" spans="1:7" ht="12.75">
      <c r="A15" t="s">
        <v>11</v>
      </c>
      <c r="B15" s="5">
        <f>SUM(B12:B13)</f>
        <v>7821424</v>
      </c>
      <c r="D15" s="10"/>
      <c r="E15" s="5">
        <f>+B15</f>
        <v>7821424</v>
      </c>
      <c r="G15" s="10"/>
    </row>
    <row r="16" spans="4:7" ht="12.75">
      <c r="D16" s="10"/>
      <c r="G16" s="10"/>
    </row>
    <row r="17" spans="1:7" ht="12.75">
      <c r="A17" t="s">
        <v>87</v>
      </c>
      <c r="B17" s="5">
        <v>2338</v>
      </c>
      <c r="C17" s="6">
        <v>3.65</v>
      </c>
      <c r="D17" s="10">
        <f>+B17*C17</f>
        <v>8533.699999999999</v>
      </c>
      <c r="E17" s="5">
        <f>+B17</f>
        <v>2338</v>
      </c>
      <c r="F17" s="6">
        <v>4.1</v>
      </c>
      <c r="G17" s="10">
        <f>+E17*F17</f>
        <v>9585.8</v>
      </c>
    </row>
    <row r="18" spans="3:7" ht="12.75">
      <c r="C18" s="6"/>
      <c r="D18" s="10"/>
      <c r="F18" s="6"/>
      <c r="G18" s="10"/>
    </row>
    <row r="19" spans="1:7" ht="12.75">
      <c r="A19" t="s">
        <v>12</v>
      </c>
      <c r="B19" s="5">
        <v>240</v>
      </c>
      <c r="C19" s="6">
        <v>22.9</v>
      </c>
      <c r="D19" s="10">
        <f>+B19*C19</f>
        <v>5496</v>
      </c>
      <c r="E19" s="5">
        <f>+B19</f>
        <v>240</v>
      </c>
      <c r="F19" s="6">
        <v>22.9</v>
      </c>
      <c r="G19" s="10">
        <f>+E19*F19</f>
        <v>5496</v>
      </c>
    </row>
    <row r="20" spans="4:7" ht="12.75">
      <c r="D20" s="10"/>
      <c r="G20" s="10"/>
    </row>
    <row r="21" spans="1:7" ht="12.75">
      <c r="A21" t="s">
        <v>13</v>
      </c>
      <c r="B21" s="5">
        <v>240</v>
      </c>
      <c r="D21" s="10"/>
      <c r="E21" s="5">
        <f>+B21</f>
        <v>240</v>
      </c>
      <c r="G21" s="10"/>
    </row>
    <row r="22" spans="4:7" ht="12.75">
      <c r="D22" s="10"/>
      <c r="G22" s="10"/>
    </row>
    <row r="23" spans="1:7" ht="12.75">
      <c r="A23" t="str">
        <f>+RS!A$25</f>
        <v>Fuel </v>
      </c>
      <c r="C23" s="15">
        <f>+RS!C25</f>
        <v>0.002321712290137015</v>
      </c>
      <c r="D23" s="10">
        <f>+B15*C23</f>
        <v>18159.096227172613</v>
      </c>
      <c r="F23" s="15">
        <f>+RS!F25</f>
        <v>0.002321712290137015</v>
      </c>
      <c r="G23" s="10">
        <f>+E15*F23</f>
        <v>18159.096227172613</v>
      </c>
    </row>
    <row r="24" spans="4:7" ht="12.75">
      <c r="D24" s="10"/>
      <c r="G24" s="10"/>
    </row>
    <row r="25" spans="1:7" ht="12.75">
      <c r="A25" t="str">
        <f>+RS!A$27</f>
        <v>Environmental Surcharge</v>
      </c>
      <c r="D25" s="10">
        <v>14797.34</v>
      </c>
      <c r="G25" s="10">
        <v>0</v>
      </c>
    </row>
    <row r="26" spans="4:7" ht="12.75">
      <c r="D26" s="10"/>
      <c r="G26" s="10"/>
    </row>
    <row r="27" spans="1:7" ht="12.75">
      <c r="A27" t="s">
        <v>14</v>
      </c>
      <c r="D27" s="10">
        <f>SUM(D12:D25)</f>
        <v>582698.1649671725</v>
      </c>
      <c r="G27" s="10">
        <f>SUM(G12:G25)</f>
        <v>680839.1832271727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2" width="14.8515625" style="0" customWidth="1"/>
    <col min="3" max="3" width="12.57421875" style="0" customWidth="1"/>
    <col min="4" max="4" width="16.8515625" style="0" customWidth="1"/>
    <col min="5" max="5" width="15.00390625" style="0" customWidth="1"/>
    <col min="6" max="6" width="11.421875" style="0" customWidth="1"/>
    <col min="7" max="7" width="16.57421875" style="0" customWidth="1"/>
  </cols>
  <sheetData>
    <row r="1" ht="12.75">
      <c r="A1" t="s">
        <v>19</v>
      </c>
    </row>
    <row r="2" ht="12.75">
      <c r="A2" t="s">
        <v>159</v>
      </c>
    </row>
    <row r="3" ht="12.75">
      <c r="A3" t="s">
        <v>114</v>
      </c>
    </row>
    <row r="5" ht="12.75">
      <c r="A5" t="s">
        <v>20</v>
      </c>
    </row>
    <row r="8" spans="2:5" ht="12.75">
      <c r="B8" s="1" t="s">
        <v>1</v>
      </c>
      <c r="E8" s="1" t="s">
        <v>2</v>
      </c>
    </row>
    <row r="9" spans="2:7" ht="12.75">
      <c r="B9" s="1" t="s">
        <v>3</v>
      </c>
      <c r="C9" s="2" t="s">
        <v>4</v>
      </c>
      <c r="D9" s="1" t="s">
        <v>4</v>
      </c>
      <c r="E9" s="1" t="s">
        <v>3</v>
      </c>
      <c r="F9" s="2" t="s">
        <v>2</v>
      </c>
      <c r="G9" s="2" t="s">
        <v>2</v>
      </c>
    </row>
    <row r="10" spans="2:7" ht="12.75">
      <c r="B10" s="3" t="s">
        <v>5</v>
      </c>
      <c r="C10" s="3" t="s">
        <v>6</v>
      </c>
      <c r="D10" s="3" t="s">
        <v>7</v>
      </c>
      <c r="E10" s="3" t="s">
        <v>5</v>
      </c>
      <c r="F10" s="3" t="s">
        <v>6</v>
      </c>
      <c r="G10" s="3" t="s">
        <v>7</v>
      </c>
    </row>
    <row r="12" ht="12.75">
      <c r="A12" s="4" t="s">
        <v>8</v>
      </c>
    </row>
    <row r="13" spans="1:7" ht="12.75">
      <c r="A13" t="s">
        <v>115</v>
      </c>
      <c r="B13" s="5">
        <v>2447495152</v>
      </c>
      <c r="C13" s="17">
        <v>0.07191</v>
      </c>
      <c r="D13" s="10">
        <f>+B13*C13</f>
        <v>175999376.38032</v>
      </c>
      <c r="E13" s="5">
        <f>+B13</f>
        <v>2447495152</v>
      </c>
      <c r="F13" s="17">
        <v>0.0859</v>
      </c>
      <c r="G13" s="10">
        <f>+E13*F13</f>
        <v>210239833.5568</v>
      </c>
    </row>
    <row r="14" spans="3:7" ht="12.75">
      <c r="C14" s="7"/>
      <c r="D14" s="10"/>
      <c r="F14" s="7"/>
      <c r="G14" s="10"/>
    </row>
    <row r="15" spans="1:7" ht="12.75">
      <c r="A15" t="s">
        <v>15</v>
      </c>
      <c r="B15" s="5">
        <v>444814</v>
      </c>
      <c r="C15" s="17">
        <v>0.03853</v>
      </c>
      <c r="D15" s="10">
        <f>+B15*C15</f>
        <v>17138.68342</v>
      </c>
      <c r="E15" s="5">
        <f>+B15</f>
        <v>444814</v>
      </c>
      <c r="F15" s="17">
        <v>0.0494</v>
      </c>
      <c r="G15" s="10">
        <f>+E15*F15</f>
        <v>21973.8116</v>
      </c>
    </row>
    <row r="16" spans="4:7" ht="12.75">
      <c r="D16" s="10"/>
      <c r="G16" s="10"/>
    </row>
    <row r="17" spans="1:7" ht="12.75">
      <c r="A17" t="s">
        <v>11</v>
      </c>
      <c r="B17" s="5">
        <f>SUM(B13:B15)</f>
        <v>2447939966</v>
      </c>
      <c r="D17" s="10"/>
      <c r="E17" s="5">
        <f>+B17</f>
        <v>2447939966</v>
      </c>
      <c r="G17" s="10"/>
    </row>
    <row r="18" spans="4:7" ht="12.75">
      <c r="D18" s="10"/>
      <c r="G18" s="10"/>
    </row>
    <row r="19" spans="1:7" ht="12.75">
      <c r="A19" t="s">
        <v>116</v>
      </c>
      <c r="B19" s="5">
        <v>1709677</v>
      </c>
      <c r="C19" s="18">
        <v>5.96</v>
      </c>
      <c r="D19" s="10">
        <f>+B19*C19</f>
        <v>10189674.92</v>
      </c>
      <c r="E19" s="5">
        <f>+B19</f>
        <v>1709677</v>
      </c>
      <c r="F19" s="18">
        <v>8.15</v>
      </c>
      <c r="G19" s="10">
        <f>+E19*F19</f>
        <v>13933867.55</v>
      </c>
    </row>
    <row r="20" spans="4:7" ht="12.75">
      <c r="D20" s="10"/>
      <c r="E20" s="5"/>
      <c r="G20" s="10"/>
    </row>
    <row r="21" spans="1:7" ht="12.75">
      <c r="A21" t="s">
        <v>13</v>
      </c>
      <c r="B21" s="5">
        <v>1716864</v>
      </c>
      <c r="D21" s="10"/>
      <c r="E21" s="5">
        <f>+B21</f>
        <v>1716864</v>
      </c>
      <c r="G21" s="10"/>
    </row>
    <row r="22" spans="4:7" ht="12.75">
      <c r="D22" s="10"/>
      <c r="E22" s="6"/>
      <c r="G22" s="10"/>
    </row>
    <row r="23" spans="1:7" ht="12.75">
      <c r="A23" t="s">
        <v>16</v>
      </c>
      <c r="D23" s="10">
        <v>-43303.43</v>
      </c>
      <c r="G23" s="10">
        <f>-1854*4-6463*8</f>
        <v>-59120</v>
      </c>
    </row>
    <row r="24" spans="4:7" ht="12.75">
      <c r="D24" s="10"/>
      <c r="G24" s="10"/>
    </row>
    <row r="25" spans="1:7" ht="12.75">
      <c r="A25" t="s">
        <v>17</v>
      </c>
      <c r="C25" s="15">
        <f>(219625727/7148876499)-0.0284</f>
        <v>0.002321712290137015</v>
      </c>
      <c r="D25" s="10">
        <f>+B17*C25</f>
        <v>5683412.304579787</v>
      </c>
      <c r="F25" s="15">
        <f>C25</f>
        <v>0.002321712290137015</v>
      </c>
      <c r="G25" s="10">
        <f>+E17*F25</f>
        <v>5683412.304579787</v>
      </c>
    </row>
    <row r="26" spans="4:7" ht="12.75">
      <c r="D26" s="10"/>
      <c r="G26" s="10"/>
    </row>
    <row r="27" spans="1:7" ht="12.75">
      <c r="A27" t="s">
        <v>18</v>
      </c>
      <c r="D27" s="10">
        <v>4762457.69</v>
      </c>
      <c r="G27" s="10">
        <v>0</v>
      </c>
    </row>
    <row r="28" spans="4:7" ht="12.75">
      <c r="D28" s="10"/>
      <c r="G28" s="10"/>
    </row>
    <row r="29" spans="1:7" ht="12.75">
      <c r="A29" t="s">
        <v>14</v>
      </c>
      <c r="D29" s="10">
        <f>SUM(D13:D28)</f>
        <v>196608756.5483198</v>
      </c>
      <c r="G29" s="10">
        <f>SUM(G13:G28)</f>
        <v>229819967.2229798</v>
      </c>
    </row>
    <row r="35" ht="12.75">
      <c r="A35" t="s">
        <v>160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2.7109375" style="0" customWidth="1"/>
    <col min="3" max="3" width="12.8515625" style="0" customWidth="1"/>
    <col min="4" max="4" width="12.7109375" style="0" customWidth="1"/>
    <col min="5" max="5" width="9.7109375" style="0" bestFit="1" customWidth="1"/>
    <col min="6" max="6" width="13.7109375" style="0" customWidth="1"/>
    <col min="7" max="7" width="13.42187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117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ht="12.75">
      <c r="A12" s="4" t="s">
        <v>8</v>
      </c>
    </row>
    <row r="13" spans="1:7" ht="12.75">
      <c r="A13" t="s">
        <v>21</v>
      </c>
      <c r="B13" s="5">
        <v>1546831</v>
      </c>
      <c r="C13" s="17">
        <v>0.11366</v>
      </c>
      <c r="D13" s="10">
        <f>+B13*C13</f>
        <v>175812.81146</v>
      </c>
      <c r="E13" s="5">
        <f>+B13</f>
        <v>1546831</v>
      </c>
      <c r="F13" s="17">
        <v>0.13227</v>
      </c>
      <c r="G13" s="10">
        <f>+E13*F13</f>
        <v>204599.33637</v>
      </c>
    </row>
    <row r="14" spans="1:7" ht="12.75">
      <c r="A14" t="s">
        <v>22</v>
      </c>
      <c r="B14" s="5">
        <v>3680077</v>
      </c>
      <c r="C14" s="17">
        <v>0.03853</v>
      </c>
      <c r="D14" s="10">
        <f>+B14*C14</f>
        <v>141793.36681</v>
      </c>
      <c r="E14" s="5">
        <f>+B14</f>
        <v>3680077</v>
      </c>
      <c r="F14" s="17">
        <f>RS!F15</f>
        <v>0.0494</v>
      </c>
      <c r="G14" s="10">
        <f>+E14*F14</f>
        <v>181795.8038</v>
      </c>
    </row>
    <row r="15" spans="3:7" ht="12.75">
      <c r="C15" s="7"/>
      <c r="D15" s="10"/>
      <c r="F15" s="7"/>
      <c r="G15" s="10"/>
    </row>
    <row r="16" spans="1:7" ht="12.75">
      <c r="A16" t="s">
        <v>11</v>
      </c>
      <c r="B16" s="5">
        <f>SUM(B13:B14)</f>
        <v>5226908</v>
      </c>
      <c r="C16" s="7"/>
      <c r="D16" s="10"/>
      <c r="E16" s="5">
        <f>+B16</f>
        <v>5226908</v>
      </c>
      <c r="F16" s="7"/>
      <c r="G16" s="10"/>
    </row>
    <row r="17" spans="3:7" ht="12.75">
      <c r="C17" s="7"/>
      <c r="D17" s="10"/>
      <c r="F17" s="7"/>
      <c r="G17" s="10"/>
    </row>
    <row r="18" spans="1:7" ht="12.75">
      <c r="A18" t="s">
        <v>23</v>
      </c>
      <c r="B18" s="5">
        <v>0</v>
      </c>
      <c r="C18" s="17">
        <v>-0.00745</v>
      </c>
      <c r="D18" s="10">
        <f>+B18*C18</f>
        <v>0</v>
      </c>
      <c r="E18" s="5">
        <f>+B18</f>
        <v>0</v>
      </c>
      <c r="F18" s="17">
        <v>-0.00745</v>
      </c>
      <c r="G18" s="10">
        <f>+E18*F18</f>
        <v>0</v>
      </c>
    </row>
    <row r="19" spans="4:7" ht="12.75">
      <c r="D19" s="10"/>
      <c r="G19" s="10"/>
    </row>
    <row r="20" spans="1:7" ht="12.75">
      <c r="A20" t="s">
        <v>116</v>
      </c>
      <c r="B20" s="5">
        <v>2202</v>
      </c>
      <c r="C20" s="18">
        <v>8.46</v>
      </c>
      <c r="D20" s="10">
        <f>+B20*C20</f>
        <v>18628.920000000002</v>
      </c>
      <c r="E20" s="5">
        <f>+B20</f>
        <v>2202</v>
      </c>
      <c r="F20" s="18">
        <v>10.7</v>
      </c>
      <c r="G20" s="10">
        <f>+E20*F20</f>
        <v>23561.399999999998</v>
      </c>
    </row>
    <row r="21" spans="1:7" ht="12.75">
      <c r="A21" t="s">
        <v>118</v>
      </c>
      <c r="B21" s="5">
        <v>24</v>
      </c>
      <c r="C21" s="18">
        <v>3.1</v>
      </c>
      <c r="D21" s="10">
        <f>+B21*C21</f>
        <v>74.4</v>
      </c>
      <c r="E21" s="5">
        <f>+B21</f>
        <v>24</v>
      </c>
      <c r="F21" s="18">
        <v>3.15</v>
      </c>
      <c r="G21" s="10">
        <f>+E21*F21</f>
        <v>75.6</v>
      </c>
    </row>
    <row r="22" spans="4:7" ht="12.75">
      <c r="D22" s="10"/>
      <c r="G22" s="10"/>
    </row>
    <row r="23" spans="1:7" ht="12.75">
      <c r="A23" t="s">
        <v>13</v>
      </c>
      <c r="B23" s="5">
        <v>2232</v>
      </c>
      <c r="D23" s="10"/>
      <c r="E23" s="5">
        <f>+B23</f>
        <v>2232</v>
      </c>
      <c r="G23" s="10"/>
    </row>
    <row r="24" spans="4:7" ht="12.75">
      <c r="D24" s="10"/>
      <c r="G24" s="10"/>
    </row>
    <row r="25" spans="1:7" ht="12.75">
      <c r="A25" t="s">
        <v>16</v>
      </c>
      <c r="D25" s="10">
        <v>-1419.09</v>
      </c>
      <c r="G25" s="10">
        <f>-170*10.55</f>
        <v>-1793.5000000000002</v>
      </c>
    </row>
    <row r="26" spans="4:7" ht="12.75">
      <c r="D26" s="10"/>
      <c r="G26" s="10"/>
    </row>
    <row r="27" spans="1:7" ht="12.75">
      <c r="A27" t="str">
        <f>+RS!A$25</f>
        <v>Fuel </v>
      </c>
      <c r="C27" s="15">
        <f>+RS!C25</f>
        <v>0.002321712290137015</v>
      </c>
      <c r="D27" s="10">
        <f>+B16*C27</f>
        <v>12135.376543015485</v>
      </c>
      <c r="F27" s="15">
        <f>+RS!F25</f>
        <v>0.002321712290137015</v>
      </c>
      <c r="G27" s="10">
        <f>+E16*F27</f>
        <v>12135.376543015485</v>
      </c>
    </row>
    <row r="28" spans="4:7" ht="12.75">
      <c r="D28" s="10"/>
      <c r="G28" s="10"/>
    </row>
    <row r="29" spans="1:7" ht="12.75">
      <c r="A29" t="str">
        <f>+RS!A$27</f>
        <v>Environmental Surcharge</v>
      </c>
      <c r="D29" s="10">
        <v>8734.42</v>
      </c>
      <c r="G29" s="10">
        <v>0</v>
      </c>
    </row>
    <row r="30" spans="4:7" ht="12.75">
      <c r="D30" s="10"/>
      <c r="G30" s="10"/>
    </row>
    <row r="31" spans="1:7" ht="12.75">
      <c r="A31" t="s">
        <v>14</v>
      </c>
      <c r="D31" s="10">
        <f>SUM(D13:D30)</f>
        <v>355760.2048130155</v>
      </c>
      <c r="G31" s="10">
        <f>SUM(G13:G30)</f>
        <v>420374.0167130155</v>
      </c>
    </row>
    <row r="35" ht="12.75">
      <c r="A35" t="str">
        <f>RS!A35</f>
        <v>* Includes current HEAP charge of 10¢ and proposed HEAP charge of 15¢ per meter.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2.7109375" style="0" customWidth="1"/>
    <col min="3" max="3" width="12.8515625" style="0" customWidth="1"/>
    <col min="4" max="4" width="12.7109375" style="0" customWidth="1"/>
    <col min="5" max="5" width="9.7109375" style="0" bestFit="1" customWidth="1"/>
    <col min="6" max="6" width="13.7109375" style="0" customWidth="1"/>
    <col min="7" max="7" width="13.42187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119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ht="12.75">
      <c r="A12" s="4" t="s">
        <v>8</v>
      </c>
    </row>
    <row r="13" spans="1:7" ht="12.75">
      <c r="A13" t="s">
        <v>21</v>
      </c>
      <c r="B13" s="5">
        <v>0</v>
      </c>
      <c r="C13" s="17">
        <f>RSLMTOD!C13</f>
        <v>0.11366</v>
      </c>
      <c r="D13" s="10">
        <f>+B13*C13</f>
        <v>0</v>
      </c>
      <c r="E13" s="5">
        <f>+B13</f>
        <v>0</v>
      </c>
      <c r="F13" s="17">
        <f>RSLMTOD!F13</f>
        <v>0.13227</v>
      </c>
      <c r="G13" s="10">
        <f>+E13*F13</f>
        <v>0</v>
      </c>
    </row>
    <row r="14" spans="1:7" ht="12.75">
      <c r="A14" t="s">
        <v>22</v>
      </c>
      <c r="B14" s="5">
        <v>0</v>
      </c>
      <c r="C14" s="17">
        <f>RSLMTOD!C14</f>
        <v>0.03853</v>
      </c>
      <c r="D14" s="10">
        <f>+B14*C14</f>
        <v>0</v>
      </c>
      <c r="E14" s="5">
        <f>+B14</f>
        <v>0</v>
      </c>
      <c r="F14" s="17">
        <f>RSLMTOD!F14</f>
        <v>0.0494</v>
      </c>
      <c r="G14" s="10">
        <f>+E14*F14</f>
        <v>0</v>
      </c>
    </row>
    <row r="15" spans="4:7" ht="12.75">
      <c r="D15" s="10"/>
      <c r="G15" s="10"/>
    </row>
    <row r="16" spans="1:7" ht="12.75">
      <c r="A16" t="s">
        <v>11</v>
      </c>
      <c r="B16" s="5">
        <f>SUM(B13:B14)</f>
        <v>0</v>
      </c>
      <c r="D16" s="10"/>
      <c r="E16" s="5">
        <f>+B16</f>
        <v>0</v>
      </c>
      <c r="G16" s="10"/>
    </row>
    <row r="17" spans="4:7" ht="12.75">
      <c r="D17" s="10"/>
      <c r="G17" s="10"/>
    </row>
    <row r="18" spans="1:7" ht="12.75">
      <c r="A18" t="s">
        <v>116</v>
      </c>
      <c r="B18" s="5">
        <v>0</v>
      </c>
      <c r="C18" s="18">
        <v>8.46</v>
      </c>
      <c r="D18" s="10">
        <f>+B18*C18</f>
        <v>0</v>
      </c>
      <c r="E18" s="5">
        <f>+B18</f>
        <v>0</v>
      </c>
      <c r="F18" s="18">
        <f>RSLMTOD!F20</f>
        <v>10.7</v>
      </c>
      <c r="G18" s="10">
        <f>+E18*F18</f>
        <v>0</v>
      </c>
    </row>
    <row r="19" spans="4:7" ht="12.75">
      <c r="D19" s="10"/>
      <c r="G19" s="10"/>
    </row>
    <row r="20" spans="1:7" ht="12.75">
      <c r="A20" t="s">
        <v>13</v>
      </c>
      <c r="B20" s="5">
        <v>0</v>
      </c>
      <c r="D20" s="10"/>
      <c r="E20" s="5">
        <f>+B20</f>
        <v>0</v>
      </c>
      <c r="G20" s="10"/>
    </row>
    <row r="21" spans="4:7" ht="12.75">
      <c r="D21" s="10"/>
      <c r="G21" s="10"/>
    </row>
    <row r="22" spans="1:7" ht="12.75">
      <c r="A22" t="s">
        <v>16</v>
      </c>
      <c r="C22" s="15"/>
      <c r="D22" s="10">
        <v>0</v>
      </c>
      <c r="F22" s="15"/>
      <c r="G22" s="10">
        <v>0</v>
      </c>
    </row>
    <row r="23" spans="4:7" ht="12.75">
      <c r="D23" s="10"/>
      <c r="G23" s="10"/>
    </row>
    <row r="24" spans="1:7" ht="12.75">
      <c r="A24" t="str">
        <f>+RS!A$25</f>
        <v>Fuel </v>
      </c>
      <c r="C24" s="15">
        <f>+RS!C25</f>
        <v>0.002321712290137015</v>
      </c>
      <c r="D24" s="10">
        <f>+B16*C24</f>
        <v>0</v>
      </c>
      <c r="F24" s="15">
        <f>+RS!F25</f>
        <v>0.002321712290137015</v>
      </c>
      <c r="G24" s="10">
        <f>+E16*F24</f>
        <v>0</v>
      </c>
    </row>
    <row r="25" spans="4:7" ht="12.75">
      <c r="D25" s="10"/>
      <c r="G25" s="10"/>
    </row>
    <row r="26" spans="1:7" ht="12.75">
      <c r="A26" t="str">
        <f>+RS!A$27</f>
        <v>Environmental Surcharge</v>
      </c>
      <c r="D26" s="10">
        <v>0</v>
      </c>
      <c r="G26" s="10">
        <v>0</v>
      </c>
    </row>
    <row r="27" spans="4:7" ht="12.75">
      <c r="D27" s="10"/>
      <c r="G27" s="10"/>
    </row>
    <row r="28" spans="1:7" ht="12.75">
      <c r="A28" t="s">
        <v>14</v>
      </c>
      <c r="D28" s="10">
        <f>SUM(D13:D27)</f>
        <v>0</v>
      </c>
      <c r="G28" s="10">
        <f>SUM(G13:G27)</f>
        <v>0</v>
      </c>
    </row>
    <row r="32" ht="12.75">
      <c r="A32" t="str">
        <f>RSLMTOD!A35</f>
        <v>* Includes current HEAP charge of 10¢ and proposed HEAP charge of 15¢ per meter.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10.7109375" style="0" customWidth="1"/>
    <col min="3" max="3" width="14.00390625" style="0" customWidth="1"/>
    <col min="4" max="4" width="11.8515625" style="0" customWidth="1"/>
    <col min="5" max="5" width="11.421875" style="0" customWidth="1"/>
    <col min="6" max="6" width="15.57421875" style="0" customWidth="1"/>
    <col min="7" max="7" width="14.421875" style="0" bestFit="1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24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ht="12.75">
      <c r="A12" s="4" t="s">
        <v>25</v>
      </c>
    </row>
    <row r="13" ht="12.75">
      <c r="A13" t="s">
        <v>26</v>
      </c>
    </row>
    <row r="14" spans="1:7" ht="12.75">
      <c r="A14" t="s">
        <v>27</v>
      </c>
      <c r="B14" s="5">
        <v>297084</v>
      </c>
      <c r="C14" s="6">
        <v>7.18</v>
      </c>
      <c r="D14" s="10">
        <f>+B14*C14</f>
        <v>2133063.12</v>
      </c>
      <c r="E14" s="5">
        <f>+B14</f>
        <v>297084</v>
      </c>
      <c r="F14" s="6">
        <v>8.75</v>
      </c>
      <c r="G14" s="10">
        <f>+E14*F14</f>
        <v>2599485</v>
      </c>
    </row>
    <row r="15" spans="1:7" ht="12.75">
      <c r="A15" t="s">
        <v>28</v>
      </c>
      <c r="B15" s="5">
        <v>243900</v>
      </c>
      <c r="C15" s="6">
        <v>8.2</v>
      </c>
      <c r="D15" s="10">
        <f>+B15*C15</f>
        <v>1999979.9999999998</v>
      </c>
      <c r="E15" s="5">
        <f>+B15</f>
        <v>243900</v>
      </c>
      <c r="F15" s="6">
        <v>9.9</v>
      </c>
      <c r="G15" s="10">
        <f>+E15*F15</f>
        <v>2414610</v>
      </c>
    </row>
    <row r="16" spans="1:7" ht="12.75">
      <c r="A16" t="s">
        <v>29</v>
      </c>
      <c r="B16" s="5">
        <v>27504</v>
      </c>
      <c r="C16" s="6">
        <v>10.05</v>
      </c>
      <c r="D16" s="10">
        <f>+B16*C16</f>
        <v>276415.2</v>
      </c>
      <c r="E16" s="5">
        <f>+B16</f>
        <v>27504</v>
      </c>
      <c r="F16" s="6">
        <v>12.2</v>
      </c>
      <c r="G16" s="10">
        <f>+E16*F16</f>
        <v>335548.8</v>
      </c>
    </row>
    <row r="17" spans="1:7" ht="12.75">
      <c r="A17" t="s">
        <v>30</v>
      </c>
      <c r="B17" s="5">
        <v>2676</v>
      </c>
      <c r="C17" s="6">
        <v>16.33</v>
      </c>
      <c r="D17" s="10">
        <f>+B17*C17</f>
        <v>43699.079999999994</v>
      </c>
      <c r="E17" s="5">
        <f>+B17</f>
        <v>2676</v>
      </c>
      <c r="F17" s="6">
        <v>19.15</v>
      </c>
      <c r="G17" s="10">
        <f>+E17*F17</f>
        <v>51245.399999999994</v>
      </c>
    </row>
    <row r="18" spans="3:6" ht="12.75">
      <c r="C18" s="6"/>
      <c r="D18" s="10"/>
      <c r="F18" s="6"/>
    </row>
    <row r="19" spans="1:6" ht="12.75">
      <c r="A19" t="s">
        <v>31</v>
      </c>
      <c r="C19" s="6"/>
      <c r="D19" s="10"/>
      <c r="F19" s="6"/>
    </row>
    <row r="20" spans="1:7" ht="12.75">
      <c r="A20" t="s">
        <v>32</v>
      </c>
      <c r="B20" s="5">
        <v>19980</v>
      </c>
      <c r="C20" s="6">
        <v>7.81</v>
      </c>
      <c r="D20" s="10">
        <f>+B20*C20</f>
        <v>156043.8</v>
      </c>
      <c r="E20" s="5">
        <f>+B20</f>
        <v>19980</v>
      </c>
      <c r="F20" s="6">
        <v>9.75</v>
      </c>
      <c r="G20" s="10">
        <f>+E20*F20</f>
        <v>194805</v>
      </c>
    </row>
    <row r="21" spans="1:7" ht="12.75">
      <c r="A21" t="s">
        <v>33</v>
      </c>
      <c r="B21" s="5">
        <v>1548</v>
      </c>
      <c r="C21" s="6">
        <v>13.48</v>
      </c>
      <c r="D21" s="10">
        <f>+B21*C21</f>
        <v>20867.04</v>
      </c>
      <c r="E21" s="5">
        <f>+B21</f>
        <v>1548</v>
      </c>
      <c r="F21" s="6">
        <v>16.85</v>
      </c>
      <c r="G21" s="10">
        <f>+E21*F21</f>
        <v>26083.800000000003</v>
      </c>
    </row>
    <row r="22" spans="3:6" ht="12.75">
      <c r="C22" s="6"/>
      <c r="D22" s="10"/>
      <c r="F22" s="6"/>
    </row>
    <row r="23" spans="1:6" ht="12.75">
      <c r="A23" s="4" t="s">
        <v>34</v>
      </c>
      <c r="C23" s="6"/>
      <c r="D23" s="10"/>
      <c r="F23" s="6"/>
    </row>
    <row r="24" spans="1:6" ht="12.75">
      <c r="A24" t="s">
        <v>26</v>
      </c>
      <c r="C24" s="6"/>
      <c r="D24" s="10"/>
      <c r="F24" s="6"/>
    </row>
    <row r="25" spans="1:7" ht="12.75">
      <c r="A25" t="s">
        <v>35</v>
      </c>
      <c r="B25" s="5">
        <v>9996</v>
      </c>
      <c r="C25" s="6">
        <v>10.53</v>
      </c>
      <c r="D25" s="10">
        <f>+B25*C25</f>
        <v>105257.87999999999</v>
      </c>
      <c r="E25" s="5">
        <f>+B25</f>
        <v>9996</v>
      </c>
      <c r="F25" s="6">
        <v>13.1</v>
      </c>
      <c r="G25" s="10">
        <f>+E25*F25</f>
        <v>130947.59999999999</v>
      </c>
    </row>
    <row r="26" spans="1:7" ht="12.75">
      <c r="A26" t="s">
        <v>36</v>
      </c>
      <c r="B26" s="5">
        <v>828</v>
      </c>
      <c r="C26" s="6">
        <v>17.15</v>
      </c>
      <c r="D26" s="10">
        <f>+B26*C26</f>
        <v>14200.199999999999</v>
      </c>
      <c r="E26" s="5">
        <f>+B26</f>
        <v>828</v>
      </c>
      <c r="F26" s="6">
        <v>21.45</v>
      </c>
      <c r="G26" s="10">
        <f>+E26*F26</f>
        <v>17760.6</v>
      </c>
    </row>
    <row r="27" spans="3:6" ht="12.75">
      <c r="C27" s="6"/>
      <c r="D27" s="10"/>
      <c r="F27" s="6"/>
    </row>
    <row r="28" spans="1:6" ht="12.75">
      <c r="A28" t="s">
        <v>31</v>
      </c>
      <c r="C28" s="6"/>
      <c r="D28" s="10"/>
      <c r="F28" s="6"/>
    </row>
    <row r="29" spans="1:7" ht="12.75">
      <c r="A29" t="s">
        <v>37</v>
      </c>
      <c r="B29" s="5">
        <v>132</v>
      </c>
      <c r="C29" s="6">
        <v>8.96</v>
      </c>
      <c r="D29" s="10">
        <f>+B29*C29</f>
        <v>1182.72</v>
      </c>
      <c r="E29" s="5">
        <f>+B29</f>
        <v>132</v>
      </c>
      <c r="F29" s="6">
        <v>11.2</v>
      </c>
      <c r="G29" s="10">
        <f>+E29*F29</f>
        <v>1478.3999999999999</v>
      </c>
    </row>
    <row r="30" spans="3:6" ht="12.75">
      <c r="C30" s="6"/>
      <c r="D30" s="10"/>
      <c r="F30" s="6"/>
    </row>
    <row r="31" spans="1:6" ht="12.75">
      <c r="A31" s="4" t="s">
        <v>38</v>
      </c>
      <c r="C31" s="6"/>
      <c r="D31" s="10"/>
      <c r="F31" s="6"/>
    </row>
    <row r="32" spans="1:6" ht="12.75">
      <c r="A32" t="s">
        <v>26</v>
      </c>
      <c r="C32" s="6"/>
      <c r="D32" s="10"/>
      <c r="F32" s="6"/>
    </row>
    <row r="33" spans="1:7" ht="12.75">
      <c r="A33" t="s">
        <v>39</v>
      </c>
      <c r="B33" s="5">
        <v>21972</v>
      </c>
      <c r="C33" s="6">
        <v>11.3</v>
      </c>
      <c r="D33" s="10">
        <f>+B33*C33</f>
        <v>248283.6</v>
      </c>
      <c r="E33" s="5">
        <f>+B33</f>
        <v>21972</v>
      </c>
      <c r="F33" s="6">
        <v>13.6</v>
      </c>
      <c r="G33" s="10">
        <f>+E33*F33</f>
        <v>298819.2</v>
      </c>
    </row>
    <row r="34" spans="1:7" ht="12.75">
      <c r="A34" t="s">
        <v>40</v>
      </c>
      <c r="B34" s="5">
        <v>51576</v>
      </c>
      <c r="C34" s="6">
        <v>16.08</v>
      </c>
      <c r="D34" s="10">
        <f>+B34*C34</f>
        <v>829342.08</v>
      </c>
      <c r="E34" s="5">
        <f>+B34</f>
        <v>51576</v>
      </c>
      <c r="F34" s="6">
        <v>18.85</v>
      </c>
      <c r="G34" s="10">
        <f>+E34*F34</f>
        <v>972207.6000000001</v>
      </c>
    </row>
    <row r="35" spans="3:6" ht="12.75">
      <c r="C35" s="6"/>
      <c r="D35" s="10"/>
      <c r="F35" s="6"/>
    </row>
    <row r="36" spans="1:6" ht="12.75">
      <c r="A36" t="s">
        <v>41</v>
      </c>
      <c r="C36" s="6"/>
      <c r="D36" s="10"/>
      <c r="F36" s="6"/>
    </row>
    <row r="37" spans="1:7" ht="12.75">
      <c r="A37" t="s">
        <v>42</v>
      </c>
      <c r="B37" s="5">
        <v>1512</v>
      </c>
      <c r="C37" s="6">
        <v>17.34</v>
      </c>
      <c r="D37" s="10">
        <f>+B37*C37</f>
        <v>26218.079999999998</v>
      </c>
      <c r="E37" s="5">
        <f>+B37</f>
        <v>1512</v>
      </c>
      <c r="F37" s="6">
        <v>18.2</v>
      </c>
      <c r="G37" s="10">
        <f>+E37*F37</f>
        <v>27518.399999999998</v>
      </c>
    </row>
    <row r="38" spans="1:7" ht="12.75">
      <c r="A38" t="s">
        <v>43</v>
      </c>
      <c r="B38" s="5">
        <v>9852</v>
      </c>
      <c r="C38" s="6">
        <v>22.93</v>
      </c>
      <c r="D38" s="10">
        <f>+B38*C38</f>
        <v>225906.36</v>
      </c>
      <c r="E38" s="5">
        <f>+B38</f>
        <v>9852</v>
      </c>
      <c r="F38" s="6">
        <v>24.1</v>
      </c>
      <c r="G38" s="10">
        <f>+E38*F38</f>
        <v>237433.2</v>
      </c>
    </row>
    <row r="39" spans="1:7" ht="12.75">
      <c r="A39" t="s">
        <v>44</v>
      </c>
      <c r="B39" s="5">
        <v>936</v>
      </c>
      <c r="C39" s="6">
        <v>49.7</v>
      </c>
      <c r="D39" s="10">
        <f>+B39*C39</f>
        <v>46519.200000000004</v>
      </c>
      <c r="E39" s="5">
        <f>+B39</f>
        <v>936</v>
      </c>
      <c r="F39" s="6">
        <v>52.2</v>
      </c>
      <c r="G39" s="10">
        <f>+E39*F39</f>
        <v>48859.200000000004</v>
      </c>
    </row>
    <row r="40" spans="3:6" ht="12.75">
      <c r="C40" s="6"/>
      <c r="D40" s="10"/>
      <c r="F40" s="6"/>
    </row>
    <row r="41" spans="1:6" ht="12.75">
      <c r="A41" t="s">
        <v>11</v>
      </c>
      <c r="B41" s="5">
        <v>43815427</v>
      </c>
      <c r="C41" s="6"/>
      <c r="D41" s="10"/>
      <c r="E41" s="5">
        <f>+B41</f>
        <v>43815427</v>
      </c>
      <c r="F41" s="6"/>
    </row>
    <row r="42" spans="3:6" ht="12.75">
      <c r="C42" s="6"/>
      <c r="D42" s="10"/>
      <c r="F42" s="6"/>
    </row>
    <row r="43" spans="1:6" ht="12.75">
      <c r="A43" t="s">
        <v>45</v>
      </c>
      <c r="C43" s="6"/>
      <c r="D43" s="10"/>
      <c r="F43" s="6"/>
    </row>
    <row r="44" spans="1:7" ht="12.75">
      <c r="A44" t="s">
        <v>46</v>
      </c>
      <c r="B44" s="5">
        <v>51804</v>
      </c>
      <c r="C44" s="6">
        <v>2.3</v>
      </c>
      <c r="D44" s="10">
        <f>+B44*C44</f>
        <v>119149.2</v>
      </c>
      <c r="E44" s="5">
        <f>+B44</f>
        <v>51804</v>
      </c>
      <c r="F44" s="6">
        <v>2.85</v>
      </c>
      <c r="G44" s="10">
        <f>+E44*F44</f>
        <v>147641.4</v>
      </c>
    </row>
    <row r="45" spans="1:7" ht="12.75">
      <c r="A45" t="s">
        <v>47</v>
      </c>
      <c r="B45" s="5">
        <v>54696</v>
      </c>
      <c r="C45" s="6">
        <v>1.3</v>
      </c>
      <c r="D45" s="10">
        <f>+B45*C45</f>
        <v>71104.8</v>
      </c>
      <c r="E45" s="5">
        <f>+B45</f>
        <v>54696</v>
      </c>
      <c r="F45" s="6">
        <v>1.6</v>
      </c>
      <c r="G45" s="10">
        <f>+E45*F45</f>
        <v>87513.6</v>
      </c>
    </row>
    <row r="46" spans="1:7" ht="12.75">
      <c r="A46" t="s">
        <v>48</v>
      </c>
      <c r="B46" s="5">
        <v>684</v>
      </c>
      <c r="C46" s="6">
        <v>5.35</v>
      </c>
      <c r="D46" s="10">
        <f>+B46*C46</f>
        <v>3659.3999999999996</v>
      </c>
      <c r="E46" s="5">
        <f>+B46</f>
        <v>684</v>
      </c>
      <c r="F46" s="6">
        <v>6.25</v>
      </c>
      <c r="G46" s="10">
        <f>+E46*F46</f>
        <v>4275</v>
      </c>
    </row>
    <row r="47" spans="3:6" ht="12.75">
      <c r="C47" s="6"/>
      <c r="D47" s="10"/>
      <c r="F47" s="6"/>
    </row>
    <row r="48" spans="1:7" ht="12.75">
      <c r="A48" t="str">
        <f>+RS!A$25</f>
        <v>Fuel </v>
      </c>
      <c r="C48" s="15">
        <f>+RS!C25</f>
        <v>0.002321712290137015</v>
      </c>
      <c r="D48" s="10">
        <f>+B41*C48</f>
        <v>101726.81536350121</v>
      </c>
      <c r="F48" s="15">
        <f>+RS!F25</f>
        <v>0.002321712290137015</v>
      </c>
      <c r="G48" s="10">
        <f>+E41*F48</f>
        <v>101726.81536350121</v>
      </c>
    </row>
    <row r="49" spans="3:6" ht="12.75">
      <c r="C49" s="6"/>
      <c r="D49" s="10"/>
      <c r="F49" s="6"/>
    </row>
    <row r="50" spans="1:7" ht="12.75">
      <c r="A50" t="str">
        <f>+RS!A$27</f>
        <v>Environmental Surcharge</v>
      </c>
      <c r="D50" s="10">
        <v>165730.5</v>
      </c>
      <c r="G50" s="10">
        <v>0</v>
      </c>
    </row>
    <row r="51" ht="12.75">
      <c r="D51" s="10"/>
    </row>
    <row r="52" spans="1:7" ht="12.75">
      <c r="A52" t="s">
        <v>14</v>
      </c>
      <c r="C52" s="10"/>
      <c r="D52" s="10">
        <f>SUM(D14:D51)</f>
        <v>6588349.075363502</v>
      </c>
      <c r="G52" s="10">
        <f>SUM(G14:G51)</f>
        <v>7697959.015363502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2.8515625" style="0" customWidth="1"/>
    <col min="3" max="3" width="12.421875" style="0" customWidth="1"/>
    <col min="4" max="4" width="14.421875" style="0" bestFit="1" customWidth="1"/>
    <col min="5" max="5" width="11.7109375" style="0" bestFit="1" customWidth="1"/>
    <col min="6" max="6" width="14.28125" style="0" customWidth="1"/>
    <col min="7" max="7" width="14.0039062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0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ht="12.75">
      <c r="A12" s="4" t="s">
        <v>8</v>
      </c>
    </row>
    <row r="13" spans="1:7" ht="12.75">
      <c r="A13" t="s">
        <v>9</v>
      </c>
      <c r="B13" s="5">
        <v>60515315</v>
      </c>
      <c r="C13" s="17">
        <v>0.10013</v>
      </c>
      <c r="D13" s="10">
        <f>+B13*C13</f>
        <v>6059398.49095</v>
      </c>
      <c r="E13" s="5">
        <f>+B13</f>
        <v>60515315</v>
      </c>
      <c r="F13" s="17">
        <v>0.1316</v>
      </c>
      <c r="G13" s="10">
        <f>+E13*F13</f>
        <v>7963815.454</v>
      </c>
    </row>
    <row r="14" spans="1:7" ht="12.75">
      <c r="A14" t="s">
        <v>10</v>
      </c>
      <c r="B14" s="5">
        <v>74089503</v>
      </c>
      <c r="C14" s="17">
        <v>0.05994</v>
      </c>
      <c r="D14" s="10">
        <f>+B14*C14</f>
        <v>4440924.80982</v>
      </c>
      <c r="E14" s="5">
        <f>+B14</f>
        <v>74089503</v>
      </c>
      <c r="F14" s="17">
        <v>0.07116</v>
      </c>
      <c r="G14" s="10">
        <f>+E14*F14</f>
        <v>5272209.03348</v>
      </c>
    </row>
    <row r="15" spans="4:7" ht="12.75">
      <c r="D15" s="10"/>
      <c r="G15" s="10"/>
    </row>
    <row r="16" spans="1:7" ht="12.75">
      <c r="A16" t="s">
        <v>11</v>
      </c>
      <c r="B16" s="5">
        <f>SUM(B13:B14)</f>
        <v>134604818</v>
      </c>
      <c r="D16" s="10"/>
      <c r="E16" s="5">
        <f>+B16</f>
        <v>134604818</v>
      </c>
      <c r="G16" s="10"/>
    </row>
    <row r="17" spans="4:7" ht="12.75">
      <c r="D17" s="10"/>
      <c r="G17" s="10"/>
    </row>
    <row r="18" spans="1:7" ht="12.75">
      <c r="A18" t="s">
        <v>12</v>
      </c>
      <c r="B18" s="5">
        <v>257212</v>
      </c>
      <c r="C18" s="18">
        <v>11.5</v>
      </c>
      <c r="D18" s="10">
        <f>+B18*C18</f>
        <v>2957938</v>
      </c>
      <c r="E18" s="5">
        <f>+B18</f>
        <v>257212</v>
      </c>
      <c r="F18" s="18">
        <v>11.5</v>
      </c>
      <c r="G18" s="10">
        <f>+E18*F18</f>
        <v>2957938</v>
      </c>
    </row>
    <row r="19" spans="4:7" ht="12.75">
      <c r="D19" s="10"/>
      <c r="G19" s="10"/>
    </row>
    <row r="20" spans="1:7" ht="12.75">
      <c r="A20" t="s">
        <v>13</v>
      </c>
      <c r="B20" s="5">
        <v>257820</v>
      </c>
      <c r="D20" s="10"/>
      <c r="E20" s="5">
        <f>+B20</f>
        <v>257820</v>
      </c>
      <c r="G20" s="10"/>
    </row>
    <row r="21" spans="4:7" ht="12.75">
      <c r="D21" s="10"/>
      <c r="G21" s="10"/>
    </row>
    <row r="22" spans="1:7" ht="12.75">
      <c r="A22" t="str">
        <f>+RS!A$25</f>
        <v>Fuel </v>
      </c>
      <c r="C22" s="15">
        <f>+RS!C25</f>
        <v>0.002321712290137015</v>
      </c>
      <c r="D22" s="10">
        <f>+B16*C22</f>
        <v>312513.6602622561</v>
      </c>
      <c r="F22" s="15">
        <f>+RS!F25</f>
        <v>0.002321712290137015</v>
      </c>
      <c r="G22" s="10">
        <f>+E16*F22</f>
        <v>312513.6602622561</v>
      </c>
    </row>
    <row r="23" spans="4:7" ht="12.75">
      <c r="D23" s="10"/>
      <c r="G23" s="10"/>
    </row>
    <row r="24" spans="1:7" ht="12.75">
      <c r="A24" t="str">
        <f>+RS!A$27</f>
        <v>Environmental Surcharge</v>
      </c>
      <c r="D24" s="10">
        <v>350614.65</v>
      </c>
      <c r="G24" s="10">
        <v>0</v>
      </c>
    </row>
    <row r="25" spans="4:7" ht="12.75">
      <c r="D25" s="10"/>
      <c r="G25" s="10"/>
    </row>
    <row r="26" spans="1:7" ht="12.75">
      <c r="A26" t="s">
        <v>14</v>
      </c>
      <c r="D26" s="10">
        <f>SUM(D13:D25)</f>
        <v>14121389.611032257</v>
      </c>
      <c r="G26" s="10">
        <f>SUM(G13:G25)</f>
        <v>16506476.147742257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3" max="3" width="12.421875" style="0" customWidth="1"/>
    <col min="4" max="4" width="11.140625" style="0" customWidth="1"/>
    <col min="6" max="6" width="13.7109375" style="0" customWidth="1"/>
    <col min="7" max="7" width="11.851562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130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ht="12.75">
      <c r="A12" s="4" t="s">
        <v>8</v>
      </c>
    </row>
    <row r="13" spans="1:7" ht="12.75">
      <c r="A13" t="s">
        <v>49</v>
      </c>
      <c r="B13" s="5">
        <v>0</v>
      </c>
      <c r="C13" s="17">
        <v>0.13416</v>
      </c>
      <c r="D13" s="10">
        <f>+B13*C13</f>
        <v>0</v>
      </c>
      <c r="E13" s="5">
        <f>+B13</f>
        <v>0</v>
      </c>
      <c r="F13" s="17">
        <v>0.15326</v>
      </c>
      <c r="G13" s="10">
        <f>+E13*F13</f>
        <v>0</v>
      </c>
    </row>
    <row r="14" spans="1:7" ht="12.75">
      <c r="A14" t="s">
        <v>50</v>
      </c>
      <c r="B14" s="5">
        <v>0</v>
      </c>
      <c r="C14" s="17">
        <v>0.03853</v>
      </c>
      <c r="D14" s="10">
        <f>+B14*C14</f>
        <v>0</v>
      </c>
      <c r="E14" s="5">
        <f>+B14</f>
        <v>0</v>
      </c>
      <c r="F14" s="17">
        <v>0.0494</v>
      </c>
      <c r="G14" s="10">
        <f>+E14*F14</f>
        <v>0</v>
      </c>
    </row>
    <row r="15" spans="4:7" ht="12.75">
      <c r="D15" s="10"/>
      <c r="G15" s="10"/>
    </row>
    <row r="16" spans="1:7" ht="12.75">
      <c r="A16" t="s">
        <v>11</v>
      </c>
      <c r="B16" s="5">
        <f>SUM(B13:B14)</f>
        <v>0</v>
      </c>
      <c r="D16" s="10"/>
      <c r="E16" s="5">
        <f>+B16</f>
        <v>0</v>
      </c>
      <c r="G16" s="10"/>
    </row>
    <row r="17" spans="4:7" ht="12.75">
      <c r="D17" s="10"/>
      <c r="G17" s="10"/>
    </row>
    <row r="18" spans="1:7" ht="12.75">
      <c r="A18" t="s">
        <v>12</v>
      </c>
      <c r="B18" s="5">
        <v>12</v>
      </c>
      <c r="C18" s="18">
        <v>15.1</v>
      </c>
      <c r="D18" s="10">
        <f>+B18*C18</f>
        <v>181.2</v>
      </c>
      <c r="E18" s="5">
        <f>+B18</f>
        <v>12</v>
      </c>
      <c r="F18" s="18">
        <v>15.1</v>
      </c>
      <c r="G18" s="10">
        <f>+E18*F18</f>
        <v>181.2</v>
      </c>
    </row>
    <row r="19" spans="4:7" ht="12.75">
      <c r="D19" s="10"/>
      <c r="G19" s="10"/>
    </row>
    <row r="20" spans="1:7" ht="12.75">
      <c r="A20" t="s">
        <v>13</v>
      </c>
      <c r="B20" s="5">
        <v>12</v>
      </c>
      <c r="D20" s="10"/>
      <c r="E20" s="5">
        <f>+B20</f>
        <v>12</v>
      </c>
      <c r="G20" s="10"/>
    </row>
    <row r="21" spans="4:7" ht="12.75">
      <c r="D21" s="10"/>
      <c r="G21" s="10"/>
    </row>
    <row r="22" spans="1:7" ht="12.75">
      <c r="A22" t="str">
        <f>+RS!A$25</f>
        <v>Fuel </v>
      </c>
      <c r="C22" s="15">
        <f>+RS!C25</f>
        <v>0.002321712290137015</v>
      </c>
      <c r="D22" s="10">
        <f>+B16*C22</f>
        <v>0</v>
      </c>
      <c r="F22" s="15">
        <f>+RS!F25</f>
        <v>0.002321712290137015</v>
      </c>
      <c r="G22" s="10">
        <f>+E16*F22</f>
        <v>0</v>
      </c>
    </row>
    <row r="23" spans="4:7" ht="12.75">
      <c r="D23" s="10"/>
      <c r="G23" s="10"/>
    </row>
    <row r="24" spans="1:7" ht="12.75">
      <c r="A24" t="str">
        <f>+RS!A$27</f>
        <v>Environmental Surcharge</v>
      </c>
      <c r="D24" s="10">
        <v>4.56</v>
      </c>
      <c r="G24" s="10">
        <v>0</v>
      </c>
    </row>
    <row r="25" spans="4:7" ht="12.75">
      <c r="D25" s="10"/>
      <c r="G25" s="10"/>
    </row>
    <row r="26" spans="1:7" ht="12.75">
      <c r="A26" t="s">
        <v>51</v>
      </c>
      <c r="D26" s="10">
        <f>SUM(D13:D25)</f>
        <v>185.76</v>
      </c>
      <c r="G26" s="10">
        <f>SUM(G13:G25)</f>
        <v>181.2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1.7109375" style="0" customWidth="1"/>
    <col min="3" max="4" width="12.421875" style="0" customWidth="1"/>
    <col min="5" max="5" width="9.7109375" style="0" bestFit="1" customWidth="1"/>
    <col min="6" max="7" width="12.7109375" style="0" customWidth="1"/>
  </cols>
  <sheetData>
    <row r="1" ht="12.75">
      <c r="A1" t="str">
        <f>+RS!A1</f>
        <v>KENTUCKY POWER BILLING ANALYSIS</v>
      </c>
    </row>
    <row r="2" ht="12.75">
      <c r="A2" t="str">
        <f>+RS!A2</f>
        <v>PROFORMA - SETTLEMENT</v>
      </c>
    </row>
    <row r="3" ht="12.75">
      <c r="A3" t="str">
        <f>+RS!A3</f>
        <v>TEST YEAR ENDED SEPTEMBER 30, 2009</v>
      </c>
    </row>
    <row r="5" ht="12.75">
      <c r="A5" t="s">
        <v>52</v>
      </c>
    </row>
    <row r="8" spans="2:7" ht="12.75">
      <c r="B8" s="1" t="str">
        <f>+RS!B8</f>
        <v>Current </v>
      </c>
      <c r="C8" s="1"/>
      <c r="D8" s="1"/>
      <c r="E8" s="1" t="str">
        <f>+RS!E8</f>
        <v>Proposed</v>
      </c>
      <c r="F8" s="1"/>
      <c r="G8" s="1"/>
    </row>
    <row r="9" spans="2:7" ht="12.75">
      <c r="B9" s="1" t="str">
        <f>+RS!B9</f>
        <v>Billing </v>
      </c>
      <c r="C9" s="1" t="str">
        <f>+RS!C9</f>
        <v>Current</v>
      </c>
      <c r="D9" s="1" t="str">
        <f>+RS!D9</f>
        <v>Current</v>
      </c>
      <c r="E9" s="1" t="str">
        <f>+RS!E9</f>
        <v>Billing </v>
      </c>
      <c r="F9" s="1" t="str">
        <f>+RS!F9</f>
        <v>Proposed</v>
      </c>
      <c r="G9" s="1" t="str">
        <f>+RS!G9</f>
        <v>Proposed</v>
      </c>
    </row>
    <row r="10" spans="2:7" ht="12.75">
      <c r="B10" s="3" t="str">
        <f>+RS!B10</f>
        <v>Units</v>
      </c>
      <c r="C10" s="3" t="str">
        <f>+RS!C10</f>
        <v>Rate</v>
      </c>
      <c r="D10" s="3" t="str">
        <f>+RS!D10</f>
        <v>Revenue</v>
      </c>
      <c r="E10" s="3" t="str">
        <f>+RS!E10</f>
        <v>Units</v>
      </c>
      <c r="F10" s="3" t="str">
        <f>+RS!F10</f>
        <v>Rate</v>
      </c>
      <c r="G10" s="3" t="str">
        <f>+RS!G10</f>
        <v>Revenue</v>
      </c>
    </row>
    <row r="12" ht="12.75">
      <c r="A12" s="4" t="s">
        <v>8</v>
      </c>
    </row>
    <row r="13" spans="1:7" ht="12.75">
      <c r="A13" t="s">
        <v>9</v>
      </c>
      <c r="B13" s="5">
        <v>1987491</v>
      </c>
      <c r="C13" s="19">
        <f>SGS!C13</f>
        <v>0.10013</v>
      </c>
      <c r="D13" s="10">
        <f>+B13*C13</f>
        <v>199007.47383</v>
      </c>
      <c r="E13" s="5">
        <f>+B13</f>
        <v>1987491</v>
      </c>
      <c r="F13" s="19">
        <v>0.1316</v>
      </c>
      <c r="G13" s="10">
        <f>+E13*F13</f>
        <v>261553.8156</v>
      </c>
    </row>
    <row r="14" spans="1:7" ht="12.75">
      <c r="A14" t="s">
        <v>10</v>
      </c>
      <c r="B14" s="5">
        <v>1211652</v>
      </c>
      <c r="C14" s="19">
        <f>SGS!C14</f>
        <v>0.05994</v>
      </c>
      <c r="D14" s="10">
        <f>+B14*C14</f>
        <v>72626.42088</v>
      </c>
      <c r="E14" s="5">
        <f>+B14</f>
        <v>1211652</v>
      </c>
      <c r="F14" s="19">
        <v>0.07116</v>
      </c>
      <c r="G14" s="10">
        <f>+E14*F14</f>
        <v>86221.15632</v>
      </c>
    </row>
    <row r="15" spans="4:7" ht="12.75">
      <c r="D15" s="10"/>
      <c r="G15" s="10"/>
    </row>
    <row r="16" spans="1:7" ht="12.75">
      <c r="A16" t="s">
        <v>11</v>
      </c>
      <c r="B16" s="5">
        <f>SUM(B13:B14)</f>
        <v>3199143</v>
      </c>
      <c r="D16" s="10"/>
      <c r="E16" s="5">
        <f>+B16</f>
        <v>3199143</v>
      </c>
      <c r="G16" s="10"/>
    </row>
    <row r="17" spans="4:7" ht="12.75">
      <c r="D17" s="10"/>
      <c r="G17" s="10"/>
    </row>
    <row r="18" spans="1:7" ht="12.75">
      <c r="A18" t="s">
        <v>12</v>
      </c>
      <c r="B18" s="5">
        <v>18793</v>
      </c>
      <c r="C18" s="6">
        <v>7.5</v>
      </c>
      <c r="D18" s="10">
        <f>+B18*C18</f>
        <v>140947.5</v>
      </c>
      <c r="E18" s="5">
        <f>+B18</f>
        <v>18793</v>
      </c>
      <c r="F18" s="6">
        <v>7.5</v>
      </c>
      <c r="G18" s="10">
        <f>+E18*F18</f>
        <v>140947.5</v>
      </c>
    </row>
    <row r="19" spans="4:7" ht="12.75">
      <c r="D19" s="10"/>
      <c r="G19" s="10"/>
    </row>
    <row r="20" spans="1:7" ht="12.75">
      <c r="A20" t="s">
        <v>13</v>
      </c>
      <c r="B20" s="5">
        <v>13668</v>
      </c>
      <c r="D20" s="10"/>
      <c r="E20" s="5">
        <f>+B20</f>
        <v>13668</v>
      </c>
      <c r="G20" s="10"/>
    </row>
    <row r="21" spans="4:7" ht="12.75">
      <c r="D21" s="10"/>
      <c r="G21" s="10"/>
    </row>
    <row r="22" spans="1:7" ht="12.75">
      <c r="A22" t="str">
        <f>+RS!A$25</f>
        <v>Fuel </v>
      </c>
      <c r="C22" s="15">
        <f>+RS!C25</f>
        <v>0.002321712290137015</v>
      </c>
      <c r="D22" s="10">
        <f>+B16*C22</f>
        <v>7427.489621005801</v>
      </c>
      <c r="F22" s="15">
        <f>+RS!F25</f>
        <v>0.002321712290137015</v>
      </c>
      <c r="G22" s="10">
        <f>+E16*F22</f>
        <v>7427.489621005801</v>
      </c>
    </row>
    <row r="23" spans="4:7" ht="12.75">
      <c r="D23" s="10"/>
      <c r="G23" s="10"/>
    </row>
    <row r="24" spans="1:7" ht="12.75">
      <c r="A24" t="str">
        <f>+RS!A$27</f>
        <v>Environmental Surcharge</v>
      </c>
      <c r="D24" s="10">
        <v>10334.07</v>
      </c>
      <c r="G24" s="10">
        <v>0</v>
      </c>
    </row>
    <row r="25" spans="4:7" ht="12.75">
      <c r="D25" s="10"/>
      <c r="G25" s="10"/>
    </row>
    <row r="26" spans="1:7" ht="12.75">
      <c r="A26" t="s">
        <v>14</v>
      </c>
      <c r="D26" s="10">
        <f>SUM(D13:D25)</f>
        <v>430342.9543310058</v>
      </c>
      <c r="G26" s="10">
        <f>SUM(G13:G25)</f>
        <v>496149.96154100576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s003217</dc:creator>
  <cp:keywords/>
  <dc:description/>
  <cp:lastModifiedBy>AEP</cp:lastModifiedBy>
  <cp:lastPrinted>2010-05-19T15:04:49Z</cp:lastPrinted>
  <dcterms:created xsi:type="dcterms:W3CDTF">2005-09-10T14:43:39Z</dcterms:created>
  <dcterms:modified xsi:type="dcterms:W3CDTF">2010-05-19T15:18:47Z</dcterms:modified>
  <cp:category/>
  <cp:version/>
  <cp:contentType/>
  <cp:contentStatus/>
</cp:coreProperties>
</file>