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00" windowWidth="13530" windowHeight="7110" tabRatio="965" activeTab="2"/>
  </bookViews>
  <sheets>
    <sheet name="Cost of Capital" sheetId="1" r:id="rId1"/>
    <sheet name="Effective Cost of LTD 12 31 11" sheetId="2" r:id="rId2"/>
    <sheet name="S T Debt Balance" sheetId="3" r:id="rId3"/>
    <sheet name="S T Debt Cost Rate" sheetId="4" r:id="rId4"/>
    <sheet name="Accts Rec Financing" sheetId="5" r:id="rId5"/>
    <sheet name="ES FORM 3.15" sheetId="6" r:id="rId6"/>
    <sheet name="Uncoll Accts - Factor" sheetId="7" r:id="rId7"/>
  </sheets>
  <definedNames>
    <definedName name="_xlnm.Print_Area" localSheetId="5">'ES FORM 3.15'!$A$1:$S$73</definedName>
    <definedName name="_xlnm.Print_Area" localSheetId="2">'S T Debt Balance'!$A$1:$H$54</definedName>
    <definedName name="_xlnm.Print_Titles" localSheetId="4">'Accts Rec Financing'!$1:$8</definedName>
    <definedName name="_xlnm.Print_Titles" localSheetId="3">'S T Debt Cost Rate'!$1:$7</definedName>
  </definedNames>
  <calcPr fullCalcOnLoad="1"/>
</workbook>
</file>

<file path=xl/sharedStrings.xml><?xml version="1.0" encoding="utf-8"?>
<sst xmlns="http://schemas.openxmlformats.org/spreadsheetml/2006/main" count="255" uniqueCount="183">
  <si>
    <t>Kentucky Power Company</t>
  </si>
  <si>
    <t>Cost of Capital</t>
  </si>
  <si>
    <t>Ln</t>
  </si>
  <si>
    <t>No</t>
  </si>
  <si>
    <t>Description</t>
  </si>
  <si>
    <t>Capital</t>
  </si>
  <si>
    <t xml:space="preserve">Percent </t>
  </si>
  <si>
    <t>of</t>
  </si>
  <si>
    <t>Total</t>
  </si>
  <si>
    <t xml:space="preserve">Cost </t>
  </si>
  <si>
    <t>Percentage</t>
  </si>
  <si>
    <t>Rate</t>
  </si>
  <si>
    <t>Weighted</t>
  </si>
  <si>
    <t>Average</t>
  </si>
  <si>
    <t>Percent</t>
  </si>
  <si>
    <t>(1)</t>
  </si>
  <si>
    <t>(2)</t>
  </si>
  <si>
    <t>(3)</t>
  </si>
  <si>
    <t>(4)</t>
  </si>
  <si>
    <t>(5)</t>
  </si>
  <si>
    <t>(6)=(4)x(5)</t>
  </si>
  <si>
    <t>Long Term Debt</t>
  </si>
  <si>
    <t>Short Term Debt</t>
  </si>
  <si>
    <t>Common Equity</t>
  </si>
  <si>
    <t>a</t>
  </si>
  <si>
    <t>b</t>
  </si>
  <si>
    <t>EFFECTIVE COST OF LONG-TERM DEBT</t>
  </si>
  <si>
    <t>SERIES</t>
  </si>
  <si>
    <t>ISSUE DATE</t>
  </si>
  <si>
    <t>DUE DATE</t>
  </si>
  <si>
    <t>AVERAGE TERM IN YEARS</t>
  </si>
  <si>
    <t>PRINCIPAL AMOUNT ISSUED</t>
  </si>
  <si>
    <t>PREMIUM OR (DISCOUNT) AT ISSUANCE</t>
  </si>
  <si>
    <t>COMPANY ISSUANCE EXPENSE</t>
  </si>
  <si>
    <t>NET PROCEEDS</t>
  </si>
  <si>
    <t>NET PROCEEDS RATIO</t>
  </si>
  <si>
    <t>EFFECTIVE COST RATE</t>
  </si>
  <si>
    <t>CURRENT AMOUNT OUTSTANDING</t>
  </si>
  <si>
    <t>ANNUALIZED COST</t>
  </si>
  <si>
    <t>WEIGHTED COST RATE</t>
  </si>
  <si>
    <t>$</t>
  </si>
  <si>
    <t>%</t>
  </si>
  <si>
    <t>Subtotal</t>
  </si>
  <si>
    <t xml:space="preserve"> </t>
  </si>
  <si>
    <t>Senior Notes</t>
  </si>
  <si>
    <t>TOTAL LONG-TERM DEBT</t>
  </si>
  <si>
    <t>Global Note</t>
  </si>
  <si>
    <t xml:space="preserve">KENTUCKY POWER COMPANY </t>
  </si>
  <si>
    <t>FMV of mark to market 133 hedge</t>
  </si>
  <si>
    <t>Line       No.</t>
  </si>
  <si>
    <t>Month</t>
  </si>
  <si>
    <t>Year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</si>
  <si>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</si>
  <si>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</si>
  <si>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</si>
  <si>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</si>
  <si>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</si>
  <si>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</si>
  <si>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</si>
  <si>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</si>
  <si>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</si>
  <si>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</si>
  <si>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</si>
  <si>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</si>
  <si>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Notes Payable                        Outstanding                         at the                                        End of the Month</t>
  </si>
  <si>
    <t>Schedule of Short Term Debt</t>
  </si>
  <si>
    <t>Date</t>
  </si>
  <si>
    <t>Borrowed Interest Rate</t>
  </si>
  <si>
    <t xml:space="preserve"> Short Term Debt Balance and Cost Calculation</t>
  </si>
  <si>
    <t>ES FORM 3.15</t>
  </si>
  <si>
    <t>KENTUCKY POWER COMPANY - ENVIRONMENTAL SURCHARGE REPORT</t>
  </si>
  <si>
    <t>CURRENT PERIOD REVENUE REQUIREMENT</t>
  </si>
  <si>
    <t xml:space="preserve">       BIG SANDY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</si>
  <si>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</si>
  <si>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</si>
  <si>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</si>
  <si>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</si>
  <si>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</si>
  <si>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</si>
  <si>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</si>
  <si>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</si>
  <si>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</si>
  <si>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</si>
  <si>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</si>
  <si>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</si>
  <si>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1/</t>
  </si>
  <si>
    <t>2/</t>
  </si>
  <si>
    <t>TOTAL</t>
  </si>
  <si>
    <t>WACC = Weighted Average Cost of Capital</t>
  </si>
  <si>
    <t>Gross Revenue Conversion Factor (GRCF) Calculation:</t>
  </si>
  <si>
    <t>OPERATING REVENUE</t>
  </si>
  <si>
    <t>FEDERAL TAXABLE PRODUCTION INCOME BEFORE 199 DEDUCTION</t>
  </si>
  <si>
    <t>AFTER-TAX PRODUCTION INCOME</t>
  </si>
  <si>
    <t>GROSS-UP FACTOR FOR PRODUCTION INCOME:</t>
  </si>
  <si>
    <t xml:space="preserve">       AFTER-TAX PRODUCTION INCOME</t>
  </si>
  <si>
    <t xml:space="preserve">       UNCOLLECTIBLE ACCOUNTS EXPENSE</t>
  </si>
  <si>
    <t>TOTAL GROSS-UP FACTOR FOR PRODUCTION INCOME (ROUNDED)</t>
  </si>
  <si>
    <t>BLENDED FEDERAL AND STATE TAX RATE:</t>
  </si>
  <si>
    <t xml:space="preserve">       FEDERAL (LINE 8)</t>
  </si>
  <si>
    <t xml:space="preserve">       STATE (LINE 4)</t>
  </si>
  <si>
    <t>BLENDED TAX RATE</t>
  </si>
  <si>
    <t>GROSS REVENUE CONVERSION FACTOR (100.0000 / Line 14)</t>
  </si>
  <si>
    <t>STATE INCOME TAX CALCULATION:</t>
  </si>
  <si>
    <t xml:space="preserve">       PRE-TAX PRODUCTION INCOME</t>
  </si>
  <si>
    <t xml:space="preserve">       STATE INCOME TAX RATE</t>
  </si>
  <si>
    <t xml:space="preserve">       STATE INCOME TAX EXPENSE (LINE 5 X LINE 6)</t>
  </si>
  <si>
    <t>Uncollected Accounts</t>
  </si>
  <si>
    <t>Line                No.</t>
  </si>
  <si>
    <t>Electric                                    Revenues</t>
  </si>
  <si>
    <t>Accounts - Net                         Charged Off</t>
  </si>
  <si>
    <t>Percent of                                Electric Revenues</t>
  </si>
  <si>
    <t>-----------------------</t>
  </si>
  <si>
    <t>Three Year Average</t>
  </si>
  <si>
    <t>=============</t>
  </si>
  <si>
    <t>Day                     of                              Week</t>
  </si>
  <si>
    <t>Friday</t>
  </si>
  <si>
    <t>Tuesday</t>
  </si>
  <si>
    <t>Thursday</t>
  </si>
  <si>
    <t>Wednesday</t>
  </si>
  <si>
    <t xml:space="preserve">       Kentucky Public Service Commission Assessment (0.15%)</t>
  </si>
  <si>
    <t>S-T                                              Borrowed                              Balance</t>
  </si>
  <si>
    <t>Borrowed                                     Interest                                Rate</t>
  </si>
  <si>
    <t>Divided By                                   Number of                             Days in Year</t>
  </si>
  <si>
    <t>Average                                       Daily                       Balance</t>
  </si>
  <si>
    <t>Weighted Average                        Borrowed                                  Interest Rate</t>
  </si>
  <si>
    <t>Sum Total                                    Weighted Average                        Borrowed                                  Interest Rate</t>
  </si>
  <si>
    <t xml:space="preserve">Sum Total                                    All Daily                                      Balances         </t>
  </si>
  <si>
    <t>Kentucky Public Service Commission Assessment (0.15%)</t>
  </si>
  <si>
    <t>Monday</t>
  </si>
  <si>
    <t>Accts Receivable Financing</t>
  </si>
  <si>
    <t>Accounts Receivable Financing</t>
  </si>
  <si>
    <t>AEP Credit - Internal Cost Incurred</t>
  </si>
  <si>
    <t>KP - Actual Carrying Cost Incurred</t>
  </si>
  <si>
    <t>AEP Credit - Internal Cost</t>
  </si>
  <si>
    <t>Previous Month's Average Days Outstanding</t>
  </si>
  <si>
    <t>Total Discount Factor</t>
  </si>
  <si>
    <t xml:space="preserve">Actual Cost of Capital as a % of Total A/R Balance  </t>
  </si>
  <si>
    <t>(a)</t>
  </si>
  <si>
    <t>(b)</t>
  </si>
  <si>
    <t>(c) = (a) x (b)</t>
  </si>
  <si>
    <t>(d)</t>
  </si>
  <si>
    <t>(e)</t>
  </si>
  <si>
    <t>(f)</t>
  </si>
  <si>
    <t>(g) = (e) x (f)</t>
  </si>
  <si>
    <t>(h) = (d) x (g)</t>
  </si>
  <si>
    <t>(i) = (h) / (a)</t>
  </si>
  <si>
    <t>Internal Cost Incurred / Average A/R Balance / 396 x 360</t>
  </si>
  <si>
    <t>Actual Carrying Cost Incurred / Average A/R Balance / 396 x 360</t>
  </si>
  <si>
    <t>Annualized                                  Cost of Capital                                                as a % of                                       Total A/R Balance</t>
  </si>
  <si>
    <t>Average Daily                               Cost of Capital                                               as a % of                                       Total A/R Balance</t>
  </si>
  <si>
    <t>A/R                                             Balance</t>
  </si>
  <si>
    <t>Daily                                           Cost of Capital</t>
  </si>
  <si>
    <t>A/R                                             Factored</t>
  </si>
  <si>
    <t>KPCo                                          Actual                                  Carrying Cost                                                          Incurred</t>
  </si>
  <si>
    <t>Rate of Return on Common Equity per Case No. 2009 - 00316</t>
  </si>
  <si>
    <t>Case No. 2009 - 00316 dated - January 20, 2010</t>
  </si>
  <si>
    <t>STATE TAXABLE PRODUCTION INCOME BEFORE 199 DEDUCTION</t>
  </si>
  <si>
    <t>STATE INCOME TAX EXPENSE, NET OF 199 DEDUCTION (SEE BELOW)</t>
  </si>
  <si>
    <t>199 DEDUCTION PHASE-IN</t>
  </si>
  <si>
    <t>FEDERAL TAXABLE PRODUCTION INCOME</t>
  </si>
  <si>
    <t>FEDERAL INCOME TAX EXPENSE AFTER 199 DEDUCTION (35%)</t>
  </si>
  <si>
    <t xml:space="preserve">       199 DEDUCTION PHASE-IN</t>
  </si>
  <si>
    <t xml:space="preserve">       STATE TAXABLE PRODUCTION INCOME BEFORE 199 DEDUCTION</t>
  </si>
  <si>
    <t xml:space="preserve">       LESS:   STATE 199 DEDUCTION</t>
  </si>
  <si>
    <t>The WACC (PRE - TAX) value on Line 5 is to be recorded on ES FORM 3.10, Line 9.</t>
  </si>
  <si>
    <t>Weighted Average Cost of Captial Balances As of 10/31/2009 based on Case No. 2010-00020, dated April 29, 2010.</t>
  </si>
  <si>
    <t xml:space="preserve">       COLLECTIBLE ACCOUNTS EXPENSE (0.24%)</t>
  </si>
  <si>
    <t>UNCOLLECTIBLE ACCOUNTS EXPENSE (0.24%)</t>
  </si>
  <si>
    <t>Effective Cost Rate = Annualized Cost divided by the Current Amount Outstanding.</t>
  </si>
  <si>
    <t>Book balance as of 12/31/2011</t>
  </si>
  <si>
    <t>AS OF DECEMBER 31, 2011</t>
  </si>
  <si>
    <t>12 Months ended 12/31/2009</t>
  </si>
  <si>
    <t>12 Months ended 12/31/2010</t>
  </si>
  <si>
    <t>12 Months ended 12/31/2011</t>
  </si>
  <si>
    <t>As of                                           12/31/2011</t>
  </si>
  <si>
    <t>For the Expense month of XXXXXXXX XX, 2011</t>
  </si>
  <si>
    <t>Thirteen Months Ending December 31, 2011</t>
  </si>
  <si>
    <t>Average A/R Balance 12/01/10 - 12/31/11</t>
  </si>
  <si>
    <t>AEP Credit - Internal Cost of Capital 12/01/10 - 12/31/11</t>
  </si>
  <si>
    <t>KP - Actual Cost of Capital 12/01/10 - 12/31/11</t>
  </si>
  <si>
    <t>As of December 31, 2011</t>
  </si>
  <si>
    <t>Average borrowing costs for the 12 Months Ended December 31, 2011</t>
  </si>
  <si>
    <t>Twenty-Four Months Ended December 31, 2011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</si>
</sst>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  <numFmt numFmtId="167" formatCode="0.0000000000000000%"/>
    <numFmt numFmtId="168" formatCode="&quot;$&quot;#,##0.000_);[Red]\(&quot;$&quot;#,##0.000\)"/>
    <numFmt numFmtId="169" formatCode="_(* #,##0.0_);_(* \(#,##0.0\);_(* &quot;-&quot;??_);_(@_)"/>
    <numFmt numFmtId="170" formatCode="_(* #,##0_);_(* \(#,##0\);_(* &quot;-&quot;??_);_(@_)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[$-409]dddd\,\ mmmm\ dd\,\ yyyy"/>
    <numFmt numFmtId="185" formatCode="[$-409]mmmm\-yy;@"/>
    <numFmt numFmtId="186" formatCode="[$-409]mmmm\ d\,\ yyyy;@"/>
    <numFmt numFmtId="187" formatCode="0.000"/>
    <numFmt numFmtId="188" formatCode="0.000000000000000000%"/>
    <numFmt numFmtId="189" formatCode="0.00000000000000000%"/>
    <numFmt numFmtId="190" formatCode="0.0000"/>
    <numFmt numFmtId="191" formatCode="0.0"/>
    <numFmt numFmtId="192" formatCode="0.00000"/>
    <numFmt numFmtId="193" formatCode="0.0000000"/>
    <numFmt numFmtId="194" formatCode="0.000000"/>
    <numFmt numFmtId="195" formatCode="0.00000000"/>
    <numFmt numFmtId="196" formatCode="_(* #,##0.000_);_(* \(#,##0.000\);_(* &quot;-&quot;???_);_(@_)"/>
    <numFmt numFmtId="197" formatCode="#,##0.0_);[Red]\(#,##0.0\)"/>
    <numFmt numFmtId="198" formatCode="_(* #,##0.000_);_(* \(#,##0.000\);_(* &quot;-&quot;??_);_(@_)"/>
    <numFmt numFmtId="199" formatCode="[$-409]h:mm:ss\ AM/PM"/>
    <numFmt numFmtId="200" formatCode="mmm\-yyyy"/>
    <numFmt numFmtId="201" formatCode="00000"/>
    <numFmt numFmtId="202" formatCode="#,##0.000"/>
    <numFmt numFmtId="203" formatCode="_(* #,##0.0000_);_(* \(#,##0.0000\);_(* &quot;-&quot;????_);_(@_)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??_);_(@_)"/>
    <numFmt numFmtId="208" formatCode="0.000000000"/>
    <numFmt numFmtId="209" formatCode="0.0000000000"/>
    <numFmt numFmtId="210" formatCode="&quot;$&quot;#,##0.0000_);[Red]\(&quot;$&quot;#,##0.0000\)"/>
    <numFmt numFmtId="211" formatCode="mm/dd/yyyy"/>
    <numFmt numFmtId="212" formatCode="#,##0.0000_);\(#,##0.0000\)"/>
    <numFmt numFmtId="213" formatCode="#,##0.000_);\(#,##0.0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_);\(#,##0.00000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</numFmts>
  <fonts count="12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10"/>
      <name val="Times New Roman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0" fontId="0" fillId="0" borderId="0" xfId="25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/>
    </xf>
    <xf numFmtId="10" fontId="1" fillId="0" borderId="0" xfId="25" applyNumberFormat="1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91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7" fontId="0" fillId="0" borderId="2" xfId="0" applyNumberFormat="1" applyBorder="1" applyAlignment="1">
      <alignment/>
    </xf>
    <xf numFmtId="166" fontId="0" fillId="0" borderId="0" xfId="25" applyNumberFormat="1" applyAlignment="1">
      <alignment/>
    </xf>
    <xf numFmtId="2" fontId="0" fillId="0" borderId="0" xfId="0" applyNumberFormat="1" applyAlignment="1">
      <alignment horizontal="right"/>
    </xf>
    <xf numFmtId="170" fontId="0" fillId="0" borderId="0" xfId="15" applyNumberFormat="1" applyAlignment="1">
      <alignment/>
    </xf>
    <xf numFmtId="41" fontId="0" fillId="0" borderId="3" xfId="0" applyNumberFormat="1" applyBorder="1" applyAlignment="1">
      <alignment/>
    </xf>
    <xf numFmtId="187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37" fontId="3" fillId="0" borderId="4" xfId="0" applyNumberFormat="1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0" fontId="0" fillId="0" borderId="0" xfId="0" applyNumberFormat="1" applyAlignment="1">
      <alignment/>
    </xf>
    <xf numFmtId="40" fontId="3" fillId="0" borderId="0" xfId="0" applyNumberFormat="1" applyFont="1" applyBorder="1" applyAlignment="1">
      <alignment horizontal="center" wrapText="1"/>
    </xf>
    <xf numFmtId="14" fontId="0" fillId="0" borderId="0" xfId="23" applyNumberFormat="1" applyFont="1" applyFill="1" applyBorder="1" applyAlignment="1">
      <alignment horizontal="center" wrapText="1"/>
      <protection/>
    </xf>
    <xf numFmtId="40" fontId="3" fillId="0" borderId="0" xfId="0" applyNumberFormat="1" applyFont="1" applyBorder="1" applyAlignment="1">
      <alignment/>
    </xf>
    <xf numFmtId="10" fontId="0" fillId="0" borderId="0" xfId="25" applyNumberFormat="1" applyFont="1" applyFill="1" applyAlignment="1">
      <alignment/>
    </xf>
    <xf numFmtId="14" fontId="3" fillId="0" borderId="0" xfId="23" applyNumberFormat="1" applyFont="1" applyFill="1" applyBorder="1" applyAlignment="1">
      <alignment horizontal="center" wrapText="1"/>
      <protection/>
    </xf>
    <xf numFmtId="180" fontId="0" fillId="0" borderId="0" xfId="25" applyNumberFormat="1" applyFont="1" applyFill="1" applyAlignment="1">
      <alignment/>
    </xf>
    <xf numFmtId="4" fontId="7" fillId="0" borderId="5" xfId="22" applyNumberFormat="1" applyFont="1" applyFill="1" applyBorder="1" applyAlignment="1">
      <alignment horizontal="right" wrapText="1"/>
      <protection/>
    </xf>
    <xf numFmtId="10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49" fontId="0" fillId="2" borderId="7" xfId="0" applyNumberFormat="1" applyFill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49" fontId="0" fillId="2" borderId="9" xfId="0" applyNumberFormat="1" applyFill="1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49" fontId="0" fillId="0" borderId="6" xfId="0" applyNumberFormat="1" applyFill="1" applyBorder="1" applyAlignment="1">
      <alignment wrapText="1"/>
    </xf>
    <xf numFmtId="0" fontId="0" fillId="2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2" borderId="0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5" fontId="7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12" xfId="0" applyFill="1" applyBorder="1" applyAlignment="1">
      <alignment/>
    </xf>
    <xf numFmtId="10" fontId="0" fillId="0" borderId="0" xfId="0" applyNumberFormat="1" applyBorder="1" applyAlignment="1">
      <alignment/>
    </xf>
    <xf numFmtId="10" fontId="0" fillId="0" borderId="13" xfId="0" applyNumberFormat="1" applyBorder="1" applyAlignment="1">
      <alignment/>
    </xf>
    <xf numFmtId="49" fontId="0" fillId="0" borderId="0" xfId="0" applyNumberFormat="1" applyFill="1" applyBorder="1" applyAlignment="1">
      <alignment wrapText="1"/>
    </xf>
    <xf numFmtId="10" fontId="9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12" fontId="0" fillId="0" borderId="0" xfId="0" applyNumberFormat="1" applyBorder="1" applyAlignment="1">
      <alignment/>
    </xf>
    <xf numFmtId="166" fontId="10" fillId="0" borderId="0" xfId="0" applyNumberFormat="1" applyFont="1" applyBorder="1" applyAlignment="1">
      <alignment/>
    </xf>
    <xf numFmtId="212" fontId="0" fillId="0" borderId="13" xfId="0" applyNumberFormat="1" applyBorder="1" applyAlignment="1">
      <alignment/>
    </xf>
    <xf numFmtId="5" fontId="11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0" fontId="3" fillId="0" borderId="13" xfId="0" applyNumberFormat="1" applyFont="1" applyBorder="1" applyAlignment="1">
      <alignment horizontal="right" wrapText="1"/>
    </xf>
    <xf numFmtId="10" fontId="3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37" fontId="0" fillId="2" borderId="0" xfId="0" applyNumberFormat="1" applyFill="1" applyBorder="1" applyAlignment="1">
      <alignment horizontal="center"/>
    </xf>
    <xf numFmtId="37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12" fontId="0" fillId="0" borderId="1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0" fillId="0" borderId="0" xfId="0" applyNumberFormat="1" applyFont="1" applyBorder="1" applyAlignment="1">
      <alignment/>
    </xf>
    <xf numFmtId="212" fontId="0" fillId="0" borderId="3" xfId="0" applyNumberFormat="1" applyFont="1" applyBorder="1" applyAlignment="1">
      <alignment/>
    </xf>
    <xf numFmtId="212" fontId="0" fillId="0" borderId="2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2" borderId="18" xfId="0" applyFill="1" applyBorder="1" applyAlignment="1">
      <alignment horizontal="center"/>
    </xf>
    <xf numFmtId="37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5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10" fontId="0" fillId="0" borderId="0" xfId="25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211" fontId="7" fillId="0" borderId="5" xfId="22" applyNumberFormat="1" applyFont="1" applyFill="1" applyBorder="1" applyAlignment="1">
      <alignment horizontal="center" wrapText="1"/>
      <protection/>
    </xf>
    <xf numFmtId="166" fontId="0" fillId="0" borderId="0" xfId="25" applyNumberFormat="1" applyAlignment="1">
      <alignment/>
    </xf>
    <xf numFmtId="166" fontId="1" fillId="0" borderId="0" xfId="25" applyNumberFormat="1" applyFont="1" applyAlignment="1">
      <alignment/>
    </xf>
    <xf numFmtId="166" fontId="0" fillId="0" borderId="1" xfId="25" applyNumberFormat="1" applyFont="1" applyBorder="1" applyAlignment="1">
      <alignment/>
    </xf>
    <xf numFmtId="5" fontId="0" fillId="0" borderId="1" xfId="0" applyNumberFormat="1" applyFont="1" applyBorder="1" applyAlignment="1">
      <alignment/>
    </xf>
    <xf numFmtId="10" fontId="0" fillId="0" borderId="1" xfId="25" applyNumberFormat="1" applyBorder="1" applyAlignment="1">
      <alignment/>
    </xf>
    <xf numFmtId="39" fontId="7" fillId="0" borderId="0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/>
    </xf>
    <xf numFmtId="39" fontId="11" fillId="0" borderId="0" xfId="0" applyNumberFormat="1" applyFont="1" applyBorder="1" applyAlignment="1">
      <alignment horizontal="center" wrapText="1"/>
    </xf>
    <xf numFmtId="39" fontId="11" fillId="0" borderId="0" xfId="0" applyNumberFormat="1" applyFont="1" applyBorder="1" applyAlignment="1">
      <alignment horizontal="center"/>
    </xf>
    <xf numFmtId="39" fontId="7" fillId="0" borderId="0" xfId="15" applyNumberFormat="1" applyFont="1" applyAlignment="1">
      <alignment/>
    </xf>
    <xf numFmtId="39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9" fontId="11" fillId="0" borderId="0" xfId="15" applyNumberFormat="1" applyFont="1" applyAlignment="1">
      <alignment/>
    </xf>
    <xf numFmtId="7" fontId="11" fillId="0" borderId="3" xfId="17" applyNumberFormat="1" applyFont="1" applyBorder="1" applyAlignment="1">
      <alignment/>
    </xf>
    <xf numFmtId="39" fontId="11" fillId="0" borderId="0" xfId="15" applyNumberFormat="1" applyFont="1" applyBorder="1" applyAlignment="1">
      <alignment/>
    </xf>
    <xf numFmtId="7" fontId="11" fillId="0" borderId="0" xfId="17" applyNumberFormat="1" applyFont="1" applyBorder="1" applyAlignment="1">
      <alignment/>
    </xf>
    <xf numFmtId="39" fontId="7" fillId="0" borderId="0" xfId="15" applyNumberFormat="1" applyFont="1" applyBorder="1" applyAlignment="1">
      <alignment/>
    </xf>
    <xf numFmtId="211" fontId="7" fillId="0" borderId="0" xfId="22" applyNumberFormat="1" applyFont="1" applyFill="1" applyBorder="1" applyAlignment="1">
      <alignment horizontal="center" wrapText="1"/>
      <protection/>
    </xf>
    <xf numFmtId="4" fontId="7" fillId="0" borderId="0" xfId="22" applyNumberFormat="1" applyFont="1" applyFill="1" applyBorder="1" applyAlignment="1">
      <alignment horizontal="right" wrapText="1"/>
      <protection/>
    </xf>
    <xf numFmtId="37" fontId="11" fillId="0" borderId="1" xfId="17" applyNumberFormat="1" applyFont="1" applyBorder="1" applyAlignment="1">
      <alignment/>
    </xf>
    <xf numFmtId="165" fontId="3" fillId="0" borderId="3" xfId="2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3" fillId="0" borderId="1" xfId="0" applyFont="1" applyBorder="1" applyAlignment="1">
      <alignment horizontal="center" wrapText="1"/>
    </xf>
    <xf numFmtId="40" fontId="3" fillId="0" borderId="1" xfId="0" applyNumberFormat="1" applyFont="1" applyBorder="1" applyAlignment="1">
      <alignment horizontal="center" wrapText="1"/>
    </xf>
    <xf numFmtId="40" fontId="3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94" fontId="3" fillId="0" borderId="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 quotePrefix="1">
      <alignment horizontal="center"/>
    </xf>
    <xf numFmtId="194" fontId="3" fillId="0" borderId="0" xfId="0" applyNumberFormat="1" applyFont="1" applyAlignment="1">
      <alignment horizontal="center"/>
    </xf>
    <xf numFmtId="0" fontId="7" fillId="0" borderId="5" xfId="24" applyFont="1" applyFill="1" applyBorder="1" applyAlignment="1">
      <alignment horizontal="right" wrapText="1"/>
      <protection/>
    </xf>
    <xf numFmtId="4" fontId="7" fillId="0" borderId="5" xfId="24" applyNumberFormat="1" applyFont="1" applyFill="1" applyBorder="1" applyAlignment="1">
      <alignment horizontal="right" wrapText="1"/>
      <protection/>
    </xf>
    <xf numFmtId="4" fontId="7" fillId="0" borderId="22" xfId="22" applyNumberFormat="1" applyFont="1" applyFill="1" applyBorder="1" applyAlignment="1">
      <alignment horizontal="right" wrapText="1"/>
      <protection/>
    </xf>
    <xf numFmtId="211" fontId="7" fillId="0" borderId="23" xfId="22" applyNumberFormat="1" applyFont="1" applyFill="1" applyBorder="1" applyAlignment="1">
      <alignment horizontal="center" wrapText="1"/>
      <protection/>
    </xf>
    <xf numFmtId="0" fontId="7" fillId="0" borderId="24" xfId="24" applyFont="1" applyFill="1" applyBorder="1" applyAlignment="1">
      <alignment horizontal="right" wrapText="1"/>
      <protection/>
    </xf>
    <xf numFmtId="0" fontId="7" fillId="0" borderId="0" xfId="24" applyFont="1" applyFill="1" applyBorder="1" applyAlignment="1">
      <alignment horizontal="right" wrapText="1"/>
      <protection/>
    </xf>
    <xf numFmtId="4" fontId="7" fillId="0" borderId="0" xfId="24" applyNumberFormat="1" applyFont="1" applyFill="1" applyBorder="1" applyAlignment="1">
      <alignment horizontal="right" wrapText="1"/>
      <protection/>
    </xf>
    <xf numFmtId="4" fontId="3" fillId="0" borderId="0" xfId="0" applyNumberFormat="1" applyFont="1" applyAlignment="1">
      <alignment/>
    </xf>
    <xf numFmtId="4" fontId="11" fillId="0" borderId="5" xfId="22" applyNumberFormat="1" applyFont="1" applyFill="1" applyBorder="1" applyAlignment="1">
      <alignment horizontal="right" wrapText="1"/>
      <protection/>
    </xf>
    <xf numFmtId="19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0" fontId="0" fillId="0" borderId="0" xfId="25" applyNumberFormat="1" applyFont="1" applyAlignment="1">
      <alignment/>
    </xf>
    <xf numFmtId="37" fontId="0" fillId="0" borderId="3" xfId="0" applyNumberFormat="1" applyBorder="1" applyAlignment="1">
      <alignment/>
    </xf>
    <xf numFmtId="49" fontId="9" fillId="0" borderId="0" xfId="0" applyNumberFormat="1" applyFont="1" applyBorder="1" applyAlignment="1">
      <alignment horizontal="center" wrapText="1"/>
    </xf>
    <xf numFmtId="212" fontId="9" fillId="0" borderId="0" xfId="0" applyNumberFormat="1" applyFont="1" applyBorder="1" applyAlignment="1">
      <alignment/>
    </xf>
    <xf numFmtId="39" fontId="0" fillId="0" borderId="18" xfId="0" applyNumberFormat="1" applyBorder="1" applyAlignment="1">
      <alignment/>
    </xf>
    <xf numFmtId="0" fontId="7" fillId="0" borderId="5" xfId="21" applyFont="1" applyFill="1" applyBorder="1" applyAlignment="1">
      <alignment horizontal="right" wrapText="1"/>
      <protection/>
    </xf>
    <xf numFmtId="166" fontId="0" fillId="0" borderId="13" xfId="0" applyNumberFormat="1" applyBorder="1" applyAlignment="1">
      <alignment/>
    </xf>
    <xf numFmtId="0" fontId="7" fillId="0" borderId="0" xfId="21" applyFont="1" applyFill="1" applyBorder="1" applyAlignment="1">
      <alignment horizontal="right" wrapText="1"/>
      <protection/>
    </xf>
    <xf numFmtId="10" fontId="0" fillId="0" borderId="0" xfId="0" applyNumberFormat="1" applyFont="1" applyBorder="1" applyAlignment="1">
      <alignment horizontal="center"/>
    </xf>
    <xf numFmtId="222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3" fillId="0" borderId="0" xfId="0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ts Rec Financing" xfId="21"/>
    <cellStyle name="Normal_Detail_1" xfId="22"/>
    <cellStyle name="Normal_Sheet1" xfId="23"/>
    <cellStyle name="Normal_Shee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G13" sqref="G13"/>
    </sheetView>
  </sheetViews>
  <sheetFormatPr defaultColWidth="9.140625" defaultRowHeight="12.75"/>
  <cols>
    <col min="1" max="1" width="5.7109375" style="0" customWidth="1"/>
    <col min="2" max="2" width="3.28125" style="0" bestFit="1" customWidth="1"/>
    <col min="3" max="3" width="28.7109375" style="0" customWidth="1"/>
    <col min="4" max="4" width="14.421875" style="0" bestFit="1" customWidth="1"/>
    <col min="5" max="5" width="2.00390625" style="0" bestFit="1" customWidth="1"/>
    <col min="6" max="7" width="11.00390625" style="0" customWidth="1"/>
    <col min="8" max="8" width="2.00390625" style="0" bestFit="1" customWidth="1"/>
    <col min="9" max="9" width="11.00390625" style="0" customWidth="1"/>
    <col min="10" max="10" width="2.28125" style="0" customWidth="1"/>
  </cols>
  <sheetData>
    <row r="1" spans="2:9" ht="12.75">
      <c r="B1" s="172" t="s">
        <v>0</v>
      </c>
      <c r="C1" s="172"/>
      <c r="D1" s="172"/>
      <c r="E1" s="172"/>
      <c r="F1" s="172"/>
      <c r="G1" s="172"/>
      <c r="H1" s="172"/>
      <c r="I1" s="172"/>
    </row>
    <row r="2" spans="2:9" ht="12.75">
      <c r="B2" s="172" t="s">
        <v>1</v>
      </c>
      <c r="C2" s="172"/>
      <c r="D2" s="172"/>
      <c r="E2" s="172"/>
      <c r="F2" s="172"/>
      <c r="G2" s="172"/>
      <c r="H2" s="172"/>
      <c r="I2" s="172"/>
    </row>
    <row r="3" spans="2:9" ht="12.75">
      <c r="B3" s="172" t="s">
        <v>180</v>
      </c>
      <c r="C3" s="172"/>
      <c r="D3" s="172"/>
      <c r="E3" s="172"/>
      <c r="F3" s="172"/>
      <c r="G3" s="172"/>
      <c r="H3" s="172"/>
      <c r="I3" s="17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 t="s">
        <v>12</v>
      </c>
    </row>
    <row r="6" spans="2:9" ht="12.75">
      <c r="B6" s="2"/>
      <c r="C6" s="2"/>
      <c r="D6" s="2"/>
      <c r="E6" s="2"/>
      <c r="F6" s="2" t="s">
        <v>6</v>
      </c>
      <c r="G6" s="2" t="s">
        <v>9</v>
      </c>
      <c r="H6" s="2"/>
      <c r="I6" s="2" t="s">
        <v>13</v>
      </c>
    </row>
    <row r="7" spans="2:9" ht="12.75">
      <c r="B7" s="2" t="s">
        <v>2</v>
      </c>
      <c r="C7" s="2"/>
      <c r="D7" s="2"/>
      <c r="E7" s="2"/>
      <c r="F7" s="2" t="s">
        <v>7</v>
      </c>
      <c r="G7" s="2" t="s">
        <v>10</v>
      </c>
      <c r="H7" s="2"/>
      <c r="I7" s="2" t="s">
        <v>9</v>
      </c>
    </row>
    <row r="8" spans="2:9" ht="12.75">
      <c r="B8" s="3" t="s">
        <v>3</v>
      </c>
      <c r="C8" s="3" t="s">
        <v>4</v>
      </c>
      <c r="D8" s="3" t="s">
        <v>5</v>
      </c>
      <c r="E8" s="3"/>
      <c r="F8" s="3" t="s">
        <v>8</v>
      </c>
      <c r="G8" s="3" t="s">
        <v>11</v>
      </c>
      <c r="H8" s="3"/>
      <c r="I8" s="3" t="s">
        <v>14</v>
      </c>
    </row>
    <row r="9" spans="2:9" ht="12.75">
      <c r="B9" s="46" t="s">
        <v>15</v>
      </c>
      <c r="C9" s="46" t="s">
        <v>16</v>
      </c>
      <c r="D9" s="46" t="s">
        <v>17</v>
      </c>
      <c r="E9" s="46"/>
      <c r="F9" s="46" t="s">
        <v>18</v>
      </c>
      <c r="G9" s="46" t="s">
        <v>19</v>
      </c>
      <c r="H9" s="46"/>
      <c r="I9" s="46" t="s">
        <v>20</v>
      </c>
    </row>
    <row r="11" spans="2:9" ht="12.75">
      <c r="B11" s="2">
        <v>1</v>
      </c>
      <c r="C11" t="s">
        <v>21</v>
      </c>
      <c r="D11" s="108">
        <f>'Effective Cost of LTD 12 31 11'!M25</f>
        <v>550000000</v>
      </c>
      <c r="E11" s="2" t="s">
        <v>24</v>
      </c>
      <c r="F11" s="114">
        <f>D11/$D$16</f>
        <v>0.48576117378059636</v>
      </c>
      <c r="G11" s="1">
        <f>'Effective Cost of LTD 12 31 11'!P25/100</f>
        <v>0.06483867835084765</v>
      </c>
      <c r="H11" s="1"/>
      <c r="I11" s="1">
        <f>ROUND(F11*G11,4)</f>
        <v>0.0315</v>
      </c>
    </row>
    <row r="12" spans="2:9" ht="12.75">
      <c r="B12" s="2">
        <f>+B11+1</f>
        <v>2</v>
      </c>
      <c r="C12" t="s">
        <v>22</v>
      </c>
      <c r="D12" s="108">
        <f>'S T Debt Balance'!H54</f>
        <v>0</v>
      </c>
      <c r="E12" s="2" t="s">
        <v>24</v>
      </c>
      <c r="F12" s="114">
        <f>D12/$D$16</f>
        <v>0</v>
      </c>
      <c r="G12" s="1">
        <f>+'S T Debt Cost Rate'!G742</f>
        <v>0.0037626324950021392</v>
      </c>
      <c r="H12" s="160" t="s">
        <v>25</v>
      </c>
      <c r="I12" s="1">
        <f>ROUND(F12*G12,4)</f>
        <v>0</v>
      </c>
    </row>
    <row r="13" spans="2:9" ht="12.75">
      <c r="B13" s="2">
        <f>+B12+1</f>
        <v>3</v>
      </c>
      <c r="C13" t="s">
        <v>129</v>
      </c>
      <c r="D13" s="108">
        <f>'Accts Rec Financing'!E414</f>
        <v>55306694.881060556</v>
      </c>
      <c r="E13" s="2"/>
      <c r="F13" s="114">
        <f>D13/$D$16</f>
        <v>0.048846990951544135</v>
      </c>
      <c r="G13" s="1">
        <f>+'Accts Rec Financing'!M410</f>
        <v>0.011438765867059728</v>
      </c>
      <c r="H13" s="1"/>
      <c r="I13" s="1">
        <f>ROUND(F13*G13,4)</f>
        <v>0.0006</v>
      </c>
    </row>
    <row r="14" spans="2:9" ht="12.75">
      <c r="B14" s="2">
        <f>+B13+1</f>
        <v>4</v>
      </c>
      <c r="C14" s="5" t="s">
        <v>23</v>
      </c>
      <c r="D14" s="117">
        <f>'Uncoll Accts - Factor'!E16</f>
        <v>526936946</v>
      </c>
      <c r="E14" s="2" t="s">
        <v>24</v>
      </c>
      <c r="F14" s="116">
        <f>D14/$D$16</f>
        <v>0.4653918352678595</v>
      </c>
      <c r="G14" s="111">
        <v>0.105</v>
      </c>
      <c r="H14" s="2"/>
      <c r="I14" s="118">
        <f>ROUND(F14*G14,4)</f>
        <v>0.0489</v>
      </c>
    </row>
    <row r="15" spans="2:9" ht="12.75">
      <c r="B15" s="2"/>
      <c r="C15" s="5"/>
      <c r="D15" s="6"/>
      <c r="F15" s="115"/>
      <c r="G15" s="111"/>
      <c r="H15" s="111"/>
      <c r="I15" s="7"/>
    </row>
    <row r="16" spans="2:9" ht="12.75">
      <c r="B16" s="2">
        <f>+B14+1</f>
        <v>5</v>
      </c>
      <c r="C16" t="s">
        <v>8</v>
      </c>
      <c r="D16" s="108">
        <f>SUM(D11:D14)</f>
        <v>1132243640.8810606</v>
      </c>
      <c r="F16" s="114">
        <f>SUM(F11:F14)</f>
        <v>1</v>
      </c>
      <c r="I16" s="4">
        <f>SUM(I11:I14)</f>
        <v>0.081</v>
      </c>
    </row>
    <row r="19" spans="2:3" ht="12.75">
      <c r="B19" s="2" t="s">
        <v>24</v>
      </c>
      <c r="C19" t="s">
        <v>169</v>
      </c>
    </row>
    <row r="20" spans="2:3" ht="12.75">
      <c r="B20" s="2" t="s">
        <v>25</v>
      </c>
      <c r="C20" t="s">
        <v>181</v>
      </c>
    </row>
    <row r="21" ht="12.75">
      <c r="B21" s="2"/>
    </row>
  </sheetData>
  <mergeCells count="3">
    <mergeCell ref="B1:I1"/>
    <mergeCell ref="B2:I2"/>
    <mergeCell ref="B3:I3"/>
  </mergeCells>
  <printOptions horizontalCentered="1"/>
  <pageMargins left="0" right="0" top="2" bottom="0.5" header="0.25" footer="0"/>
  <pageSetup horizontalDpi="600" verticalDpi="600" orientation="portrait" scale="110" r:id="rId1"/>
  <headerFooter alignWithMargins="0">
    <oddHeader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pane xSplit="2" ySplit="6" topLeftCell="C7" activePane="bottomRight" state="frozen"/>
      <selection pane="topLeft" activeCell="H60" sqref="H60"/>
      <selection pane="topRight" activeCell="H60" sqref="H60"/>
      <selection pane="bottomLeft" activeCell="H60" sqref="H60"/>
      <selection pane="bottomRight" activeCell="K30" sqref="K30"/>
    </sheetView>
  </sheetViews>
  <sheetFormatPr defaultColWidth="9.140625" defaultRowHeight="12.75"/>
  <cols>
    <col min="3" max="4" width="11.140625" style="0" bestFit="1" customWidth="1"/>
    <col min="5" max="5" width="10.57421875" style="0" customWidth="1"/>
    <col min="6" max="6" width="15.140625" style="0" bestFit="1" customWidth="1"/>
    <col min="7" max="7" width="13.00390625" style="0" customWidth="1"/>
    <col min="8" max="8" width="11.57421875" style="0" bestFit="1" customWidth="1"/>
    <col min="9" max="9" width="0.42578125" style="0" customWidth="1"/>
    <col min="10" max="10" width="14.00390625" style="0" bestFit="1" customWidth="1"/>
    <col min="11" max="12" width="11.140625" style="0" customWidth="1"/>
    <col min="13" max="13" width="15.140625" style="0" bestFit="1" customWidth="1"/>
    <col min="14" max="14" width="3.140625" style="0" customWidth="1"/>
    <col min="15" max="15" width="14.421875" style="0" bestFit="1" customWidth="1"/>
    <col min="16" max="16" width="11.7109375" style="0" customWidth="1"/>
    <col min="17" max="17" width="2.28125" style="0" customWidth="1"/>
  </cols>
  <sheetData>
    <row r="1" spans="7:11" ht="12.75">
      <c r="G1" s="173" t="s">
        <v>47</v>
      </c>
      <c r="H1" s="173"/>
      <c r="I1" s="173"/>
      <c r="J1" s="173"/>
      <c r="K1" s="173"/>
    </row>
    <row r="2" spans="7:11" ht="12.75">
      <c r="G2" s="173" t="s">
        <v>26</v>
      </c>
      <c r="H2" s="173"/>
      <c r="I2" s="173"/>
      <c r="J2" s="173"/>
      <c r="K2" s="173"/>
    </row>
    <row r="3" spans="7:11" ht="12.75">
      <c r="G3" s="173" t="s">
        <v>170</v>
      </c>
      <c r="H3" s="173"/>
      <c r="I3" s="173"/>
      <c r="J3" s="173"/>
      <c r="K3" s="173"/>
    </row>
    <row r="4" spans="7:11" ht="12.75">
      <c r="G4" s="2"/>
      <c r="H4" s="2"/>
      <c r="I4" s="2"/>
      <c r="J4" s="2"/>
      <c r="K4" s="2"/>
    </row>
    <row r="6" spans="1:16" ht="51">
      <c r="A6" s="8" t="s">
        <v>27</v>
      </c>
      <c r="B6" s="9"/>
      <c r="C6" s="8" t="s">
        <v>28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9"/>
      <c r="J6" s="8" t="s">
        <v>34</v>
      </c>
      <c r="K6" s="8" t="s">
        <v>35</v>
      </c>
      <c r="L6" s="8" t="s">
        <v>36</v>
      </c>
      <c r="M6" s="8" t="s">
        <v>37</v>
      </c>
      <c r="N6" s="9"/>
      <c r="O6" s="8" t="s">
        <v>38</v>
      </c>
      <c r="P6" s="8" t="s">
        <v>39</v>
      </c>
    </row>
    <row r="7" spans="5:16" ht="12.75">
      <c r="E7" s="2"/>
      <c r="F7" s="2" t="s">
        <v>40</v>
      </c>
      <c r="G7" s="2" t="s">
        <v>40</v>
      </c>
      <c r="H7" s="2" t="s">
        <v>40</v>
      </c>
      <c r="I7" s="2"/>
      <c r="J7" s="2" t="s">
        <v>40</v>
      </c>
      <c r="K7" s="2" t="s">
        <v>41</v>
      </c>
      <c r="L7" s="2" t="s">
        <v>41</v>
      </c>
      <c r="M7" s="2" t="s">
        <v>40</v>
      </c>
      <c r="N7" s="2"/>
      <c r="O7" s="2" t="s">
        <v>40</v>
      </c>
      <c r="P7" s="2" t="s">
        <v>41</v>
      </c>
    </row>
    <row r="8" spans="1:2" ht="12.75">
      <c r="A8" s="10" t="s">
        <v>46</v>
      </c>
      <c r="B8" s="11"/>
    </row>
    <row r="9" ht="12.75">
      <c r="O9" s="15"/>
    </row>
    <row r="10" spans="1:15" ht="12.75">
      <c r="A10" s="4">
        <v>0.0525</v>
      </c>
      <c r="B10" s="4"/>
      <c r="C10" s="12">
        <v>38022</v>
      </c>
      <c r="D10" s="12">
        <v>42156</v>
      </c>
      <c r="E10" s="13">
        <f>(D10-C10)/365.5</f>
        <v>11.310533515731874</v>
      </c>
      <c r="F10" s="14">
        <v>20000000</v>
      </c>
      <c r="G10" s="24">
        <v>0</v>
      </c>
      <c r="H10" s="24">
        <v>0</v>
      </c>
      <c r="J10" s="15">
        <f>F10-H10+G10</f>
        <v>20000000</v>
      </c>
      <c r="K10" s="17">
        <f>J10/F10*100</f>
        <v>100</v>
      </c>
      <c r="L10" s="18">
        <v>5.249079666887671</v>
      </c>
      <c r="M10" s="14">
        <v>20000000</v>
      </c>
      <c r="N10" s="19"/>
      <c r="O10" s="14">
        <f>L10*M10/100</f>
        <v>1049815.9333775344</v>
      </c>
    </row>
    <row r="11" spans="1:15" ht="12.75">
      <c r="A11" s="20" t="s">
        <v>42</v>
      </c>
      <c r="B11" s="20"/>
      <c r="F11" s="21">
        <f>SUM(F10:F10)</f>
        <v>20000000</v>
      </c>
      <c r="L11" s="18"/>
      <c r="M11" s="14">
        <f>SUM(M10:M10)</f>
        <v>20000000</v>
      </c>
      <c r="N11" s="19"/>
      <c r="O11" s="14">
        <f>SUM(O10:O10)</f>
        <v>1049815.9333775344</v>
      </c>
    </row>
    <row r="12" spans="12:15" ht="12.75">
      <c r="L12" s="18" t="s">
        <v>43</v>
      </c>
      <c r="O12" s="15"/>
    </row>
    <row r="13" spans="1:15" ht="12.75">
      <c r="A13" s="10" t="s">
        <v>44</v>
      </c>
      <c r="L13" s="18"/>
      <c r="O13" s="15"/>
    </row>
    <row r="14" spans="1:15" ht="12.75">
      <c r="A14" s="22">
        <v>0.05625</v>
      </c>
      <c r="C14" s="12">
        <v>37785</v>
      </c>
      <c r="D14" s="12">
        <v>48549</v>
      </c>
      <c r="E14" s="23">
        <f>(D14-C14)/365.5</f>
        <v>29.450068399452803</v>
      </c>
      <c r="F14" s="15">
        <v>75000000</v>
      </c>
      <c r="G14" s="15">
        <v>-656250</v>
      </c>
      <c r="H14" s="15">
        <v>736575</v>
      </c>
      <c r="J14" s="15">
        <f>F14+G14-H14</f>
        <v>73607175</v>
      </c>
      <c r="K14" s="17">
        <f>J14/F14*100</f>
        <v>98.1429</v>
      </c>
      <c r="L14" s="18">
        <v>5.756449216752676</v>
      </c>
      <c r="M14" s="15">
        <v>75000000</v>
      </c>
      <c r="O14" s="15">
        <f>L14*M14/100</f>
        <v>4317336.912564507</v>
      </c>
    </row>
    <row r="15" spans="1:15" ht="12.75">
      <c r="A15" s="22">
        <v>0.06</v>
      </c>
      <c r="C15" s="12">
        <v>39336</v>
      </c>
      <c r="D15" s="12">
        <v>42993</v>
      </c>
      <c r="E15" s="23">
        <f>(D15-C15)/365.5</f>
        <v>10.00547195622435</v>
      </c>
      <c r="F15" s="15">
        <v>325000000</v>
      </c>
      <c r="G15" s="15">
        <v>-1667250</v>
      </c>
      <c r="H15" s="15">
        <v>2277883</v>
      </c>
      <c r="J15" s="15">
        <f>F15+G15-H15</f>
        <v>321054867</v>
      </c>
      <c r="K15" s="17">
        <f>J15/F15*100</f>
        <v>98.78611292307691</v>
      </c>
      <c r="L15" s="18">
        <v>6.164158198977018</v>
      </c>
      <c r="M15" s="19">
        <v>325000000</v>
      </c>
      <c r="O15" s="19">
        <f>L15*M15/100</f>
        <v>20033514.14667531</v>
      </c>
    </row>
    <row r="16" spans="1:15" ht="12.75">
      <c r="A16" s="22">
        <v>0.0725</v>
      </c>
      <c r="C16" s="12">
        <v>39982</v>
      </c>
      <c r="D16" s="12">
        <v>44365</v>
      </c>
      <c r="E16" s="23">
        <f>(D16-C16)/365.5</f>
        <v>11.991792065663475</v>
      </c>
      <c r="F16" s="15">
        <v>40000000</v>
      </c>
      <c r="G16" s="24">
        <v>0</v>
      </c>
      <c r="H16" s="24">
        <v>217919.03</v>
      </c>
      <c r="J16" s="15">
        <f>F16+G16-H16</f>
        <v>39782080.97</v>
      </c>
      <c r="K16" s="17">
        <f>J16/F16*100</f>
        <v>99.455202425</v>
      </c>
      <c r="L16" s="18">
        <v>7.318993671148011</v>
      </c>
      <c r="M16" s="19">
        <v>40000000</v>
      </c>
      <c r="O16" s="19">
        <f>L16*M16/100</f>
        <v>2927597.4684592043</v>
      </c>
    </row>
    <row r="17" spans="1:15" ht="12.75">
      <c r="A17" s="22">
        <v>0.0803</v>
      </c>
      <c r="C17" s="12">
        <v>39982</v>
      </c>
      <c r="D17" s="12">
        <v>47287</v>
      </c>
      <c r="E17" s="23">
        <f>(D17-C17)/365.5</f>
        <v>19.986320109439124</v>
      </c>
      <c r="F17" s="15">
        <v>30000000</v>
      </c>
      <c r="G17" s="24">
        <v>0</v>
      </c>
      <c r="H17" s="24">
        <v>163439.27</v>
      </c>
      <c r="J17" s="15">
        <f>F17+G17-H17</f>
        <v>29836560.73</v>
      </c>
      <c r="K17" s="17">
        <f>J17/F17*100</f>
        <v>99.45520243333334</v>
      </c>
      <c r="L17" s="18">
        <v>8.0854004446429</v>
      </c>
      <c r="M17" s="19">
        <v>30000000</v>
      </c>
      <c r="O17" s="19">
        <f>L17*M17/100</f>
        <v>2425620.13339287</v>
      </c>
    </row>
    <row r="18" spans="1:15" ht="12.75">
      <c r="A18" s="22">
        <v>0.0813</v>
      </c>
      <c r="C18" s="12">
        <v>39982</v>
      </c>
      <c r="D18" s="12">
        <v>50939</v>
      </c>
      <c r="E18" s="23">
        <f>(D18-C18)/365.5</f>
        <v>29.9781121751026</v>
      </c>
      <c r="F18" s="15">
        <v>60000000</v>
      </c>
      <c r="G18" s="24">
        <v>0</v>
      </c>
      <c r="H18" s="24">
        <v>326878.53</v>
      </c>
      <c r="J18" s="15">
        <f>F18+G18-H18</f>
        <v>59673121.47</v>
      </c>
      <c r="K18" s="17">
        <f>J18/F18*100</f>
        <v>99.45520245</v>
      </c>
      <c r="L18" s="18">
        <v>8.178980830827962</v>
      </c>
      <c r="M18" s="19">
        <v>60000000</v>
      </c>
      <c r="O18" s="19">
        <f>L18*M18/100</f>
        <v>4907388.498496777</v>
      </c>
    </row>
    <row r="19" spans="1:15" ht="12.75">
      <c r="A19" s="20" t="s">
        <v>42</v>
      </c>
      <c r="F19" s="21">
        <f>SUM(F14:F18)</f>
        <v>530000000</v>
      </c>
      <c r="G19" s="15"/>
      <c r="H19" s="15"/>
      <c r="L19" s="18"/>
      <c r="M19" s="21">
        <f>SUM(M14:M18)</f>
        <v>530000000</v>
      </c>
      <c r="O19" s="21">
        <f>SUM(O14:O18)</f>
        <v>34611457.15958867</v>
      </c>
    </row>
    <row r="20" spans="12:15" ht="12.75">
      <c r="L20" s="18" t="s">
        <v>43</v>
      </c>
      <c r="O20" s="15"/>
    </row>
    <row r="21" spans="1:15" ht="13.5" thickBot="1">
      <c r="A21" s="27" t="s">
        <v>8</v>
      </c>
      <c r="F21" s="28">
        <f>+F11+F19</f>
        <v>550000000</v>
      </c>
      <c r="M21" s="16"/>
      <c r="N21" s="16"/>
      <c r="O21" s="15"/>
    </row>
    <row r="22" spans="13:15" ht="12.75">
      <c r="M22" s="16"/>
      <c r="N22" s="16"/>
      <c r="O22" s="15"/>
    </row>
    <row r="23" spans="1:16" ht="12.75">
      <c r="A23" t="s">
        <v>48</v>
      </c>
      <c r="N23" s="16"/>
      <c r="O23" s="24">
        <v>0</v>
      </c>
      <c r="P23" t="s">
        <v>24</v>
      </c>
    </row>
    <row r="24" spans="13:15" ht="12.75">
      <c r="M24" s="16"/>
      <c r="N24" s="16"/>
      <c r="O24" s="15"/>
    </row>
    <row r="25" spans="1:16" ht="13.5" thickBot="1">
      <c r="A25" t="s">
        <v>45</v>
      </c>
      <c r="M25" s="25">
        <f>M19+M11</f>
        <v>550000000</v>
      </c>
      <c r="N25" s="16"/>
      <c r="O25" s="161">
        <f>O19+O11+O23</f>
        <v>35661273.09296621</v>
      </c>
      <c r="P25" s="26">
        <f>+O25/M25*100</f>
        <v>6.483867835084765</v>
      </c>
    </row>
    <row r="26" spans="11:15" ht="13.5" thickTop="1">
      <c r="K26" t="s">
        <v>43</v>
      </c>
      <c r="O26" s="15"/>
    </row>
    <row r="28" ht="12.75">
      <c r="A28" t="s">
        <v>43</v>
      </c>
    </row>
    <row r="29" spans="1:2" ht="12.75">
      <c r="A29" s="2" t="s">
        <v>24</v>
      </c>
      <c r="B29" t="s">
        <v>169</v>
      </c>
    </row>
    <row r="31" ht="12.75">
      <c r="A31" t="s">
        <v>168</v>
      </c>
    </row>
  </sheetData>
  <mergeCells count="3">
    <mergeCell ref="G1:K1"/>
    <mergeCell ref="G2:K2"/>
    <mergeCell ref="G3:K3"/>
  </mergeCells>
  <printOptions/>
  <pageMargins left="0.48" right="0" top="1.44" bottom="0.5" header="0.6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pane ySplit="7" topLeftCell="BM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2" customWidth="1"/>
    <col min="2" max="2" width="10.00390625" style="29" bestFit="1" customWidth="1"/>
    <col min="3" max="3" width="8.7109375" style="2" customWidth="1"/>
    <col min="4" max="4" width="10.7109375" style="0" bestFit="1" customWidth="1"/>
    <col min="7" max="7" width="12.421875" style="0" customWidth="1"/>
    <col min="8" max="8" width="15.7109375" style="0" customWidth="1"/>
    <col min="9" max="9" width="2.28125" style="0" customWidth="1"/>
  </cols>
  <sheetData>
    <row r="1" spans="1:8" ht="12.75">
      <c r="A1" s="174" t="s">
        <v>0</v>
      </c>
      <c r="B1" s="174"/>
      <c r="C1" s="174"/>
      <c r="D1" s="174"/>
      <c r="E1" s="174"/>
      <c r="F1" s="174"/>
      <c r="G1" s="174"/>
      <c r="H1" s="174"/>
    </row>
    <row r="2" spans="1:8" ht="12.75">
      <c r="A2" s="174" t="s">
        <v>65</v>
      </c>
      <c r="B2" s="174"/>
      <c r="C2" s="174"/>
      <c r="D2" s="174"/>
      <c r="E2" s="174"/>
      <c r="F2" s="174"/>
      <c r="G2" s="174"/>
      <c r="H2" s="174"/>
    </row>
    <row r="3" spans="1:8" ht="12.75">
      <c r="A3" s="174" t="s">
        <v>182</v>
      </c>
      <c r="B3" s="174"/>
      <c r="C3" s="174"/>
      <c r="D3" s="174"/>
      <c r="E3" s="174"/>
      <c r="F3" s="174"/>
      <c r="G3" s="174"/>
      <c r="H3" s="174"/>
    </row>
    <row r="5" spans="1:8" ht="51">
      <c r="A5" s="30" t="s">
        <v>49</v>
      </c>
      <c r="B5" s="2" t="s">
        <v>50</v>
      </c>
      <c r="C5" s="2" t="s">
        <v>51</v>
      </c>
      <c r="H5" s="30" t="s">
        <v>64</v>
      </c>
    </row>
    <row r="6" spans="1:8" s="2" customFormat="1" ht="12.75">
      <c r="A6" s="31">
        <v>-1</v>
      </c>
      <c r="B6" s="31">
        <f>+A6-1</f>
        <v>-2</v>
      </c>
      <c r="C6" s="31">
        <f>+B6-1</f>
        <v>-3</v>
      </c>
      <c r="H6" s="31">
        <f>+C6-1</f>
        <v>-4</v>
      </c>
    </row>
    <row r="7" ht="12.75">
      <c r="H7" s="15"/>
    </row>
    <row r="8" spans="1:8" ht="12.75">
      <c r="A8" s="2">
        <v>1</v>
      </c>
      <c r="B8" s="29" t="s">
        <v>60</v>
      </c>
      <c r="C8" s="2">
        <v>2010</v>
      </c>
      <c r="H8" s="15">
        <v>0</v>
      </c>
    </row>
    <row r="9" ht="12.75">
      <c r="H9" s="15"/>
    </row>
    <row r="10" spans="1:8" ht="12.75">
      <c r="A10" s="2">
        <f>+A8+1</f>
        <v>2</v>
      </c>
      <c r="B10" s="29" t="s">
        <v>61</v>
      </c>
      <c r="C10" s="2">
        <v>2010</v>
      </c>
      <c r="H10" s="15">
        <v>0</v>
      </c>
    </row>
    <row r="12" spans="1:8" ht="12.75">
      <c r="A12" s="2">
        <f>+A10+1</f>
        <v>3</v>
      </c>
      <c r="B12" s="29" t="s">
        <v>62</v>
      </c>
      <c r="C12" s="2">
        <v>2010</v>
      </c>
      <c r="H12" s="15">
        <v>0</v>
      </c>
    </row>
    <row r="14" spans="1:8" ht="12.75">
      <c r="A14" s="2">
        <f>+A12+1</f>
        <v>4</v>
      </c>
      <c r="B14" s="29" t="s">
        <v>63</v>
      </c>
      <c r="C14" s="2">
        <v>2010</v>
      </c>
      <c r="H14" s="15">
        <v>0</v>
      </c>
    </row>
    <row r="15" ht="12.75">
      <c r="H15" s="15"/>
    </row>
    <row r="16" spans="1:8" ht="12.75">
      <c r="A16" s="2">
        <f>+A14+1</f>
        <v>5</v>
      </c>
      <c r="B16" s="29" t="s">
        <v>52</v>
      </c>
      <c r="C16" s="2">
        <v>2010</v>
      </c>
      <c r="H16" s="15">
        <v>0</v>
      </c>
    </row>
    <row r="17" ht="12.75">
      <c r="H17" s="15"/>
    </row>
    <row r="18" spans="1:8" ht="12.75">
      <c r="A18" s="2">
        <f>+A16+1</f>
        <v>6</v>
      </c>
      <c r="B18" s="29" t="s">
        <v>53</v>
      </c>
      <c r="C18" s="2">
        <v>2010</v>
      </c>
      <c r="H18" s="15">
        <v>0</v>
      </c>
    </row>
    <row r="19" ht="12.75">
      <c r="H19" s="15"/>
    </row>
    <row r="20" spans="1:8" ht="12.75">
      <c r="A20" s="2">
        <f>+A18+1</f>
        <v>7</v>
      </c>
      <c r="B20" s="29" t="s">
        <v>54</v>
      </c>
      <c r="C20" s="2">
        <v>2010</v>
      </c>
      <c r="H20" s="15">
        <v>0</v>
      </c>
    </row>
    <row r="22" spans="1:8" ht="12.75">
      <c r="A22" s="2">
        <f>+A20+1</f>
        <v>8</v>
      </c>
      <c r="B22" s="29" t="s">
        <v>55</v>
      </c>
      <c r="C22" s="2">
        <v>2010</v>
      </c>
      <c r="H22" s="15">
        <v>0</v>
      </c>
    </row>
    <row r="24" spans="1:8" ht="12.75">
      <c r="A24" s="2">
        <f>+A22+1</f>
        <v>9</v>
      </c>
      <c r="B24" s="29" t="s">
        <v>56</v>
      </c>
      <c r="C24" s="2">
        <v>2010</v>
      </c>
      <c r="H24" s="15">
        <v>0</v>
      </c>
    </row>
    <row r="26" spans="1:8" ht="12.75">
      <c r="A26" s="2">
        <f>+A24+1</f>
        <v>10</v>
      </c>
      <c r="B26" s="29" t="s">
        <v>57</v>
      </c>
      <c r="C26" s="2">
        <v>2010</v>
      </c>
      <c r="H26" s="15">
        <v>0</v>
      </c>
    </row>
    <row r="28" spans="1:8" ht="12.75">
      <c r="A28" s="2">
        <f>+A26+1</f>
        <v>11</v>
      </c>
      <c r="B28" s="29" t="s">
        <v>58</v>
      </c>
      <c r="C28" s="2">
        <v>2010</v>
      </c>
      <c r="H28" s="15">
        <v>0</v>
      </c>
    </row>
    <row r="30" spans="1:8" ht="12.75">
      <c r="A30" s="2">
        <f>+A28+1</f>
        <v>12</v>
      </c>
      <c r="B30" s="29" t="s">
        <v>59</v>
      </c>
      <c r="C30" s="2">
        <v>2010</v>
      </c>
      <c r="H30" s="15">
        <v>0</v>
      </c>
    </row>
    <row r="31" ht="12.75">
      <c r="H31" s="15"/>
    </row>
    <row r="32" spans="1:8" ht="12.75">
      <c r="A32" s="2">
        <f>A30+1</f>
        <v>13</v>
      </c>
      <c r="B32" s="29" t="s">
        <v>60</v>
      </c>
      <c r="C32" s="2">
        <v>2011</v>
      </c>
      <c r="H32" s="15">
        <v>0</v>
      </c>
    </row>
    <row r="33" ht="12.75">
      <c r="H33" s="15"/>
    </row>
    <row r="34" spans="1:8" ht="12.75">
      <c r="A34" s="2">
        <f>+A32+1</f>
        <v>14</v>
      </c>
      <c r="B34" s="29" t="s">
        <v>61</v>
      </c>
      <c r="C34" s="2">
        <v>2011</v>
      </c>
      <c r="H34" s="15">
        <v>0</v>
      </c>
    </row>
    <row r="36" spans="1:8" ht="12.75">
      <c r="A36" s="2">
        <f>+A34+1</f>
        <v>15</v>
      </c>
      <c r="B36" s="29" t="s">
        <v>62</v>
      </c>
      <c r="C36" s="2">
        <v>2011</v>
      </c>
      <c r="H36" s="15">
        <v>0</v>
      </c>
    </row>
    <row r="38" spans="1:8" ht="12.75">
      <c r="A38" s="2">
        <f>+A36+1</f>
        <v>16</v>
      </c>
      <c r="B38" s="29" t="s">
        <v>63</v>
      </c>
      <c r="C38" s="2">
        <v>2011</v>
      </c>
      <c r="H38" s="15">
        <v>0</v>
      </c>
    </row>
    <row r="39" ht="12.75">
      <c r="H39" s="15"/>
    </row>
    <row r="40" spans="1:8" ht="12.75">
      <c r="A40" s="2">
        <f>+A38+1</f>
        <v>17</v>
      </c>
      <c r="B40" s="29" t="s">
        <v>52</v>
      </c>
      <c r="C40" s="2">
        <v>2011</v>
      </c>
      <c r="H40" s="15">
        <v>0</v>
      </c>
    </row>
    <row r="41" ht="12.75">
      <c r="H41" s="15"/>
    </row>
    <row r="42" spans="1:8" ht="12.75">
      <c r="A42" s="2">
        <f>+A40+1</f>
        <v>18</v>
      </c>
      <c r="B42" s="29" t="s">
        <v>53</v>
      </c>
      <c r="C42" s="2">
        <v>2011</v>
      </c>
      <c r="H42" s="15">
        <v>0</v>
      </c>
    </row>
    <row r="43" ht="12.75">
      <c r="H43" s="15"/>
    </row>
    <row r="44" spans="1:8" ht="12.75">
      <c r="A44" s="2">
        <f>+A42+1</f>
        <v>19</v>
      </c>
      <c r="B44" s="29" t="s">
        <v>54</v>
      </c>
      <c r="C44" s="2">
        <v>2011</v>
      </c>
      <c r="H44" s="15">
        <v>0</v>
      </c>
    </row>
    <row r="46" spans="1:8" ht="12.75">
      <c r="A46" s="2">
        <f>+A44+1</f>
        <v>20</v>
      </c>
      <c r="B46" s="29" t="s">
        <v>55</v>
      </c>
      <c r="C46" s="2">
        <v>2011</v>
      </c>
      <c r="H46" s="15">
        <v>0</v>
      </c>
    </row>
    <row r="48" spans="1:8" ht="12.75">
      <c r="A48" s="2">
        <f>+A46+1</f>
        <v>21</v>
      </c>
      <c r="B48" s="29" t="s">
        <v>56</v>
      </c>
      <c r="C48" s="2">
        <v>2011</v>
      </c>
      <c r="H48" s="15">
        <v>0</v>
      </c>
    </row>
    <row r="50" spans="1:8" ht="12.75">
      <c r="A50" s="2">
        <f>+A48+1</f>
        <v>22</v>
      </c>
      <c r="B50" s="29" t="s">
        <v>57</v>
      </c>
      <c r="C50" s="2">
        <v>2011</v>
      </c>
      <c r="H50" s="15">
        <v>0</v>
      </c>
    </row>
    <row r="52" spans="1:8" ht="12.75">
      <c r="A52" s="2">
        <f>+A50+1</f>
        <v>23</v>
      </c>
      <c r="B52" s="29" t="s">
        <v>58</v>
      </c>
      <c r="C52" s="2">
        <v>2011</v>
      </c>
      <c r="H52" s="15">
        <v>0</v>
      </c>
    </row>
    <row r="54" spans="1:8" ht="12.75">
      <c r="A54" s="2">
        <f>+A52+1</f>
        <v>24</v>
      </c>
      <c r="B54" s="29" t="s">
        <v>59</v>
      </c>
      <c r="C54" s="2">
        <v>2011</v>
      </c>
      <c r="H54" s="15">
        <v>0</v>
      </c>
    </row>
    <row r="55" ht="12.75">
      <c r="H55" s="15"/>
    </row>
    <row r="56" ht="12.75">
      <c r="H56" s="15"/>
    </row>
    <row r="58" ht="12.75">
      <c r="H58" s="15"/>
    </row>
    <row r="60" ht="12.75">
      <c r="H60" s="15"/>
    </row>
    <row r="62" ht="12.75">
      <c r="H62" s="15"/>
    </row>
    <row r="64" ht="12.75">
      <c r="H64" s="15"/>
    </row>
    <row r="66" ht="12.75">
      <c r="H66" s="15"/>
    </row>
  </sheetData>
  <mergeCells count="3">
    <mergeCell ref="A1:H1"/>
    <mergeCell ref="A2:H2"/>
    <mergeCell ref="A3:H3"/>
  </mergeCells>
  <printOptions horizontalCentered="1"/>
  <pageMargins left="0" right="0" top="1.1" bottom="0.5" header="0.25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0"/>
  <sheetViews>
    <sheetView workbookViewId="0" topLeftCell="A1">
      <pane ySplit="7" topLeftCell="BM407" activePane="bottomLeft" state="frozen"/>
      <selection pane="topLeft" activeCell="A1" sqref="A1"/>
      <selection pane="bottomLeft" activeCell="G59" sqref="G59"/>
    </sheetView>
  </sheetViews>
  <sheetFormatPr defaultColWidth="9.140625" defaultRowHeight="12.75"/>
  <cols>
    <col min="1" max="1" width="11.57421875" style="125" bestFit="1" customWidth="1"/>
    <col min="2" max="2" width="2.28125" style="0" customWidth="1"/>
    <col min="3" max="3" width="12.7109375" style="5" customWidth="1"/>
    <col min="4" max="4" width="18.7109375" style="120" bestFit="1" customWidth="1"/>
    <col min="5" max="5" width="18.7109375" style="33" hidden="1" customWidth="1"/>
    <col min="6" max="6" width="12.7109375" style="33" customWidth="1"/>
    <col min="7" max="7" width="18.7109375" style="33" customWidth="1"/>
    <col min="8" max="8" width="18.140625" style="0" bestFit="1" customWidth="1"/>
    <col min="9" max="9" width="2.28125" style="0" customWidth="1"/>
    <col min="10" max="16384" width="18.7109375" style="0" customWidth="1"/>
  </cols>
  <sheetData>
    <row r="1" spans="1:8" ht="12.75">
      <c r="A1" s="175" t="s">
        <v>0</v>
      </c>
      <c r="B1" s="176"/>
      <c r="C1" s="176"/>
      <c r="D1" s="176"/>
      <c r="E1" s="176"/>
      <c r="F1" s="176"/>
      <c r="G1" s="176"/>
      <c r="H1" s="176"/>
    </row>
    <row r="2" spans="1:8" ht="12.75">
      <c r="A2" s="175" t="s">
        <v>68</v>
      </c>
      <c r="B2" s="176"/>
      <c r="C2" s="176"/>
      <c r="D2" s="176"/>
      <c r="E2" s="176"/>
      <c r="F2" s="176"/>
      <c r="G2" s="176"/>
      <c r="H2" s="176"/>
    </row>
    <row r="3" spans="1:8" ht="12.75">
      <c r="A3" s="175" t="s">
        <v>182</v>
      </c>
      <c r="B3" s="176"/>
      <c r="C3" s="176"/>
      <c r="D3" s="176"/>
      <c r="E3" s="176"/>
      <c r="F3" s="176"/>
      <c r="G3" s="176"/>
      <c r="H3" s="176"/>
    </row>
    <row r="4" spans="3:7" ht="12.75">
      <c r="C4" s="32"/>
      <c r="D4" s="119"/>
      <c r="E4" s="32"/>
      <c r="F4" s="32"/>
      <c r="G4" s="32"/>
    </row>
    <row r="6" spans="1:7" ht="38.25">
      <c r="A6" s="112" t="s">
        <v>114</v>
      </c>
      <c r="B6" s="112"/>
      <c r="C6" s="34" t="s">
        <v>66</v>
      </c>
      <c r="D6" s="121" t="s">
        <v>120</v>
      </c>
      <c r="E6" s="38" t="s">
        <v>67</v>
      </c>
      <c r="F6" s="38" t="s">
        <v>121</v>
      </c>
      <c r="G6" s="38" t="s">
        <v>124</v>
      </c>
    </row>
    <row r="7" spans="3:7" ht="12.75">
      <c r="C7" s="34"/>
      <c r="D7" s="122"/>
      <c r="E7" s="45"/>
      <c r="F7" s="45"/>
      <c r="G7" s="35"/>
    </row>
    <row r="8" spans="3:7" ht="12.75">
      <c r="C8" s="39">
        <v>40179</v>
      </c>
      <c r="D8" s="119">
        <v>-485339.6899999976</v>
      </c>
      <c r="E8" s="45"/>
      <c r="F8" s="168">
        <v>0.0021162544</v>
      </c>
      <c r="G8" s="169">
        <f aca="true" t="shared" si="0" ref="G8:G71">F8*(D8/$D$742)</f>
        <v>1.2437578402327331E-06</v>
      </c>
    </row>
    <row r="9" spans="3:7" ht="12.75">
      <c r="C9" s="39">
        <v>40180</v>
      </c>
      <c r="D9" s="119">
        <v>-485342.5500000119</v>
      </c>
      <c r="E9" s="45"/>
      <c r="F9" s="168">
        <v>0.0021162544</v>
      </c>
      <c r="G9" s="169">
        <f t="shared" si="0"/>
        <v>1.2437651694240482E-06</v>
      </c>
    </row>
    <row r="10" spans="3:7" ht="12.75">
      <c r="C10" s="39">
        <v>40181</v>
      </c>
      <c r="D10" s="119">
        <v>-485345.40000000596</v>
      </c>
      <c r="E10" s="45"/>
      <c r="F10" s="168">
        <v>0.0021162544</v>
      </c>
      <c r="G10" s="169">
        <f t="shared" si="0"/>
        <v>1.2437724729887686E-06</v>
      </c>
    </row>
    <row r="11" spans="3:7" ht="12.75">
      <c r="C11" s="39">
        <v>40182</v>
      </c>
      <c r="D11" s="119">
        <v>-497293.18000000715</v>
      </c>
      <c r="E11" s="45"/>
      <c r="F11" s="168">
        <v>0.0018413589999999999</v>
      </c>
      <c r="G11" s="169">
        <f t="shared" si="0"/>
        <v>1.108850817586419E-06</v>
      </c>
    </row>
    <row r="12" spans="3:7" ht="12.75">
      <c r="C12" s="39">
        <v>40183</v>
      </c>
      <c r="D12" s="119">
        <v>-3077420.39</v>
      </c>
      <c r="E12" s="45"/>
      <c r="F12" s="168">
        <v>0.001941294</v>
      </c>
      <c r="G12" s="169">
        <f t="shared" si="0"/>
        <v>7.234362858287993E-06</v>
      </c>
    </row>
    <row r="13" spans="3:7" ht="12.75">
      <c r="C13" s="39">
        <v>40184</v>
      </c>
      <c r="D13" s="119">
        <v>-5361441.55</v>
      </c>
      <c r="E13" s="45"/>
      <c r="F13" s="168">
        <v>0.001608868</v>
      </c>
      <c r="G13" s="169">
        <f t="shared" si="0"/>
        <v>1.0445377457125246E-05</v>
      </c>
    </row>
    <row r="14" spans="3:7" ht="12.75">
      <c r="C14" s="39">
        <v>40185</v>
      </c>
      <c r="D14" s="119"/>
      <c r="E14" s="45"/>
      <c r="F14" s="168"/>
      <c r="G14" s="169">
        <f t="shared" si="0"/>
        <v>0</v>
      </c>
    </row>
    <row r="15" spans="3:7" ht="12.75">
      <c r="C15" s="39">
        <v>40186</v>
      </c>
      <c r="D15" s="119"/>
      <c r="E15" s="45"/>
      <c r="F15" s="168"/>
      <c r="G15" s="169">
        <f t="shared" si="0"/>
        <v>0</v>
      </c>
    </row>
    <row r="16" spans="3:7" ht="12.75">
      <c r="C16" s="39">
        <v>40187</v>
      </c>
      <c r="D16" s="119"/>
      <c r="E16" s="45"/>
      <c r="F16" s="168"/>
      <c r="G16" s="169">
        <f t="shared" si="0"/>
        <v>0</v>
      </c>
    </row>
    <row r="17" spans="3:7" ht="12.75">
      <c r="C17" s="39">
        <v>40188</v>
      </c>
      <c r="D17" s="119"/>
      <c r="E17" s="45"/>
      <c r="F17" s="168"/>
      <c r="G17" s="169">
        <f t="shared" si="0"/>
        <v>0</v>
      </c>
    </row>
    <row r="18" spans="3:7" ht="12.75">
      <c r="C18" s="39">
        <v>40189</v>
      </c>
      <c r="D18" s="119">
        <v>-11883473.939999998</v>
      </c>
      <c r="E18" s="45"/>
      <c r="F18" s="168">
        <v>0.0013568615</v>
      </c>
      <c r="G18" s="169">
        <f t="shared" si="0"/>
        <v>1.9525451578216742E-05</v>
      </c>
    </row>
    <row r="19" spans="3:7" ht="12.75">
      <c r="C19" s="39">
        <v>40190</v>
      </c>
      <c r="D19" s="119">
        <v>-11419024.829999998</v>
      </c>
      <c r="E19" s="45"/>
      <c r="F19" s="168">
        <v>0.0013363039000000001</v>
      </c>
      <c r="G19" s="169">
        <f t="shared" si="0"/>
        <v>1.847806124056494E-05</v>
      </c>
    </row>
    <row r="20" spans="3:7" ht="12.75">
      <c r="C20" s="39">
        <v>40191</v>
      </c>
      <c r="D20" s="119">
        <v>-9707792.900000006</v>
      </c>
      <c r="E20" s="45"/>
      <c r="F20" s="168">
        <v>0.0013592232000000002</v>
      </c>
      <c r="G20" s="169">
        <f t="shared" si="0"/>
        <v>1.5978405203455833E-05</v>
      </c>
    </row>
    <row r="21" spans="3:7" ht="12.75">
      <c r="C21" s="39">
        <v>40192</v>
      </c>
      <c r="D21" s="119">
        <v>-6808713.599999994</v>
      </c>
      <c r="E21" s="45"/>
      <c r="F21" s="168">
        <v>0.0013095487</v>
      </c>
      <c r="G21" s="169">
        <f t="shared" si="0"/>
        <v>1.0797143395159203E-05</v>
      </c>
    </row>
    <row r="22" spans="3:7" ht="12.75">
      <c r="C22" s="39">
        <v>40193</v>
      </c>
      <c r="D22" s="119">
        <v>-6397257.560000002</v>
      </c>
      <c r="E22" s="45"/>
      <c r="F22" s="168">
        <v>0.0013912882000000001</v>
      </c>
      <c r="G22" s="169">
        <f t="shared" si="0"/>
        <v>1.0777873621549954E-05</v>
      </c>
    </row>
    <row r="23" spans="3:7" ht="12.75">
      <c r="C23" s="39">
        <v>40194</v>
      </c>
      <c r="D23" s="119">
        <v>-6397282.289999992</v>
      </c>
      <c r="E23" s="45"/>
      <c r="F23" s="168">
        <v>0.0013912882000000001</v>
      </c>
      <c r="G23" s="169">
        <f t="shared" si="0"/>
        <v>1.077791528578061E-05</v>
      </c>
    </row>
    <row r="24" spans="3:7" ht="12.75">
      <c r="C24" s="39">
        <v>40195</v>
      </c>
      <c r="D24" s="119">
        <v>-6397307.019999996</v>
      </c>
      <c r="E24" s="45"/>
      <c r="F24" s="168">
        <v>0.0013912882000000001</v>
      </c>
      <c r="G24" s="169">
        <f t="shared" si="0"/>
        <v>1.0777956950011292E-05</v>
      </c>
    </row>
    <row r="25" spans="3:7" ht="12.75">
      <c r="C25" s="39">
        <v>40196</v>
      </c>
      <c r="D25" s="119">
        <v>-6397331.75</v>
      </c>
      <c r="E25" s="45"/>
      <c r="F25" s="168">
        <v>0.0013912882000000001</v>
      </c>
      <c r="G25" s="169">
        <f t="shared" si="0"/>
        <v>1.0777998614241973E-05</v>
      </c>
    </row>
    <row r="26" spans="3:7" ht="12.75">
      <c r="C26" s="39">
        <v>40197</v>
      </c>
      <c r="D26" s="119"/>
      <c r="E26" s="45"/>
      <c r="F26" s="168"/>
      <c r="G26" s="169">
        <f t="shared" si="0"/>
        <v>0</v>
      </c>
    </row>
    <row r="27" spans="3:7" ht="12.75">
      <c r="C27" s="39">
        <v>40198</v>
      </c>
      <c r="D27" s="119">
        <v>-3722401.5900000185</v>
      </c>
      <c r="E27" s="45"/>
      <c r="F27" s="168">
        <v>0.0017212761000000001</v>
      </c>
      <c r="G27" s="169">
        <f t="shared" si="0"/>
        <v>7.758824215170289E-06</v>
      </c>
    </row>
    <row r="28" spans="3:7" ht="12.75">
      <c r="C28" s="39">
        <v>40199</v>
      </c>
      <c r="D28" s="119">
        <v>-3759311.75</v>
      </c>
      <c r="E28" s="45"/>
      <c r="F28" s="168">
        <v>0.0016821517</v>
      </c>
      <c r="G28" s="169">
        <f t="shared" si="0"/>
        <v>7.657652419903504E-06</v>
      </c>
    </row>
    <row r="29" spans="3:7" ht="12.75">
      <c r="C29" s="39">
        <v>40200</v>
      </c>
      <c r="D29" s="119">
        <v>-1994728.6899999827</v>
      </c>
      <c r="E29" s="45"/>
      <c r="F29" s="168">
        <v>0.0015814605000000002</v>
      </c>
      <c r="G29" s="169">
        <f t="shared" si="0"/>
        <v>3.82000852497352E-06</v>
      </c>
    </row>
    <row r="30" spans="3:7" ht="12.75">
      <c r="C30" s="39">
        <v>40201</v>
      </c>
      <c r="D30" s="119">
        <v>-1994737.45</v>
      </c>
      <c r="E30" s="45"/>
      <c r="F30" s="168">
        <v>0.0015814605000000002</v>
      </c>
      <c r="G30" s="169">
        <f t="shared" si="0"/>
        <v>3.820025300826252E-06</v>
      </c>
    </row>
    <row r="31" spans="3:7" ht="12.75">
      <c r="C31" s="39">
        <v>40202</v>
      </c>
      <c r="D31" s="119">
        <v>-1994746.2099999934</v>
      </c>
      <c r="E31" s="45"/>
      <c r="F31" s="168">
        <v>0.0015814605000000002</v>
      </c>
      <c r="G31" s="169">
        <f t="shared" si="0"/>
        <v>3.820042076678939E-06</v>
      </c>
    </row>
    <row r="32" spans="3:7" ht="12.75">
      <c r="C32" s="39">
        <v>40203</v>
      </c>
      <c r="D32" s="119">
        <v>-988701.4700000137</v>
      </c>
      <c r="E32" s="45"/>
      <c r="F32" s="168">
        <v>0.0014755871</v>
      </c>
      <c r="G32" s="169">
        <f t="shared" si="0"/>
        <v>1.7666567562974157E-06</v>
      </c>
    </row>
    <row r="33" spans="3:7" ht="12.75">
      <c r="C33" s="39">
        <v>40204</v>
      </c>
      <c r="D33" s="119"/>
      <c r="E33" s="45"/>
      <c r="F33" s="168"/>
      <c r="G33" s="169">
        <f t="shared" si="0"/>
        <v>0</v>
      </c>
    </row>
    <row r="34" spans="3:7" ht="12.75">
      <c r="C34" s="39">
        <v>40205</v>
      </c>
      <c r="D34" s="119"/>
      <c r="E34" s="45"/>
      <c r="F34" s="168"/>
      <c r="G34" s="169">
        <f t="shared" si="0"/>
        <v>0</v>
      </c>
    </row>
    <row r="35" spans="3:7" ht="12.75">
      <c r="C35" s="39">
        <v>40206</v>
      </c>
      <c r="D35" s="119">
        <v>-2214719.03</v>
      </c>
      <c r="E35" s="45"/>
      <c r="F35" s="168">
        <v>0.0014378576</v>
      </c>
      <c r="G35" s="169">
        <f t="shared" si="0"/>
        <v>3.856174368133011E-06</v>
      </c>
    </row>
    <row r="36" spans="1:7" ht="12.75">
      <c r="A36" s="125" t="s">
        <v>115</v>
      </c>
      <c r="C36" s="39">
        <v>40207</v>
      </c>
      <c r="D36" s="119">
        <v>-805285.950000003</v>
      </c>
      <c r="E36" s="45"/>
      <c r="F36" s="168">
        <v>0.0016432429000000001</v>
      </c>
      <c r="G36" s="169">
        <f t="shared" si="0"/>
        <v>1.602411434518408E-06</v>
      </c>
    </row>
    <row r="37" spans="3:7" ht="12.75">
      <c r="C37" s="39">
        <v>40208</v>
      </c>
      <c r="D37" s="119">
        <v>-805289.6199999899</v>
      </c>
      <c r="E37" s="45"/>
      <c r="F37" s="168">
        <v>0.0016432429000000001</v>
      </c>
      <c r="G37" s="169">
        <f t="shared" si="0"/>
        <v>1.6024187373279798E-06</v>
      </c>
    </row>
    <row r="38" spans="3:7" ht="12.75">
      <c r="C38" s="39">
        <v>40209</v>
      </c>
      <c r="D38" s="119">
        <v>-805293.299999997</v>
      </c>
      <c r="E38" s="45"/>
      <c r="F38" s="168">
        <v>0.0016432429000000001</v>
      </c>
      <c r="G38" s="169">
        <f t="shared" si="0"/>
        <v>1.6024260600362555E-06</v>
      </c>
    </row>
    <row r="39" spans="3:7" ht="12.75">
      <c r="C39" s="39">
        <v>40210</v>
      </c>
      <c r="D39" s="119">
        <v>-428347.45999999344</v>
      </c>
      <c r="E39" s="45"/>
      <c r="F39" s="168">
        <v>0.0017975757</v>
      </c>
      <c r="G39" s="169">
        <f t="shared" si="0"/>
        <v>9.324070175382871E-07</v>
      </c>
    </row>
    <row r="40" spans="3:7" ht="12.75">
      <c r="C40" s="39">
        <v>40211</v>
      </c>
      <c r="D40" s="119">
        <v>-680235.6299999952</v>
      </c>
      <c r="E40" s="45"/>
      <c r="F40" s="168">
        <v>0.0018177798000000001</v>
      </c>
      <c r="G40" s="169">
        <f t="shared" si="0"/>
        <v>1.4973481764506604E-06</v>
      </c>
    </row>
    <row r="41" spans="3:7" ht="12.75">
      <c r="C41" s="39">
        <v>40212</v>
      </c>
      <c r="D41" s="119">
        <v>-4213807.729999989</v>
      </c>
      <c r="E41" s="45"/>
      <c r="F41" s="168">
        <v>0.0017333393</v>
      </c>
      <c r="G41" s="169">
        <f t="shared" si="0"/>
        <v>8.844645857554567E-06</v>
      </c>
    </row>
    <row r="42" spans="3:7" ht="12.75">
      <c r="C42" s="39">
        <v>40213</v>
      </c>
      <c r="D42" s="119">
        <v>-2547693.73</v>
      </c>
      <c r="E42" s="45"/>
      <c r="F42" s="168">
        <v>0.0015388396000000002</v>
      </c>
      <c r="G42" s="169">
        <f t="shared" si="0"/>
        <v>4.747475377355813E-06</v>
      </c>
    </row>
    <row r="43" spans="3:7" ht="12.75">
      <c r="C43" s="39">
        <v>40214</v>
      </c>
      <c r="D43" s="119">
        <v>-1854505.349999994</v>
      </c>
      <c r="E43" s="45"/>
      <c r="F43" s="168">
        <v>0.0017239124</v>
      </c>
      <c r="G43" s="169">
        <f t="shared" si="0"/>
        <v>3.871376709685715E-06</v>
      </c>
    </row>
    <row r="44" spans="3:7" ht="12.75">
      <c r="C44" s="39">
        <v>40215</v>
      </c>
      <c r="D44" s="119">
        <v>-1854514.23</v>
      </c>
      <c r="E44" s="45"/>
      <c r="F44" s="168">
        <v>0.0017239124</v>
      </c>
      <c r="G44" s="169">
        <f t="shared" si="0"/>
        <v>3.871395247149198E-06</v>
      </c>
    </row>
    <row r="45" spans="3:7" ht="12.75">
      <c r="C45" s="39">
        <v>40216</v>
      </c>
      <c r="D45" s="119">
        <v>-1854523.11</v>
      </c>
      <c r="E45" s="45"/>
      <c r="F45" s="168">
        <v>0.0017239124</v>
      </c>
      <c r="G45" s="169">
        <f t="shared" si="0"/>
        <v>3.871413784612669E-06</v>
      </c>
    </row>
    <row r="46" spans="3:7" ht="12.75">
      <c r="C46" s="39">
        <v>40217</v>
      </c>
      <c r="D46" s="119">
        <v>-9807778.430000007</v>
      </c>
      <c r="E46" s="45"/>
      <c r="F46" s="168">
        <v>0.0016394584</v>
      </c>
      <c r="G46" s="169">
        <f t="shared" si="0"/>
        <v>1.947122145407483E-05</v>
      </c>
    </row>
    <row r="47" spans="3:7" ht="12.75">
      <c r="C47" s="39">
        <v>40218</v>
      </c>
      <c r="D47" s="119">
        <v>-7084567.209999993</v>
      </c>
      <c r="E47" s="45"/>
      <c r="F47" s="168">
        <v>0.0015612261</v>
      </c>
      <c r="G47" s="169">
        <f t="shared" si="0"/>
        <v>1.33937218832568E-05</v>
      </c>
    </row>
    <row r="48" spans="3:7" ht="12.75">
      <c r="C48" s="39">
        <v>40219</v>
      </c>
      <c r="D48" s="119">
        <v>-5257465.72</v>
      </c>
      <c r="E48" s="45"/>
      <c r="F48" s="168">
        <v>0.0015659528</v>
      </c>
      <c r="G48" s="169">
        <f t="shared" si="0"/>
        <v>9.969589264744708E-06</v>
      </c>
    </row>
    <row r="49" spans="3:7" ht="12.75">
      <c r="C49" s="39">
        <v>40220</v>
      </c>
      <c r="D49" s="119">
        <v>-5218293.36</v>
      </c>
      <c r="E49" s="45"/>
      <c r="F49" s="168">
        <v>0.0015887573</v>
      </c>
      <c r="G49" s="169">
        <f t="shared" si="0"/>
        <v>1.0039410177145236E-05</v>
      </c>
    </row>
    <row r="50" spans="3:7" ht="12.75">
      <c r="C50" s="39">
        <v>40221</v>
      </c>
      <c r="D50" s="119">
        <v>-700582.9799999893</v>
      </c>
      <c r="E50" s="45"/>
      <c r="F50" s="168">
        <v>0.0016214744</v>
      </c>
      <c r="G50" s="169">
        <f t="shared" si="0"/>
        <v>1.3755989246281674E-06</v>
      </c>
    </row>
    <row r="51" spans="3:7" ht="12.75">
      <c r="C51" s="39">
        <v>40222</v>
      </c>
      <c r="D51" s="119">
        <v>-700586.1400000006</v>
      </c>
      <c r="E51" s="45"/>
      <c r="F51" s="168">
        <v>0.0016214744</v>
      </c>
      <c r="G51" s="169">
        <f t="shared" si="0"/>
        <v>1.3756051293073297E-06</v>
      </c>
    </row>
    <row r="52" spans="3:7" ht="12.75">
      <c r="C52" s="39">
        <v>40223</v>
      </c>
      <c r="D52" s="119">
        <v>-700589.2899999917</v>
      </c>
      <c r="E52" s="45"/>
      <c r="F52" s="168">
        <v>0.0016214744</v>
      </c>
      <c r="G52" s="169">
        <f t="shared" si="0"/>
        <v>1.3756113143513914E-06</v>
      </c>
    </row>
    <row r="53" spans="3:7" ht="12.75">
      <c r="C53" s="39">
        <v>40224</v>
      </c>
      <c r="D53" s="119">
        <v>-700592.450000003</v>
      </c>
      <c r="E53" s="45"/>
      <c r="F53" s="168">
        <v>0.0016214744</v>
      </c>
      <c r="G53" s="169">
        <f t="shared" si="0"/>
        <v>1.3756175190305539E-06</v>
      </c>
    </row>
    <row r="54" spans="3:7" ht="12.75">
      <c r="C54" s="39">
        <v>40225</v>
      </c>
      <c r="D54" s="119"/>
      <c r="E54" s="45"/>
      <c r="F54" s="168"/>
      <c r="G54" s="169">
        <f t="shared" si="0"/>
        <v>0</v>
      </c>
    </row>
    <row r="55" spans="3:7" ht="12.75">
      <c r="C55" s="39">
        <v>40226</v>
      </c>
      <c r="D55" s="119"/>
      <c r="E55" s="45"/>
      <c r="F55" s="168"/>
      <c r="G55" s="169">
        <f t="shared" si="0"/>
        <v>0</v>
      </c>
    </row>
    <row r="56" spans="3:7" ht="12.75">
      <c r="C56" s="39">
        <v>40227</v>
      </c>
      <c r="D56" s="119"/>
      <c r="E56" s="45"/>
      <c r="F56" s="168"/>
      <c r="G56" s="169">
        <f t="shared" si="0"/>
        <v>0</v>
      </c>
    </row>
    <row r="57" spans="3:7" ht="12.75">
      <c r="C57" s="39">
        <v>40228</v>
      </c>
      <c r="D57" s="119">
        <v>-1310432.3</v>
      </c>
      <c r="E57" s="45"/>
      <c r="F57" s="168">
        <v>0.0016231938</v>
      </c>
      <c r="G57" s="169">
        <f t="shared" si="0"/>
        <v>2.5757701935819037E-06</v>
      </c>
    </row>
    <row r="58" spans="3:7" ht="12.75">
      <c r="C58" s="39">
        <v>40229</v>
      </c>
      <c r="D58" s="119">
        <v>-1310438.2099999934</v>
      </c>
      <c r="E58" s="45"/>
      <c r="F58" s="168">
        <v>0.0016231938</v>
      </c>
      <c r="G58" s="169">
        <f t="shared" si="0"/>
        <v>2.575781810207827E-06</v>
      </c>
    </row>
    <row r="59" spans="3:7" ht="12.75">
      <c r="C59" s="39">
        <v>40230</v>
      </c>
      <c r="D59" s="119">
        <v>-1310444.1199999899</v>
      </c>
      <c r="E59" s="45"/>
      <c r="F59" s="168">
        <v>0.0016231938</v>
      </c>
      <c r="G59" s="169">
        <f t="shared" si="0"/>
        <v>2.5757934268337566E-06</v>
      </c>
    </row>
    <row r="60" spans="3:7" ht="12.75">
      <c r="C60" s="39">
        <v>40231</v>
      </c>
      <c r="D60" s="119"/>
      <c r="E60" s="45"/>
      <c r="F60" s="168"/>
      <c r="G60" s="169">
        <f t="shared" si="0"/>
        <v>0</v>
      </c>
    </row>
    <row r="61" spans="3:7" ht="12.75">
      <c r="C61" s="39">
        <v>40232</v>
      </c>
      <c r="D61" s="119"/>
      <c r="E61" s="45"/>
      <c r="F61" s="168"/>
      <c r="G61" s="169">
        <f t="shared" si="0"/>
        <v>0</v>
      </c>
    </row>
    <row r="62" spans="3:7" ht="12.75">
      <c r="C62" s="39">
        <v>40233</v>
      </c>
      <c r="D62" s="119"/>
      <c r="E62" s="45"/>
      <c r="F62" s="168"/>
      <c r="G62" s="169">
        <f t="shared" si="0"/>
        <v>0</v>
      </c>
    </row>
    <row r="63" spans="3:7" ht="12.75">
      <c r="C63" s="39">
        <v>40234</v>
      </c>
      <c r="D63" s="119">
        <v>-4261405.22</v>
      </c>
      <c r="E63" s="45"/>
      <c r="F63" s="168">
        <v>0.0017950549000000002</v>
      </c>
      <c r="G63" s="169">
        <f t="shared" si="0"/>
        <v>9.263022480510598E-06</v>
      </c>
    </row>
    <row r="64" spans="1:7" ht="12.75">
      <c r="A64" s="125" t="s">
        <v>115</v>
      </c>
      <c r="C64" s="39">
        <v>40235</v>
      </c>
      <c r="D64" s="119">
        <v>-2984115.8399999887</v>
      </c>
      <c r="E64" s="45"/>
      <c r="F64" s="168">
        <v>0.0034369401</v>
      </c>
      <c r="G64" s="169">
        <f t="shared" si="0"/>
        <v>1.2419662381783769E-05</v>
      </c>
    </row>
    <row r="65" spans="3:7" ht="12.75">
      <c r="C65" s="39">
        <v>40236</v>
      </c>
      <c r="D65" s="119">
        <v>-2984144.319999993</v>
      </c>
      <c r="E65" s="45"/>
      <c r="F65" s="168">
        <v>0.0034369401</v>
      </c>
      <c r="G65" s="169">
        <f t="shared" si="0"/>
        <v>1.2419780913370224E-05</v>
      </c>
    </row>
    <row r="66" spans="3:7" ht="12.75">
      <c r="C66" s="39">
        <v>40237</v>
      </c>
      <c r="D66" s="119">
        <v>-2984172.8</v>
      </c>
      <c r="E66" s="45"/>
      <c r="F66" s="168">
        <v>0.0034369401</v>
      </c>
      <c r="G66" s="169">
        <f t="shared" si="0"/>
        <v>1.2419899444956692E-05</v>
      </c>
    </row>
    <row r="67" spans="3:7" ht="12.75">
      <c r="C67" s="39">
        <v>40238</v>
      </c>
      <c r="D67" s="119">
        <v>-3025500.39</v>
      </c>
      <c r="E67" s="45"/>
      <c r="F67" s="168">
        <v>0.0034369395</v>
      </c>
      <c r="G67" s="169">
        <f t="shared" si="0"/>
        <v>1.25918995222452E-05</v>
      </c>
    </row>
    <row r="68" spans="3:7" ht="12.75">
      <c r="C68" s="39">
        <v>40239</v>
      </c>
      <c r="D68" s="119">
        <v>-1464631.97</v>
      </c>
      <c r="E68" s="45"/>
      <c r="F68" s="168">
        <v>0.0034369408</v>
      </c>
      <c r="G68" s="169">
        <f t="shared" si="0"/>
        <v>6.0956877216145814E-06</v>
      </c>
    </row>
    <row r="69" spans="3:7" ht="12.75">
      <c r="C69" s="39">
        <v>40240</v>
      </c>
      <c r="D69" s="119">
        <v>-3386774.1099999845</v>
      </c>
      <c r="E69" s="45"/>
      <c r="F69" s="168">
        <v>0.0034369401</v>
      </c>
      <c r="G69" s="169">
        <f t="shared" si="0"/>
        <v>1.4095495371106697E-05</v>
      </c>
    </row>
    <row r="70" spans="3:7" ht="12.75">
      <c r="C70" s="39">
        <v>40241</v>
      </c>
      <c r="D70" s="119"/>
      <c r="E70" s="45"/>
      <c r="F70" s="168"/>
      <c r="G70" s="169">
        <f t="shared" si="0"/>
        <v>0</v>
      </c>
    </row>
    <row r="71" spans="3:7" ht="12.75">
      <c r="C71" s="39">
        <v>40242</v>
      </c>
      <c r="D71" s="119"/>
      <c r="E71" s="45"/>
      <c r="F71" s="168"/>
      <c r="G71" s="169">
        <f t="shared" si="0"/>
        <v>0</v>
      </c>
    </row>
    <row r="72" spans="3:7" ht="12.75">
      <c r="C72" s="39">
        <v>40243</v>
      </c>
      <c r="D72" s="119"/>
      <c r="E72" s="45"/>
      <c r="F72" s="168"/>
      <c r="G72" s="169">
        <f aca="true" t="shared" si="1" ref="G72:G135">F72*(D72/$D$742)</f>
        <v>0</v>
      </c>
    </row>
    <row r="73" spans="3:7" ht="12.75">
      <c r="C73" s="39">
        <v>40244</v>
      </c>
      <c r="D73" s="119"/>
      <c r="E73" s="45"/>
      <c r="F73" s="168"/>
      <c r="G73" s="169">
        <f t="shared" si="1"/>
        <v>0</v>
      </c>
    </row>
    <row r="74" spans="3:7" ht="12.75">
      <c r="C74" s="39">
        <v>40245</v>
      </c>
      <c r="D74" s="119">
        <v>-1891591.87</v>
      </c>
      <c r="E74" s="45"/>
      <c r="F74" s="168">
        <v>0.0009389436</v>
      </c>
      <c r="G74" s="169">
        <f t="shared" si="1"/>
        <v>2.1507458508837714E-06</v>
      </c>
    </row>
    <row r="75" spans="3:7" ht="12.75">
      <c r="C75" s="39">
        <v>40246</v>
      </c>
      <c r="D75" s="119"/>
      <c r="E75" s="45"/>
      <c r="F75" s="168"/>
      <c r="G75" s="169">
        <f t="shared" si="1"/>
        <v>0</v>
      </c>
    </row>
    <row r="76" spans="3:7" ht="12.75">
      <c r="C76" s="39">
        <v>40247</v>
      </c>
      <c r="D76" s="119"/>
      <c r="E76" s="45"/>
      <c r="F76" s="168"/>
      <c r="G76" s="169">
        <f t="shared" si="1"/>
        <v>0</v>
      </c>
    </row>
    <row r="77" spans="3:7" ht="12.75">
      <c r="C77" s="39">
        <v>40248</v>
      </c>
      <c r="D77" s="119"/>
      <c r="E77" s="45"/>
      <c r="F77" s="168"/>
      <c r="G77" s="169">
        <f t="shared" si="1"/>
        <v>0</v>
      </c>
    </row>
    <row r="78" spans="3:7" ht="12.75">
      <c r="C78" s="39">
        <v>40249</v>
      </c>
      <c r="D78" s="119"/>
      <c r="E78" s="45"/>
      <c r="F78" s="168"/>
      <c r="G78" s="169">
        <f t="shared" si="1"/>
        <v>0</v>
      </c>
    </row>
    <row r="79" spans="3:7" ht="12.75">
      <c r="C79" s="39">
        <v>40250</v>
      </c>
      <c r="D79" s="119"/>
      <c r="E79" s="45"/>
      <c r="F79" s="168"/>
      <c r="G79" s="169">
        <f t="shared" si="1"/>
        <v>0</v>
      </c>
    </row>
    <row r="80" spans="3:7" ht="12.75">
      <c r="C80" s="39">
        <v>40251</v>
      </c>
      <c r="D80" s="119"/>
      <c r="E80" s="45"/>
      <c r="F80" s="168"/>
      <c r="G80" s="169">
        <f t="shared" si="1"/>
        <v>0</v>
      </c>
    </row>
    <row r="81" spans="3:7" ht="12.75">
      <c r="C81" s="39">
        <v>40252</v>
      </c>
      <c r="D81" s="119">
        <v>-69238</v>
      </c>
      <c r="E81" s="45"/>
      <c r="F81" s="168">
        <v>0.0013117845</v>
      </c>
      <c r="G81" s="169">
        <f t="shared" si="1"/>
        <v>1.0998391082312854E-07</v>
      </c>
    </row>
    <row r="82" spans="3:7" ht="12.75">
      <c r="C82" s="39">
        <v>40253</v>
      </c>
      <c r="D82" s="119">
        <v>-851840.7600000054</v>
      </c>
      <c r="E82" s="45"/>
      <c r="F82" s="168">
        <v>0.0011878156</v>
      </c>
      <c r="G82" s="169">
        <f t="shared" si="1"/>
        <v>1.225263766025065E-06</v>
      </c>
    </row>
    <row r="83" spans="3:7" ht="12.75">
      <c r="C83" s="39">
        <v>40254</v>
      </c>
      <c r="D83" s="119"/>
      <c r="E83" s="45"/>
      <c r="F83" s="168"/>
      <c r="G83" s="169">
        <f t="shared" si="1"/>
        <v>0</v>
      </c>
    </row>
    <row r="84" spans="3:7" ht="12.75">
      <c r="C84" s="39">
        <v>40255</v>
      </c>
      <c r="D84" s="119">
        <v>-1529870.3800000101</v>
      </c>
      <c r="E84" s="45"/>
      <c r="F84" s="168">
        <v>0.0011399749</v>
      </c>
      <c r="G84" s="169">
        <f t="shared" si="1"/>
        <v>2.111893795792108E-06</v>
      </c>
    </row>
    <row r="85" spans="3:7" ht="12.75">
      <c r="C85" s="39">
        <v>40256</v>
      </c>
      <c r="D85" s="119">
        <v>-285013.89999999106</v>
      </c>
      <c r="E85" s="45"/>
      <c r="F85" s="168">
        <v>0.0012155381</v>
      </c>
      <c r="G85" s="169">
        <f t="shared" si="1"/>
        <v>4.195239564517824E-07</v>
      </c>
    </row>
    <row r="86" spans="3:7" ht="12.75">
      <c r="C86" s="39">
        <v>40257</v>
      </c>
      <c r="D86" s="119">
        <v>-285014.8599999994</v>
      </c>
      <c r="E86" s="45"/>
      <c r="F86" s="168">
        <v>0.0012155381</v>
      </c>
      <c r="G86" s="169">
        <f t="shared" si="1"/>
        <v>4.1952536951620383E-07</v>
      </c>
    </row>
    <row r="87" spans="3:7" ht="12.75">
      <c r="C87" s="39">
        <v>40258</v>
      </c>
      <c r="D87" s="119">
        <v>-285015.82000000775</v>
      </c>
      <c r="E87" s="45"/>
      <c r="F87" s="168">
        <v>0.0012155381</v>
      </c>
      <c r="G87" s="169">
        <f t="shared" si="1"/>
        <v>4.195267825806253E-07</v>
      </c>
    </row>
    <row r="88" spans="3:7" ht="12.75">
      <c r="C88" s="39">
        <v>40259</v>
      </c>
      <c r="D88" s="119"/>
      <c r="E88" s="45"/>
      <c r="F88" s="168"/>
      <c r="G88" s="169">
        <f t="shared" si="1"/>
        <v>0</v>
      </c>
    </row>
    <row r="89" spans="3:7" ht="12.75">
      <c r="C89" s="39">
        <v>40260</v>
      </c>
      <c r="D89" s="119"/>
      <c r="E89" s="45"/>
      <c r="F89" s="168"/>
      <c r="G89" s="169">
        <f t="shared" si="1"/>
        <v>0</v>
      </c>
    </row>
    <row r="90" spans="3:7" ht="12.75">
      <c r="C90" s="39">
        <v>40261</v>
      </c>
      <c r="D90" s="119"/>
      <c r="E90" s="45"/>
      <c r="F90" s="168"/>
      <c r="G90" s="169">
        <f t="shared" si="1"/>
        <v>0</v>
      </c>
    </row>
    <row r="91" spans="3:7" ht="12.75">
      <c r="C91" s="39">
        <v>40262</v>
      </c>
      <c r="D91" s="119"/>
      <c r="E91" s="45"/>
      <c r="F91" s="168"/>
      <c r="G91" s="169">
        <f t="shared" si="1"/>
        <v>0</v>
      </c>
    </row>
    <row r="92" spans="3:7" ht="12.75">
      <c r="C92" s="39">
        <v>40263</v>
      </c>
      <c r="D92" s="119"/>
      <c r="E92" s="45"/>
      <c r="F92" s="168"/>
      <c r="G92" s="169">
        <f t="shared" si="1"/>
        <v>0</v>
      </c>
    </row>
    <row r="93" spans="3:7" ht="12.75">
      <c r="C93" s="39">
        <v>40264</v>
      </c>
      <c r="D93" s="119"/>
      <c r="E93" s="45"/>
      <c r="F93" s="168"/>
      <c r="G93" s="169">
        <f t="shared" si="1"/>
        <v>0</v>
      </c>
    </row>
    <row r="94" spans="3:7" ht="12.75">
      <c r="C94" s="39">
        <v>40265</v>
      </c>
      <c r="D94" s="119"/>
      <c r="E94" s="45"/>
      <c r="F94" s="168"/>
      <c r="G94" s="169">
        <f t="shared" si="1"/>
        <v>0</v>
      </c>
    </row>
    <row r="95" spans="3:7" ht="12.75">
      <c r="C95" s="39">
        <v>40266</v>
      </c>
      <c r="D95" s="119"/>
      <c r="E95" s="45"/>
      <c r="F95" s="168"/>
      <c r="G95" s="169">
        <f t="shared" si="1"/>
        <v>0</v>
      </c>
    </row>
    <row r="96" spans="3:7" ht="12.75">
      <c r="C96" s="39">
        <v>40267</v>
      </c>
      <c r="D96" s="119"/>
      <c r="E96" s="45"/>
      <c r="F96" s="168"/>
      <c r="G96" s="169">
        <f t="shared" si="1"/>
        <v>0</v>
      </c>
    </row>
    <row r="97" spans="1:7" ht="12.75">
      <c r="A97" s="125" t="s">
        <v>118</v>
      </c>
      <c r="C97" s="39">
        <v>40268</v>
      </c>
      <c r="D97" s="119"/>
      <c r="E97" s="45"/>
      <c r="F97" s="168"/>
      <c r="G97" s="169">
        <f t="shared" si="1"/>
        <v>0</v>
      </c>
    </row>
    <row r="98" spans="3:7" ht="12.75">
      <c r="C98" s="39">
        <v>40269</v>
      </c>
      <c r="D98" s="119"/>
      <c r="E98" s="45"/>
      <c r="F98" s="168"/>
      <c r="G98" s="169">
        <f t="shared" si="1"/>
        <v>0</v>
      </c>
    </row>
    <row r="99" spans="3:7" ht="12.75">
      <c r="C99" s="39">
        <v>40270</v>
      </c>
      <c r="D99" s="119"/>
      <c r="E99" s="45"/>
      <c r="F99" s="168"/>
      <c r="G99" s="169">
        <f t="shared" si="1"/>
        <v>0</v>
      </c>
    </row>
    <row r="100" spans="3:7" ht="12.75">
      <c r="C100" s="39">
        <v>40271</v>
      </c>
      <c r="D100" s="119"/>
      <c r="E100" s="45"/>
      <c r="F100" s="168"/>
      <c r="G100" s="169">
        <f t="shared" si="1"/>
        <v>0</v>
      </c>
    </row>
    <row r="101" spans="3:7" ht="12.75">
      <c r="C101" s="39">
        <v>40272</v>
      </c>
      <c r="D101" s="119"/>
      <c r="E101" s="45"/>
      <c r="F101" s="168"/>
      <c r="G101" s="169">
        <f t="shared" si="1"/>
        <v>0</v>
      </c>
    </row>
    <row r="102" spans="3:7" ht="12.75">
      <c r="C102" s="39">
        <v>40273</v>
      </c>
      <c r="D102" s="119">
        <v>-1965701.900000006</v>
      </c>
      <c r="E102" s="45"/>
      <c r="F102" s="168">
        <v>0.0034691608</v>
      </c>
      <c r="G102" s="169">
        <f t="shared" si="1"/>
        <v>8.257797652066474E-06</v>
      </c>
    </row>
    <row r="103" spans="3:7" ht="12.75">
      <c r="C103" s="39">
        <v>40274</v>
      </c>
      <c r="D103" s="119">
        <v>-529098.8200000077</v>
      </c>
      <c r="E103" s="45"/>
      <c r="F103" s="168">
        <v>0.003448777</v>
      </c>
      <c r="G103" s="169">
        <f t="shared" si="1"/>
        <v>2.2096528841110943E-06</v>
      </c>
    </row>
    <row r="104" spans="3:7" ht="12.75">
      <c r="C104" s="39">
        <v>40275</v>
      </c>
      <c r="D104" s="119"/>
      <c r="E104" s="45"/>
      <c r="F104" s="168"/>
      <c r="G104" s="169">
        <f t="shared" si="1"/>
        <v>0</v>
      </c>
    </row>
    <row r="105" spans="3:7" ht="12.75">
      <c r="C105" s="39">
        <v>40276</v>
      </c>
      <c r="D105" s="119"/>
      <c r="E105" s="45"/>
      <c r="F105" s="168"/>
      <c r="G105" s="169">
        <f t="shared" si="1"/>
        <v>0</v>
      </c>
    </row>
    <row r="106" spans="3:7" ht="12.75">
      <c r="C106" s="39">
        <v>40277</v>
      </c>
      <c r="D106" s="119">
        <v>-1965631.5700000077</v>
      </c>
      <c r="E106" s="45"/>
      <c r="F106" s="168">
        <v>0.0034529807000000003</v>
      </c>
      <c r="G106" s="169">
        <f t="shared" si="1"/>
        <v>8.218989366656148E-06</v>
      </c>
    </row>
    <row r="107" spans="3:7" ht="12.75">
      <c r="C107" s="39">
        <v>40278</v>
      </c>
      <c r="D107" s="119">
        <v>-1965650.4200000167</v>
      </c>
      <c r="E107" s="45"/>
      <c r="F107" s="168">
        <v>0.0034529807000000003</v>
      </c>
      <c r="G107" s="169">
        <f t="shared" si="1"/>
        <v>8.219068185063422E-06</v>
      </c>
    </row>
    <row r="108" spans="3:7" ht="12.75">
      <c r="C108" s="39">
        <v>40279</v>
      </c>
      <c r="D108" s="119">
        <v>-1965669.27</v>
      </c>
      <c r="E108" s="45"/>
      <c r="F108" s="168">
        <v>0.0034529807000000003</v>
      </c>
      <c r="G108" s="169">
        <f t="shared" si="1"/>
        <v>8.219147003470588E-06</v>
      </c>
    </row>
    <row r="109" spans="3:7" ht="12.75">
      <c r="C109" s="39">
        <v>40280</v>
      </c>
      <c r="D109" s="119">
        <v>-1017014.8</v>
      </c>
      <c r="E109" s="45"/>
      <c r="F109" s="168">
        <v>0.0013807994000000002</v>
      </c>
      <c r="G109" s="169">
        <f t="shared" si="1"/>
        <v>1.7005132162222199E-06</v>
      </c>
    </row>
    <row r="110" spans="3:7" ht="12.75">
      <c r="C110" s="39">
        <v>40281</v>
      </c>
      <c r="D110" s="119">
        <v>-292942.62999999523</v>
      </c>
      <c r="E110" s="45"/>
      <c r="F110" s="168">
        <v>0.0012802508000000002</v>
      </c>
      <c r="G110" s="169">
        <f t="shared" si="1"/>
        <v>4.5415048371657884E-07</v>
      </c>
    </row>
    <row r="111" spans="3:7" ht="12.75">
      <c r="C111" s="39">
        <v>40282</v>
      </c>
      <c r="D111" s="119"/>
      <c r="E111" s="45"/>
      <c r="F111" s="168"/>
      <c r="G111" s="169">
        <f t="shared" si="1"/>
        <v>0</v>
      </c>
    </row>
    <row r="112" spans="3:7" ht="12.75">
      <c r="C112" s="39">
        <v>40283</v>
      </c>
      <c r="D112" s="119"/>
      <c r="E112" s="45"/>
      <c r="F112" s="168"/>
      <c r="G112" s="169">
        <f t="shared" si="1"/>
        <v>0</v>
      </c>
    </row>
    <row r="113" spans="3:7" ht="12.75">
      <c r="C113" s="39">
        <v>40284</v>
      </c>
      <c r="D113" s="119"/>
      <c r="E113" s="45"/>
      <c r="F113" s="168"/>
      <c r="G113" s="169">
        <f t="shared" si="1"/>
        <v>0</v>
      </c>
    </row>
    <row r="114" spans="3:7" ht="12.75">
      <c r="C114" s="39">
        <v>40285</v>
      </c>
      <c r="D114" s="119"/>
      <c r="E114" s="45"/>
      <c r="F114" s="168"/>
      <c r="G114" s="169">
        <f t="shared" si="1"/>
        <v>0</v>
      </c>
    </row>
    <row r="115" spans="3:7" ht="12.75">
      <c r="C115" s="39">
        <v>40286</v>
      </c>
      <c r="D115" s="119"/>
      <c r="E115" s="45"/>
      <c r="F115" s="168"/>
      <c r="G115" s="169">
        <f t="shared" si="1"/>
        <v>0</v>
      </c>
    </row>
    <row r="116" spans="3:7" ht="12.75">
      <c r="C116" s="39">
        <v>40287</v>
      </c>
      <c r="D116" s="119"/>
      <c r="E116" s="45"/>
      <c r="F116" s="168"/>
      <c r="G116" s="169">
        <f t="shared" si="1"/>
        <v>0</v>
      </c>
    </row>
    <row r="117" spans="3:7" ht="12.75">
      <c r="C117" s="39">
        <v>40288</v>
      </c>
      <c r="D117" s="119"/>
      <c r="E117" s="45"/>
      <c r="F117" s="168"/>
      <c r="G117" s="169">
        <f t="shared" si="1"/>
        <v>0</v>
      </c>
    </row>
    <row r="118" spans="3:7" ht="12.75">
      <c r="C118" s="39">
        <v>40289</v>
      </c>
      <c r="D118" s="119"/>
      <c r="E118" s="45"/>
      <c r="F118" s="168"/>
      <c r="G118" s="169">
        <f t="shared" si="1"/>
        <v>0</v>
      </c>
    </row>
    <row r="119" spans="3:7" ht="12.75">
      <c r="C119" s="39">
        <v>40290</v>
      </c>
      <c r="D119" s="119">
        <v>-2587701.61</v>
      </c>
      <c r="E119" s="45"/>
      <c r="F119" s="168">
        <v>0.0019497937</v>
      </c>
      <c r="G119" s="169">
        <f t="shared" si="1"/>
        <v>6.109772054834164E-06</v>
      </c>
    </row>
    <row r="120" spans="3:7" ht="12.75">
      <c r="C120" s="39">
        <v>40291</v>
      </c>
      <c r="D120" s="119">
        <v>-2955369.58</v>
      </c>
      <c r="E120" s="45"/>
      <c r="F120" s="168">
        <v>0.0020613704</v>
      </c>
      <c r="G120" s="169">
        <f t="shared" si="1"/>
        <v>7.377173257285302E-06</v>
      </c>
    </row>
    <row r="121" spans="3:7" ht="12.75">
      <c r="C121" s="39">
        <v>40292</v>
      </c>
      <c r="D121" s="119">
        <v>-2955386.5</v>
      </c>
      <c r="E121" s="45"/>
      <c r="F121" s="168">
        <v>0.0020613704</v>
      </c>
      <c r="G121" s="169">
        <f t="shared" si="1"/>
        <v>7.377215492873149E-06</v>
      </c>
    </row>
    <row r="122" spans="3:7" ht="12.75">
      <c r="C122" s="39">
        <v>40293</v>
      </c>
      <c r="D122" s="119">
        <v>-2955403.4299999923</v>
      </c>
      <c r="E122" s="45"/>
      <c r="F122" s="168">
        <v>0.0020613704</v>
      </c>
      <c r="G122" s="169">
        <f t="shared" si="1"/>
        <v>7.377257753422906E-06</v>
      </c>
    </row>
    <row r="123" spans="3:7" ht="12.75">
      <c r="C123" s="39">
        <v>40294</v>
      </c>
      <c r="D123" s="119">
        <v>-2445023.08</v>
      </c>
      <c r="E123" s="45"/>
      <c r="F123" s="168">
        <v>0.0020712435</v>
      </c>
      <c r="G123" s="169">
        <f t="shared" si="1"/>
        <v>6.132481835388108E-06</v>
      </c>
    </row>
    <row r="124" spans="3:7" ht="12.75">
      <c r="C124" s="39">
        <v>40295</v>
      </c>
      <c r="D124" s="119">
        <v>-246774.75999999046</v>
      </c>
      <c r="E124" s="45"/>
      <c r="F124" s="168">
        <v>0.0014461691000000002</v>
      </c>
      <c r="G124" s="169">
        <f t="shared" si="1"/>
        <v>4.321574109023264E-07</v>
      </c>
    </row>
    <row r="125" spans="3:7" ht="12.75">
      <c r="C125" s="39">
        <v>40296</v>
      </c>
      <c r="D125" s="119"/>
      <c r="E125" s="45"/>
      <c r="F125" s="168"/>
      <c r="G125" s="169">
        <f t="shared" si="1"/>
        <v>0</v>
      </c>
    </row>
    <row r="126" spans="3:7" ht="12.75">
      <c r="C126" s="39">
        <v>40297</v>
      </c>
      <c r="D126" s="119"/>
      <c r="E126" s="45"/>
      <c r="F126" s="168"/>
      <c r="G126" s="169">
        <f t="shared" si="1"/>
        <v>0</v>
      </c>
    </row>
    <row r="127" spans="1:7" ht="12.75">
      <c r="A127" s="125" t="s">
        <v>115</v>
      </c>
      <c r="C127" s="39">
        <v>40298</v>
      </c>
      <c r="D127" s="119"/>
      <c r="E127" s="45"/>
      <c r="F127" s="168"/>
      <c r="G127" s="169">
        <f t="shared" si="1"/>
        <v>0</v>
      </c>
    </row>
    <row r="128" spans="3:7" ht="12.75">
      <c r="C128" s="39">
        <v>40299</v>
      </c>
      <c r="D128" s="119"/>
      <c r="E128" s="45"/>
      <c r="F128" s="168"/>
      <c r="G128" s="169">
        <f t="shared" si="1"/>
        <v>0</v>
      </c>
    </row>
    <row r="129" spans="3:7" ht="12.75">
      <c r="C129" s="39">
        <v>40300</v>
      </c>
      <c r="D129" s="119"/>
      <c r="E129" s="45"/>
      <c r="F129" s="168"/>
      <c r="G129" s="169">
        <f t="shared" si="1"/>
        <v>0</v>
      </c>
    </row>
    <row r="130" spans="3:7" ht="12.75">
      <c r="C130" s="39">
        <v>40301</v>
      </c>
      <c r="D130" s="119"/>
      <c r="E130" s="45"/>
      <c r="F130" s="168"/>
      <c r="G130" s="169">
        <f t="shared" si="1"/>
        <v>0</v>
      </c>
    </row>
    <row r="131" spans="3:7" ht="12.75">
      <c r="C131" s="39">
        <v>40302</v>
      </c>
      <c r="D131" s="119"/>
      <c r="E131" s="45"/>
      <c r="F131" s="168"/>
      <c r="G131" s="169">
        <f t="shared" si="1"/>
        <v>0</v>
      </c>
    </row>
    <row r="132" spans="3:7" ht="12.75">
      <c r="C132" s="39">
        <v>40303</v>
      </c>
      <c r="D132" s="119">
        <v>-4207789.77</v>
      </c>
      <c r="E132" s="45"/>
      <c r="F132" s="168">
        <v>0.0021107</v>
      </c>
      <c r="G132" s="169">
        <f t="shared" si="1"/>
        <v>1.0754808766037532E-05</v>
      </c>
    </row>
    <row r="133" spans="3:7" ht="12.75">
      <c r="C133" s="39">
        <v>40304</v>
      </c>
      <c r="D133" s="119"/>
      <c r="E133" s="45"/>
      <c r="F133" s="168"/>
      <c r="G133" s="169">
        <f t="shared" si="1"/>
        <v>0</v>
      </c>
    </row>
    <row r="134" spans="3:7" ht="12.75">
      <c r="C134" s="39">
        <v>40305</v>
      </c>
      <c r="D134" s="119"/>
      <c r="E134" s="45"/>
      <c r="F134" s="168"/>
      <c r="G134" s="169">
        <f t="shared" si="1"/>
        <v>0</v>
      </c>
    </row>
    <row r="135" spans="3:7" ht="12.75">
      <c r="C135" s="39">
        <v>40306</v>
      </c>
      <c r="D135" s="119"/>
      <c r="E135" s="45"/>
      <c r="F135" s="168"/>
      <c r="G135" s="169">
        <f t="shared" si="1"/>
        <v>0</v>
      </c>
    </row>
    <row r="136" spans="3:7" ht="12.75">
      <c r="C136" s="39">
        <v>40307</v>
      </c>
      <c r="D136" s="119"/>
      <c r="E136" s="45"/>
      <c r="F136" s="168"/>
      <c r="G136" s="169">
        <f aca="true" t="shared" si="2" ref="G136:G188">F136*(D136/$D$742)</f>
        <v>0</v>
      </c>
    </row>
    <row r="137" spans="3:7" ht="12.75">
      <c r="C137" s="39">
        <v>40308</v>
      </c>
      <c r="D137" s="119">
        <v>-1499724.39</v>
      </c>
      <c r="E137" s="45"/>
      <c r="F137" s="168">
        <v>0.0020695</v>
      </c>
      <c r="G137" s="169">
        <f t="shared" si="2"/>
        <v>3.7583656841793558E-06</v>
      </c>
    </row>
    <row r="138" spans="3:7" ht="12.75">
      <c r="C138" s="39">
        <v>40309</v>
      </c>
      <c r="D138" s="119"/>
      <c r="E138" s="45"/>
      <c r="F138" s="168"/>
      <c r="G138" s="169">
        <f t="shared" si="2"/>
        <v>0</v>
      </c>
    </row>
    <row r="139" spans="3:7" ht="12.75">
      <c r="C139" s="39">
        <v>40310</v>
      </c>
      <c r="D139" s="119"/>
      <c r="E139" s="45"/>
      <c r="F139" s="168"/>
      <c r="G139" s="169">
        <f t="shared" si="2"/>
        <v>0</v>
      </c>
    </row>
    <row r="140" spans="3:7" ht="12.75">
      <c r="C140" s="39">
        <v>40311</v>
      </c>
      <c r="D140" s="119">
        <v>-1973210.83</v>
      </c>
      <c r="E140" s="45"/>
      <c r="F140" s="168">
        <v>0.0020847</v>
      </c>
      <c r="G140" s="169">
        <f t="shared" si="2"/>
        <v>4.981259944446495E-06</v>
      </c>
    </row>
    <row r="141" spans="3:7" ht="12.75">
      <c r="C141" s="39">
        <v>40312</v>
      </c>
      <c r="D141" s="119"/>
      <c r="E141" s="45"/>
      <c r="F141" s="168"/>
      <c r="G141" s="169">
        <f t="shared" si="2"/>
        <v>0</v>
      </c>
    </row>
    <row r="142" spans="3:7" ht="12.75">
      <c r="C142" s="39">
        <v>40313</v>
      </c>
      <c r="D142" s="119"/>
      <c r="E142" s="45"/>
      <c r="F142" s="168"/>
      <c r="G142" s="169">
        <f t="shared" si="2"/>
        <v>0</v>
      </c>
    </row>
    <row r="143" spans="3:7" ht="12.75">
      <c r="C143" s="39">
        <v>40314</v>
      </c>
      <c r="D143" s="119"/>
      <c r="E143" s="45"/>
      <c r="F143" s="168"/>
      <c r="G143" s="169">
        <f t="shared" si="2"/>
        <v>0</v>
      </c>
    </row>
    <row r="144" spans="3:7" ht="12.75">
      <c r="C144" s="39">
        <v>40315</v>
      </c>
      <c r="D144" s="119"/>
      <c r="E144" s="45"/>
      <c r="F144" s="168"/>
      <c r="G144" s="169">
        <f t="shared" si="2"/>
        <v>0</v>
      </c>
    </row>
    <row r="145" spans="3:7" ht="12.75">
      <c r="C145" s="39">
        <v>40316</v>
      </c>
      <c r="D145" s="119"/>
      <c r="E145" s="45"/>
      <c r="F145" s="168"/>
      <c r="G145" s="169">
        <f t="shared" si="2"/>
        <v>0</v>
      </c>
    </row>
    <row r="146" spans="3:7" ht="12.75">
      <c r="C146" s="39">
        <v>40317</v>
      </c>
      <c r="D146" s="119"/>
      <c r="E146" s="45"/>
      <c r="F146" s="168"/>
      <c r="G146" s="169">
        <f t="shared" si="2"/>
        <v>0</v>
      </c>
    </row>
    <row r="147" spans="3:7" ht="12.75">
      <c r="C147" s="39">
        <v>40318</v>
      </c>
      <c r="D147" s="119">
        <v>-5886222.45</v>
      </c>
      <c r="E147" s="45"/>
      <c r="F147" s="168">
        <v>0.0036947</v>
      </c>
      <c r="G147" s="169">
        <f t="shared" si="2"/>
        <v>2.6335283643979267E-05</v>
      </c>
    </row>
    <row r="148" spans="3:7" ht="12.75">
      <c r="C148" s="39">
        <v>40319</v>
      </c>
      <c r="D148" s="119">
        <v>-8379686.35</v>
      </c>
      <c r="E148" s="45"/>
      <c r="F148" s="168">
        <v>0.0037228</v>
      </c>
      <c r="G148" s="169">
        <f t="shared" si="2"/>
        <v>3.777631729683197E-05</v>
      </c>
    </row>
    <row r="149" spans="3:7" ht="12.75">
      <c r="C149" s="39">
        <v>40320</v>
      </c>
      <c r="D149" s="119">
        <v>-8379773.01</v>
      </c>
      <c r="E149" s="45"/>
      <c r="F149" s="168">
        <v>0.0037228</v>
      </c>
      <c r="G149" s="169">
        <f t="shared" si="2"/>
        <v>3.777670796726046E-05</v>
      </c>
    </row>
    <row r="150" spans="3:7" ht="12.75">
      <c r="C150" s="39">
        <v>40321</v>
      </c>
      <c r="D150" s="119">
        <v>-8379859.67</v>
      </c>
      <c r="E150" s="45"/>
      <c r="F150" s="168">
        <v>0.0037228</v>
      </c>
      <c r="G150" s="169">
        <f t="shared" si="2"/>
        <v>3.777709863768895E-05</v>
      </c>
    </row>
    <row r="151" spans="3:7" ht="12.75">
      <c r="C151" s="39">
        <v>40322</v>
      </c>
      <c r="D151" s="119">
        <v>-7982887.68</v>
      </c>
      <c r="E151" s="45"/>
      <c r="F151" s="168">
        <v>0.0021006</v>
      </c>
      <c r="G151" s="169">
        <f t="shared" si="2"/>
        <v>2.0306053628391328E-05</v>
      </c>
    </row>
    <row r="152" spans="3:7" ht="12.75">
      <c r="C152" s="39">
        <v>40323</v>
      </c>
      <c r="D152" s="119">
        <v>-8454969.58</v>
      </c>
      <c r="E152" s="45"/>
      <c r="F152" s="168">
        <v>0.0023079</v>
      </c>
      <c r="G152" s="169">
        <f t="shared" si="2"/>
        <v>2.362931791666103E-05</v>
      </c>
    </row>
    <row r="153" spans="3:7" ht="12.75">
      <c r="C153" s="39">
        <v>40324</v>
      </c>
      <c r="D153" s="119">
        <v>-7801080.72</v>
      </c>
      <c r="E153" s="45"/>
      <c r="F153" s="168">
        <v>0.0021241</v>
      </c>
      <c r="G153" s="169">
        <f t="shared" si="2"/>
        <v>2.0065587481517462E-05</v>
      </c>
    </row>
    <row r="154" spans="3:7" ht="12.75">
      <c r="C154" s="39">
        <v>40325</v>
      </c>
      <c r="D154" s="119">
        <v>-8096827.37</v>
      </c>
      <c r="E154" s="45"/>
      <c r="F154" s="168">
        <v>0.0021073</v>
      </c>
      <c r="G154" s="169">
        <f t="shared" si="2"/>
        <v>2.066157366558621E-05</v>
      </c>
    </row>
    <row r="155" spans="1:7" ht="12.75">
      <c r="A155" s="125" t="s">
        <v>115</v>
      </c>
      <c r="C155" s="39">
        <v>40326</v>
      </c>
      <c r="D155" s="119">
        <v>-6714455.19</v>
      </c>
      <c r="E155" s="45"/>
      <c r="F155" s="168">
        <v>0.0020695</v>
      </c>
      <c r="G155" s="169">
        <f t="shared" si="2"/>
        <v>1.6826677049678428E-05</v>
      </c>
    </row>
    <row r="156" spans="3:7" ht="12.75">
      <c r="C156" s="39">
        <v>40327</v>
      </c>
      <c r="D156" s="119">
        <v>-6714493.79</v>
      </c>
      <c r="E156" s="45"/>
      <c r="F156" s="168">
        <v>0.0020695</v>
      </c>
      <c r="G156" s="169">
        <f t="shared" si="2"/>
        <v>1.68267737827291E-05</v>
      </c>
    </row>
    <row r="157" spans="3:7" ht="12.75">
      <c r="C157" s="39">
        <v>40328</v>
      </c>
      <c r="D157" s="119">
        <v>-6714532.39</v>
      </c>
      <c r="E157" s="45"/>
      <c r="F157" s="168">
        <v>0.0020695</v>
      </c>
      <c r="G157" s="169">
        <f t="shared" si="2"/>
        <v>1.6826870515779765E-05</v>
      </c>
    </row>
    <row r="158" spans="3:7" ht="12.75">
      <c r="C158" s="39">
        <v>40329</v>
      </c>
      <c r="D158" s="119">
        <v>-6714570.99</v>
      </c>
      <c r="E158" s="45"/>
      <c r="F158" s="168">
        <v>0.0020695</v>
      </c>
      <c r="G158" s="169">
        <f t="shared" si="2"/>
        <v>1.6826967248830436E-05</v>
      </c>
    </row>
    <row r="159" spans="3:7" ht="12.75">
      <c r="C159" s="39">
        <v>40330</v>
      </c>
      <c r="D159" s="119">
        <v>-9961957.21</v>
      </c>
      <c r="E159" s="45"/>
      <c r="F159" s="168">
        <v>0.0041189</v>
      </c>
      <c r="G159" s="169">
        <f t="shared" si="2"/>
        <v>4.9687605603040515E-05</v>
      </c>
    </row>
    <row r="160" spans="3:7" ht="12.75">
      <c r="C160" s="39">
        <v>40331</v>
      </c>
      <c r="D160" s="119">
        <v>-7987501.35</v>
      </c>
      <c r="E160" s="45"/>
      <c r="F160" s="168">
        <v>0.0043131</v>
      </c>
      <c r="G160" s="169">
        <f t="shared" si="2"/>
        <v>4.171791750283038E-05</v>
      </c>
    </row>
    <row r="161" spans="3:7" ht="12.75">
      <c r="C161" s="39">
        <v>40332</v>
      </c>
      <c r="D161" s="119">
        <v>-9970786.75</v>
      </c>
      <c r="E161" s="45"/>
      <c r="F161" s="168">
        <v>0.0020712</v>
      </c>
      <c r="G161" s="169">
        <f t="shared" si="2"/>
        <v>2.5007692138075006E-05</v>
      </c>
    </row>
    <row r="162" spans="3:7" ht="12.75">
      <c r="C162" s="39">
        <v>40333</v>
      </c>
      <c r="D162" s="119">
        <v>-12630007.31</v>
      </c>
      <c r="E162" s="45"/>
      <c r="F162" s="168">
        <v>0.0044173</v>
      </c>
      <c r="G162" s="169">
        <f t="shared" si="2"/>
        <v>6.755891188257456E-05</v>
      </c>
    </row>
    <row r="163" spans="3:7" ht="12.75">
      <c r="C163" s="39">
        <v>40334</v>
      </c>
      <c r="D163" s="119">
        <v>-12630162.28</v>
      </c>
      <c r="E163" s="45"/>
      <c r="F163" s="168">
        <v>0.0044173</v>
      </c>
      <c r="G163" s="169">
        <f t="shared" si="2"/>
        <v>6.755974082940866E-05</v>
      </c>
    </row>
    <row r="164" spans="3:7" ht="12.75">
      <c r="C164" s="39">
        <v>40335</v>
      </c>
      <c r="D164" s="119">
        <v>-12630317.26</v>
      </c>
      <c r="E164" s="45"/>
      <c r="F164" s="168">
        <v>0.0044173</v>
      </c>
      <c r="G164" s="169">
        <f t="shared" si="2"/>
        <v>6.756056982973358E-05</v>
      </c>
    </row>
    <row r="165" spans="3:7" ht="12.75">
      <c r="C165" s="39">
        <v>40336</v>
      </c>
      <c r="D165" s="119">
        <v>-10254423.24</v>
      </c>
      <c r="E165" s="45"/>
      <c r="F165" s="168">
        <v>0.0044173</v>
      </c>
      <c r="G165" s="169">
        <f t="shared" si="2"/>
        <v>5.485172407851795E-05</v>
      </c>
    </row>
    <row r="166" spans="3:7" ht="12.75">
      <c r="C166" s="39">
        <v>40337</v>
      </c>
      <c r="D166" s="119">
        <v>-13853111.57</v>
      </c>
      <c r="E166" s="45"/>
      <c r="F166" s="168">
        <v>0.0048389</v>
      </c>
      <c r="G166" s="169">
        <f t="shared" si="2"/>
        <v>8.117384689226461E-05</v>
      </c>
    </row>
    <row r="167" spans="3:7" ht="12.75">
      <c r="C167" s="39">
        <v>40338</v>
      </c>
      <c r="D167" s="119">
        <v>-12336127.02</v>
      </c>
      <c r="E167" s="45"/>
      <c r="F167" s="168">
        <v>0.0048389</v>
      </c>
      <c r="G167" s="169">
        <f t="shared" si="2"/>
        <v>7.22849073224499E-05</v>
      </c>
    </row>
    <row r="168" spans="3:7" ht="12.75">
      <c r="C168" s="39">
        <v>40339</v>
      </c>
      <c r="D168" s="119">
        <v>-7635055.52</v>
      </c>
      <c r="E168" s="45"/>
      <c r="F168" s="168">
        <v>0.0048389</v>
      </c>
      <c r="G168" s="169">
        <f t="shared" si="2"/>
        <v>4.4738456386691735E-05</v>
      </c>
    </row>
    <row r="169" spans="3:7" ht="12.75">
      <c r="C169" s="39">
        <v>40340</v>
      </c>
      <c r="D169" s="119">
        <v>-7136902.23</v>
      </c>
      <c r="E169" s="45"/>
      <c r="F169" s="168">
        <v>0.0049214</v>
      </c>
      <c r="G169" s="169">
        <f t="shared" si="2"/>
        <v>4.2532465768791874E-05</v>
      </c>
    </row>
    <row r="170" spans="3:7" ht="12.75">
      <c r="C170" s="39">
        <v>40341</v>
      </c>
      <c r="D170" s="119">
        <v>-7136999.79</v>
      </c>
      <c r="E170" s="45"/>
      <c r="F170" s="168">
        <v>0.0049214</v>
      </c>
      <c r="G170" s="169">
        <f t="shared" si="2"/>
        <v>4.253304717893687E-05</v>
      </c>
    </row>
    <row r="171" spans="3:7" ht="12.75">
      <c r="C171" s="39">
        <v>40342</v>
      </c>
      <c r="D171" s="119">
        <v>-7137097.36</v>
      </c>
      <c r="E171" s="45"/>
      <c r="F171" s="168">
        <v>0.0049214</v>
      </c>
      <c r="G171" s="169">
        <f t="shared" si="2"/>
        <v>4.253362864867701E-05</v>
      </c>
    </row>
    <row r="172" spans="3:7" ht="12.75">
      <c r="C172" s="39">
        <v>40343</v>
      </c>
      <c r="D172" s="119">
        <v>-1555138.8</v>
      </c>
      <c r="E172" s="45"/>
      <c r="F172" s="168">
        <v>0.0020316</v>
      </c>
      <c r="G172" s="169">
        <f t="shared" si="2"/>
        <v>3.82586384288674E-06</v>
      </c>
    </row>
    <row r="173" spans="3:7" ht="12.75">
      <c r="C173" s="39">
        <v>40344</v>
      </c>
      <c r="D173" s="119">
        <v>-136551.25</v>
      </c>
      <c r="E173" s="45"/>
      <c r="F173" s="168">
        <v>0.0022192</v>
      </c>
      <c r="G173" s="169">
        <f t="shared" si="2"/>
        <v>3.6695623623470865E-07</v>
      </c>
    </row>
    <row r="174" spans="3:7" ht="12.75">
      <c r="C174" s="39">
        <v>40345</v>
      </c>
      <c r="D174" s="119">
        <v>-1993532.16</v>
      </c>
      <c r="E174" s="45"/>
      <c r="F174" s="168">
        <v>0.002219</v>
      </c>
      <c r="G174" s="169">
        <f t="shared" si="2"/>
        <v>5.356766269579263E-06</v>
      </c>
    </row>
    <row r="175" spans="3:7" ht="12.75">
      <c r="C175" s="39">
        <v>40346</v>
      </c>
      <c r="D175" s="119">
        <v>-5369118.54</v>
      </c>
      <c r="E175" s="45"/>
      <c r="F175" s="168">
        <v>0.0022882</v>
      </c>
      <c r="G175" s="169">
        <f t="shared" si="2"/>
        <v>1.4877128789565406E-05</v>
      </c>
    </row>
    <row r="176" spans="3:7" ht="12.75">
      <c r="C176" s="39">
        <v>40347</v>
      </c>
      <c r="D176" s="119">
        <v>-11054877.94</v>
      </c>
      <c r="E176" s="45"/>
      <c r="F176" s="168">
        <v>0.0050992</v>
      </c>
      <c r="G176" s="169">
        <f t="shared" si="2"/>
        <v>6.826186456838439E-05</v>
      </c>
    </row>
    <row r="177" spans="3:7" ht="12.75">
      <c r="C177" s="39">
        <v>40348</v>
      </c>
      <c r="D177" s="119">
        <v>-11055034.53</v>
      </c>
      <c r="E177" s="45"/>
      <c r="F177" s="168">
        <v>0.0050992</v>
      </c>
      <c r="G177" s="169">
        <f t="shared" si="2"/>
        <v>6.826283148320976E-05</v>
      </c>
    </row>
    <row r="178" spans="3:7" ht="12.75">
      <c r="C178" s="39">
        <v>40349</v>
      </c>
      <c r="D178" s="119">
        <v>-11055191.12</v>
      </c>
      <c r="E178" s="45"/>
      <c r="F178" s="168">
        <v>0.0050992</v>
      </c>
      <c r="G178" s="169">
        <f t="shared" si="2"/>
        <v>6.826379839803512E-05</v>
      </c>
    </row>
    <row r="179" spans="3:7" ht="12.75">
      <c r="C179" s="39">
        <v>40350</v>
      </c>
      <c r="D179" s="119">
        <v>-18345869.78</v>
      </c>
      <c r="E179" s="45"/>
      <c r="F179" s="168">
        <v>0.0050176</v>
      </c>
      <c r="G179" s="169">
        <f t="shared" si="2"/>
        <v>0.0001114696126875197</v>
      </c>
    </row>
    <row r="180" spans="3:7" ht="12.75">
      <c r="C180" s="39">
        <v>40351</v>
      </c>
      <c r="D180" s="119">
        <v>-18963076.89</v>
      </c>
      <c r="E180" s="45"/>
      <c r="F180" s="168">
        <v>0.0051048</v>
      </c>
      <c r="G180" s="169">
        <f t="shared" si="2"/>
        <v>0.00011722215105677565</v>
      </c>
    </row>
    <row r="181" spans="3:7" ht="12.75">
      <c r="C181" s="39">
        <v>40352</v>
      </c>
      <c r="D181" s="119">
        <v>-13907486.01</v>
      </c>
      <c r="E181" s="45"/>
      <c r="F181" s="168">
        <v>0.0051298</v>
      </c>
      <c r="G181" s="169">
        <f t="shared" si="2"/>
        <v>8.639153963442703E-05</v>
      </c>
    </row>
    <row r="182" spans="3:7" ht="12.75">
      <c r="C182" s="39">
        <v>40353</v>
      </c>
      <c r="D182" s="119">
        <v>-15322317</v>
      </c>
      <c r="E182" s="45"/>
      <c r="F182" s="168">
        <v>0.0050761</v>
      </c>
      <c r="G182" s="169">
        <f t="shared" si="2"/>
        <v>9.418391980560037E-05</v>
      </c>
    </row>
    <row r="183" spans="3:7" ht="12.75">
      <c r="C183" s="39">
        <v>40354</v>
      </c>
      <c r="D183" s="119">
        <v>-17870027.06</v>
      </c>
      <c r="E183" s="45"/>
      <c r="F183" s="168">
        <v>0.0050693</v>
      </c>
      <c r="G183" s="169">
        <f t="shared" si="2"/>
        <v>0.00010969715202569793</v>
      </c>
    </row>
    <row r="184" spans="3:7" ht="12.75">
      <c r="C184" s="39">
        <v>40355</v>
      </c>
      <c r="D184" s="119">
        <v>-17870278.7</v>
      </c>
      <c r="E184" s="45"/>
      <c r="F184" s="168">
        <v>0.0050693</v>
      </c>
      <c r="G184" s="169">
        <f t="shared" si="2"/>
        <v>0.0001096986967458734</v>
      </c>
    </row>
    <row r="185" spans="3:7" ht="12.75">
      <c r="C185" s="39">
        <v>40356</v>
      </c>
      <c r="D185" s="119">
        <v>-17870530.34</v>
      </c>
      <c r="E185" s="45"/>
      <c r="F185" s="168">
        <v>0.0050693</v>
      </c>
      <c r="G185" s="169">
        <f t="shared" si="2"/>
        <v>0.00010970024146604887</v>
      </c>
    </row>
    <row r="186" spans="3:7" ht="12.75">
      <c r="C186" s="39">
        <v>40357</v>
      </c>
      <c r="D186" s="119">
        <v>-15216852.84</v>
      </c>
      <c r="E186" s="45"/>
      <c r="F186" s="168">
        <v>0.0050554</v>
      </c>
      <c r="G186" s="169">
        <f t="shared" si="2"/>
        <v>9.315421569292196E-05</v>
      </c>
    </row>
    <row r="187" spans="3:7" ht="12.75">
      <c r="C187" s="39">
        <v>40358</v>
      </c>
      <c r="D187" s="119">
        <v>-10804849.54</v>
      </c>
      <c r="E187" s="45"/>
      <c r="F187" s="168">
        <v>0.0022192</v>
      </c>
      <c r="G187" s="169">
        <f t="shared" si="2"/>
        <v>2.9036035336774456E-05</v>
      </c>
    </row>
    <row r="188" spans="1:7" ht="12.75">
      <c r="A188" s="125" t="s">
        <v>118</v>
      </c>
      <c r="C188" s="39">
        <v>40359</v>
      </c>
      <c r="D188" s="119">
        <v>-4268088.07</v>
      </c>
      <c r="E188" s="45"/>
      <c r="F188" s="168">
        <v>0.0022052</v>
      </c>
      <c r="G188" s="169">
        <f t="shared" si="2"/>
        <v>1.1397340023844478E-05</v>
      </c>
    </row>
    <row r="189" spans="3:7" ht="12.75">
      <c r="C189" s="39">
        <v>40360</v>
      </c>
      <c r="D189" s="119">
        <v>-3114597.13</v>
      </c>
      <c r="E189" s="45"/>
      <c r="F189" s="170">
        <v>0.0022184</v>
      </c>
      <c r="G189" s="169">
        <f>F189*(D189/$D$742)</f>
        <v>8.366886633213894E-06</v>
      </c>
    </row>
    <row r="190" spans="3:7" ht="12.75">
      <c r="C190" s="39">
        <v>40361</v>
      </c>
      <c r="D190" s="119">
        <v>-8998072.35</v>
      </c>
      <c r="E190" s="45"/>
      <c r="F190" s="170">
        <v>0.0050628</v>
      </c>
      <c r="G190" s="169">
        <f aca="true" t="shared" si="3" ref="G190:G253">F190*(D190/$D$742)</f>
        <v>5.51648448652707E-05</v>
      </c>
    </row>
    <row r="191" spans="3:7" ht="12.75">
      <c r="C191" s="39">
        <v>40362</v>
      </c>
      <c r="D191" s="119">
        <v>-8998198.89</v>
      </c>
      <c r="E191" s="45"/>
      <c r="F191" s="170">
        <v>0.0050628</v>
      </c>
      <c r="G191" s="169">
        <f t="shared" si="3"/>
        <v>5.516562064914949E-05</v>
      </c>
    </row>
    <row r="192" spans="3:7" ht="12.75">
      <c r="C192" s="39">
        <v>40363</v>
      </c>
      <c r="D192" s="119">
        <v>-8998325.43</v>
      </c>
      <c r="E192" s="45"/>
      <c r="F192" s="170">
        <v>0.0050628</v>
      </c>
      <c r="G192" s="169">
        <f t="shared" si="3"/>
        <v>5.516639643302827E-05</v>
      </c>
    </row>
    <row r="193" spans="3:7" ht="12.75">
      <c r="C193" s="39">
        <v>40364</v>
      </c>
      <c r="D193" s="119">
        <v>-8998451.98</v>
      </c>
      <c r="E193" s="45"/>
      <c r="F193" s="170">
        <v>0.0050628</v>
      </c>
      <c r="G193" s="169">
        <f t="shared" si="3"/>
        <v>5.516717227821446E-05</v>
      </c>
    </row>
    <row r="194" spans="3:7" ht="12.75">
      <c r="C194" s="39">
        <v>40365</v>
      </c>
      <c r="D194" s="119">
        <v>-16840714</v>
      </c>
      <c r="E194" s="45"/>
      <c r="F194" s="170">
        <v>0.0050942</v>
      </c>
      <c r="G194" s="169">
        <f t="shared" si="3"/>
        <v>0.00010388638661914242</v>
      </c>
    </row>
    <row r="195" spans="3:7" ht="12.75">
      <c r="C195" s="39">
        <v>40366</v>
      </c>
      <c r="D195" s="119">
        <v>-15885618.65</v>
      </c>
      <c r="E195" s="45"/>
      <c r="F195" s="170">
        <v>0.0051482</v>
      </c>
      <c r="G195" s="169">
        <f t="shared" si="3"/>
        <v>9.903340055142012E-05</v>
      </c>
    </row>
    <row r="196" spans="3:7" ht="12.75">
      <c r="C196" s="39">
        <v>40367</v>
      </c>
      <c r="D196" s="119">
        <v>-17570497.3</v>
      </c>
      <c r="E196" s="45"/>
      <c r="F196" s="170">
        <v>0.0052133</v>
      </c>
      <c r="G196" s="169">
        <f t="shared" si="3"/>
        <v>0.0001109223136555707</v>
      </c>
    </row>
    <row r="197" spans="3:7" ht="12.75">
      <c r="C197" s="39">
        <v>40368</v>
      </c>
      <c r="D197" s="119">
        <v>-15733222.11</v>
      </c>
      <c r="E197" s="45"/>
      <c r="F197" s="170">
        <v>0.005265</v>
      </c>
      <c r="G197" s="169">
        <f t="shared" si="3"/>
        <v>0.00010030860673630034</v>
      </c>
    </row>
    <row r="198" spans="3:7" ht="12.75">
      <c r="C198" s="39">
        <v>40369</v>
      </c>
      <c r="D198" s="119">
        <v>-15733452.2</v>
      </c>
      <c r="E198" s="45"/>
      <c r="F198" s="170">
        <v>0.005265</v>
      </c>
      <c r="G198" s="169">
        <f t="shared" si="3"/>
        <v>0.00010031007369628872</v>
      </c>
    </row>
    <row r="199" spans="3:7" ht="12.75">
      <c r="C199" s="39">
        <v>40370</v>
      </c>
      <c r="D199" s="119">
        <v>-15733682.3</v>
      </c>
      <c r="E199" s="45"/>
      <c r="F199" s="170">
        <v>0.005265</v>
      </c>
      <c r="G199" s="169">
        <f t="shared" si="3"/>
        <v>0.00010031154072003306</v>
      </c>
    </row>
    <row r="200" spans="3:7" ht="12.75">
      <c r="C200" s="39">
        <v>40371</v>
      </c>
      <c r="D200" s="119">
        <v>-10120555.82</v>
      </c>
      <c r="E200" s="45"/>
      <c r="F200" s="170">
        <v>0.0024164</v>
      </c>
      <c r="G200" s="169">
        <f t="shared" si="3"/>
        <v>2.9613881931790102E-05</v>
      </c>
    </row>
    <row r="201" spans="3:7" ht="12.75">
      <c r="C201" s="39">
        <v>40372</v>
      </c>
      <c r="D201" s="119">
        <v>-6916138.06</v>
      </c>
      <c r="E201" s="45"/>
      <c r="F201" s="170">
        <v>0.0023997</v>
      </c>
      <c r="G201" s="169">
        <f t="shared" si="3"/>
        <v>2.0097533188305835E-05</v>
      </c>
    </row>
    <row r="202" spans="3:7" ht="12.75">
      <c r="C202" s="39">
        <v>40373</v>
      </c>
      <c r="D202" s="119">
        <v>-5129849.6</v>
      </c>
      <c r="E202" s="45"/>
      <c r="F202" s="170">
        <v>0.0024851</v>
      </c>
      <c r="G202" s="169">
        <f t="shared" si="3"/>
        <v>1.5437275352486686E-05</v>
      </c>
    </row>
    <row r="203" spans="3:7" ht="12.75">
      <c r="C203" s="39">
        <v>40374</v>
      </c>
      <c r="D203" s="119">
        <v>-8280344.85</v>
      </c>
      <c r="E203" s="45"/>
      <c r="F203" s="170">
        <v>0.0055011</v>
      </c>
      <c r="G203" s="169">
        <f t="shared" si="3"/>
        <v>5.515947357817298E-05</v>
      </c>
    </row>
    <row r="204" spans="3:7" ht="12.75">
      <c r="C204" s="39">
        <v>40375</v>
      </c>
      <c r="D204" s="119">
        <v>-7665461.13</v>
      </c>
      <c r="E204" s="45"/>
      <c r="F204" s="170">
        <v>0.0055011</v>
      </c>
      <c r="G204" s="169">
        <f t="shared" si="3"/>
        <v>5.1063428918029534E-05</v>
      </c>
    </row>
    <row r="205" spans="3:7" ht="12.75">
      <c r="C205" s="39">
        <v>40376</v>
      </c>
      <c r="D205" s="119">
        <v>-7665578.27</v>
      </c>
      <c r="E205" s="45"/>
      <c r="F205" s="170">
        <v>0.0055011</v>
      </c>
      <c r="G205" s="169">
        <f t="shared" si="3"/>
        <v>5.106420924552218E-05</v>
      </c>
    </row>
    <row r="206" spans="3:7" ht="12.75">
      <c r="C206" s="39">
        <v>40377</v>
      </c>
      <c r="D206" s="119">
        <v>-7665695.41</v>
      </c>
      <c r="E206" s="45"/>
      <c r="F206" s="170">
        <v>0.0055011</v>
      </c>
      <c r="G206" s="169">
        <f t="shared" si="3"/>
        <v>5.1064989573014804E-05</v>
      </c>
    </row>
    <row r="207" spans="3:7" ht="12.75">
      <c r="C207" s="39">
        <v>40378</v>
      </c>
      <c r="D207" s="119">
        <v>-6763188.17</v>
      </c>
      <c r="E207" s="45"/>
      <c r="F207" s="170">
        <v>0.0055388</v>
      </c>
      <c r="G207" s="169">
        <f t="shared" si="3"/>
        <v>4.536169804032344E-05</v>
      </c>
    </row>
    <row r="208" spans="3:7" ht="12.75">
      <c r="C208" s="39">
        <v>40379</v>
      </c>
      <c r="D208" s="119">
        <v>-5290130.83</v>
      </c>
      <c r="E208" s="45"/>
      <c r="F208" s="170">
        <v>0.0055491</v>
      </c>
      <c r="G208" s="169">
        <f t="shared" si="3"/>
        <v>3.554766779548817E-05</v>
      </c>
    </row>
    <row r="209" spans="3:7" ht="12.75">
      <c r="C209" s="39">
        <v>40380</v>
      </c>
      <c r="D209" s="119">
        <v>-1025136.47</v>
      </c>
      <c r="E209" s="45"/>
      <c r="F209" s="170">
        <v>0.0054356</v>
      </c>
      <c r="G209" s="169">
        <f t="shared" si="3"/>
        <v>6.747630972677721E-06</v>
      </c>
    </row>
    <row r="210" spans="3:7" ht="12.75">
      <c r="C210" s="39">
        <v>40381</v>
      </c>
      <c r="D210" s="119">
        <v>-3377170.12</v>
      </c>
      <c r="E210" s="45"/>
      <c r="F210" s="170">
        <v>0.0026038</v>
      </c>
      <c r="G210" s="169">
        <f t="shared" si="3"/>
        <v>1.064835961683798E-05</v>
      </c>
    </row>
    <row r="211" spans="3:7" ht="12.75">
      <c r="C211" s="39">
        <v>40382</v>
      </c>
      <c r="D211" s="119">
        <v>-1157855.69</v>
      </c>
      <c r="E211" s="45"/>
      <c r="F211" s="170">
        <v>0.0025759</v>
      </c>
      <c r="G211" s="169">
        <f t="shared" si="3"/>
        <v>3.6116493800364985E-06</v>
      </c>
    </row>
    <row r="212" spans="3:7" ht="12.75">
      <c r="C212" s="39">
        <v>40383</v>
      </c>
      <c r="D212" s="119">
        <v>-1157863.98</v>
      </c>
      <c r="E212" s="45"/>
      <c r="F212" s="170">
        <v>0.0025759</v>
      </c>
      <c r="G212" s="169">
        <f t="shared" si="3"/>
        <v>3.611675238676413E-06</v>
      </c>
    </row>
    <row r="213" spans="3:7" ht="12.75">
      <c r="C213" s="39">
        <v>40384</v>
      </c>
      <c r="D213" s="119">
        <v>-1157872.26</v>
      </c>
      <c r="E213" s="45"/>
      <c r="F213" s="170">
        <v>0.0025759</v>
      </c>
      <c r="G213" s="169">
        <f t="shared" si="3"/>
        <v>3.6117010661237582E-06</v>
      </c>
    </row>
    <row r="214" spans="3:7" ht="12.75">
      <c r="C214" s="39">
        <v>40385</v>
      </c>
      <c r="D214" s="119">
        <v>-1127190.71</v>
      </c>
      <c r="E214" s="45"/>
      <c r="F214" s="170">
        <v>0.0025987</v>
      </c>
      <c r="G214" s="169">
        <f t="shared" si="3"/>
        <v>3.547118489928467E-06</v>
      </c>
    </row>
    <row r="215" spans="3:7" ht="12.75">
      <c r="C215" s="39">
        <v>40386</v>
      </c>
      <c r="D215" s="119">
        <v>-284757.1</v>
      </c>
      <c r="E215" s="45"/>
      <c r="F215" s="170">
        <v>0.0026108</v>
      </c>
      <c r="G215" s="169">
        <f t="shared" si="3"/>
        <v>9.002648924494664E-07</v>
      </c>
    </row>
    <row r="216" spans="3:7" ht="12.75">
      <c r="C216" s="39">
        <v>40387</v>
      </c>
      <c r="D216" s="122"/>
      <c r="E216" s="45"/>
      <c r="F216" s="171">
        <v>0</v>
      </c>
      <c r="G216" s="169">
        <f t="shared" si="3"/>
        <v>0</v>
      </c>
    </row>
    <row r="217" spans="3:7" ht="12.75">
      <c r="C217" s="39">
        <v>40388</v>
      </c>
      <c r="D217" s="122"/>
      <c r="E217" s="45"/>
      <c r="F217" s="171">
        <v>0</v>
      </c>
      <c r="G217" s="169">
        <f t="shared" si="3"/>
        <v>0</v>
      </c>
    </row>
    <row r="218" spans="1:7" ht="12.75">
      <c r="A218" s="125" t="s">
        <v>115</v>
      </c>
      <c r="C218" s="39">
        <v>40389</v>
      </c>
      <c r="D218" s="122"/>
      <c r="E218" s="45"/>
      <c r="F218" s="171">
        <v>0</v>
      </c>
      <c r="G218" s="169">
        <f t="shared" si="3"/>
        <v>0</v>
      </c>
    </row>
    <row r="219" spans="3:7" ht="12.75">
      <c r="C219" s="39">
        <v>40390</v>
      </c>
      <c r="D219" s="122"/>
      <c r="E219" s="45"/>
      <c r="F219" s="171">
        <v>0</v>
      </c>
      <c r="G219" s="169">
        <f t="shared" si="3"/>
        <v>0</v>
      </c>
    </row>
    <row r="220" spans="3:7" ht="12.75">
      <c r="C220" s="39">
        <v>40391</v>
      </c>
      <c r="D220" s="122"/>
      <c r="E220" s="45"/>
      <c r="F220" s="171">
        <v>0</v>
      </c>
      <c r="G220" s="169">
        <f t="shared" si="3"/>
        <v>0</v>
      </c>
    </row>
    <row r="221" spans="3:7" ht="12.75">
      <c r="C221" s="39">
        <v>40392</v>
      </c>
      <c r="D221" s="122"/>
      <c r="E221" s="45"/>
      <c r="F221" s="171">
        <v>0</v>
      </c>
      <c r="G221" s="169">
        <f t="shared" si="3"/>
        <v>0</v>
      </c>
    </row>
    <row r="222" spans="3:7" ht="12.75">
      <c r="C222" s="39">
        <v>40393</v>
      </c>
      <c r="D222" s="122"/>
      <c r="E222" s="45"/>
      <c r="F222" s="171">
        <v>0</v>
      </c>
      <c r="G222" s="169">
        <f t="shared" si="3"/>
        <v>0</v>
      </c>
    </row>
    <row r="223" spans="3:7" ht="12.75">
      <c r="C223" s="39">
        <v>40394</v>
      </c>
      <c r="D223" s="122"/>
      <c r="E223" s="45"/>
      <c r="F223" s="171">
        <v>0</v>
      </c>
      <c r="G223" s="169">
        <f t="shared" si="3"/>
        <v>0</v>
      </c>
    </row>
    <row r="224" spans="3:7" ht="12.75">
      <c r="C224" s="39">
        <v>40395</v>
      </c>
      <c r="D224" s="122"/>
      <c r="E224" s="45"/>
      <c r="F224" s="171">
        <v>0</v>
      </c>
      <c r="G224" s="169">
        <f t="shared" si="3"/>
        <v>0</v>
      </c>
    </row>
    <row r="225" spans="3:7" ht="12.75">
      <c r="C225" s="39">
        <v>40396</v>
      </c>
      <c r="D225" s="122"/>
      <c r="E225" s="45"/>
      <c r="F225" s="171">
        <v>0</v>
      </c>
      <c r="G225" s="169">
        <f t="shared" si="3"/>
        <v>0</v>
      </c>
    </row>
    <row r="226" spans="3:7" ht="12.75">
      <c r="C226" s="39">
        <v>40397</v>
      </c>
      <c r="D226" s="122"/>
      <c r="E226" s="45"/>
      <c r="F226" s="171">
        <v>0</v>
      </c>
      <c r="G226" s="169">
        <f t="shared" si="3"/>
        <v>0</v>
      </c>
    </row>
    <row r="227" spans="3:7" ht="12.75">
      <c r="C227" s="39">
        <v>40398</v>
      </c>
      <c r="D227" s="122"/>
      <c r="E227" s="45"/>
      <c r="F227" s="171">
        <v>0</v>
      </c>
      <c r="G227" s="169">
        <f t="shared" si="3"/>
        <v>0</v>
      </c>
    </row>
    <row r="228" spans="3:7" ht="12.75">
      <c r="C228" s="39">
        <v>40399</v>
      </c>
      <c r="D228" s="122"/>
      <c r="E228" s="45"/>
      <c r="F228" s="171">
        <v>0</v>
      </c>
      <c r="G228" s="169">
        <f t="shared" si="3"/>
        <v>0</v>
      </c>
    </row>
    <row r="229" spans="3:7" ht="12.75">
      <c r="C229" s="39">
        <v>40400</v>
      </c>
      <c r="D229" s="122"/>
      <c r="E229" s="45"/>
      <c r="F229" s="171">
        <v>0</v>
      </c>
      <c r="G229" s="169">
        <f t="shared" si="3"/>
        <v>0</v>
      </c>
    </row>
    <row r="230" spans="3:7" ht="12.75">
      <c r="C230" s="39">
        <v>40401</v>
      </c>
      <c r="D230" s="122"/>
      <c r="E230" s="45"/>
      <c r="F230" s="171">
        <v>0</v>
      </c>
      <c r="G230" s="169">
        <f t="shared" si="3"/>
        <v>0</v>
      </c>
    </row>
    <row r="231" spans="3:7" ht="12.75">
      <c r="C231" s="39">
        <v>40402</v>
      </c>
      <c r="D231" s="122"/>
      <c r="E231" s="45"/>
      <c r="F231" s="171">
        <v>0</v>
      </c>
      <c r="G231" s="169">
        <f t="shared" si="3"/>
        <v>0</v>
      </c>
    </row>
    <row r="232" spans="3:7" ht="12.75">
      <c r="C232" s="39">
        <v>40403</v>
      </c>
      <c r="D232" s="122"/>
      <c r="E232" s="45"/>
      <c r="F232" s="171">
        <v>0</v>
      </c>
      <c r="G232" s="169">
        <f t="shared" si="3"/>
        <v>0</v>
      </c>
    </row>
    <row r="233" spans="3:7" ht="12.75">
      <c r="C233" s="39">
        <v>40404</v>
      </c>
      <c r="D233" s="122"/>
      <c r="E233" s="45"/>
      <c r="F233" s="171">
        <v>0</v>
      </c>
      <c r="G233" s="169">
        <f t="shared" si="3"/>
        <v>0</v>
      </c>
    </row>
    <row r="234" spans="3:7" ht="12.75">
      <c r="C234" s="39">
        <v>40405</v>
      </c>
      <c r="D234" s="122"/>
      <c r="E234" s="45"/>
      <c r="F234" s="171">
        <v>0</v>
      </c>
      <c r="G234" s="169">
        <f t="shared" si="3"/>
        <v>0</v>
      </c>
    </row>
    <row r="235" spans="3:7" ht="12.75">
      <c r="C235" s="39">
        <v>40406</v>
      </c>
      <c r="D235" s="122"/>
      <c r="E235" s="45"/>
      <c r="F235" s="171">
        <v>0</v>
      </c>
      <c r="G235" s="169">
        <f t="shared" si="3"/>
        <v>0</v>
      </c>
    </row>
    <row r="236" spans="3:7" ht="12.75">
      <c r="C236" s="39">
        <v>40407</v>
      </c>
      <c r="D236" s="122"/>
      <c r="E236" s="45"/>
      <c r="F236" s="171">
        <v>0</v>
      </c>
      <c r="G236" s="169">
        <f t="shared" si="3"/>
        <v>0</v>
      </c>
    </row>
    <row r="237" spans="3:7" ht="12.75">
      <c r="C237" s="39">
        <v>40408</v>
      </c>
      <c r="D237" s="122"/>
      <c r="E237" s="45"/>
      <c r="F237" s="171">
        <v>0</v>
      </c>
      <c r="G237" s="169">
        <f t="shared" si="3"/>
        <v>0</v>
      </c>
    </row>
    <row r="238" spans="3:7" ht="12.75">
      <c r="C238" s="39">
        <v>40409</v>
      </c>
      <c r="D238" s="122"/>
      <c r="E238" s="45"/>
      <c r="F238" s="171">
        <v>0</v>
      </c>
      <c r="G238" s="169">
        <f t="shared" si="3"/>
        <v>0</v>
      </c>
    </row>
    <row r="239" spans="3:7" ht="12.75">
      <c r="C239" s="39">
        <v>40410</v>
      </c>
      <c r="D239" s="122"/>
      <c r="E239" s="45"/>
      <c r="F239" s="171">
        <v>0</v>
      </c>
      <c r="G239" s="169">
        <f t="shared" si="3"/>
        <v>0</v>
      </c>
    </row>
    <row r="240" spans="3:7" ht="12.75">
      <c r="C240" s="39">
        <v>40411</v>
      </c>
      <c r="D240" s="122"/>
      <c r="E240" s="45"/>
      <c r="F240" s="171">
        <v>0</v>
      </c>
      <c r="G240" s="169">
        <f t="shared" si="3"/>
        <v>0</v>
      </c>
    </row>
    <row r="241" spans="3:7" ht="12.75">
      <c r="C241" s="39">
        <v>40412</v>
      </c>
      <c r="D241" s="122"/>
      <c r="E241" s="45"/>
      <c r="F241" s="171">
        <v>0</v>
      </c>
      <c r="G241" s="169">
        <f t="shared" si="3"/>
        <v>0</v>
      </c>
    </row>
    <row r="242" spans="3:7" ht="12.75">
      <c r="C242" s="39">
        <v>40413</v>
      </c>
      <c r="D242" s="122"/>
      <c r="E242" s="45"/>
      <c r="F242" s="171">
        <v>0</v>
      </c>
      <c r="G242" s="169">
        <f t="shared" si="3"/>
        <v>0</v>
      </c>
    </row>
    <row r="243" spans="3:7" ht="12.75">
      <c r="C243" s="39">
        <v>40414</v>
      </c>
      <c r="D243" s="122"/>
      <c r="E243" s="45"/>
      <c r="F243" s="171">
        <v>0</v>
      </c>
      <c r="G243" s="169">
        <f t="shared" si="3"/>
        <v>0</v>
      </c>
    </row>
    <row r="244" spans="3:7" ht="12.75">
      <c r="C244" s="39">
        <v>40415</v>
      </c>
      <c r="D244" s="122"/>
      <c r="E244" s="45"/>
      <c r="F244" s="171">
        <v>0</v>
      </c>
      <c r="G244" s="169">
        <f t="shared" si="3"/>
        <v>0</v>
      </c>
    </row>
    <row r="245" spans="3:7" ht="12.75">
      <c r="C245" s="39">
        <v>40416</v>
      </c>
      <c r="D245" s="122"/>
      <c r="E245" s="45"/>
      <c r="F245" s="171">
        <v>0</v>
      </c>
      <c r="G245" s="169">
        <f t="shared" si="3"/>
        <v>0</v>
      </c>
    </row>
    <row r="246" spans="3:7" ht="12.75">
      <c r="C246" s="39">
        <v>40417</v>
      </c>
      <c r="D246" s="122"/>
      <c r="E246" s="45"/>
      <c r="F246" s="171">
        <v>0</v>
      </c>
      <c r="G246" s="169">
        <f t="shared" si="3"/>
        <v>0</v>
      </c>
    </row>
    <row r="247" spans="3:7" ht="12.75">
      <c r="C247" s="39">
        <v>40418</v>
      </c>
      <c r="D247" s="122"/>
      <c r="E247" s="45"/>
      <c r="F247" s="171">
        <v>0</v>
      </c>
      <c r="G247" s="169">
        <f t="shared" si="3"/>
        <v>0</v>
      </c>
    </row>
    <row r="248" spans="3:7" ht="12.75">
      <c r="C248" s="39">
        <v>40419</v>
      </c>
      <c r="D248" s="122"/>
      <c r="E248" s="45"/>
      <c r="F248" s="171">
        <v>0</v>
      </c>
      <c r="G248" s="169">
        <f t="shared" si="3"/>
        <v>0</v>
      </c>
    </row>
    <row r="249" spans="3:7" ht="12.75">
      <c r="C249" s="39">
        <v>40420</v>
      </c>
      <c r="D249" s="122"/>
      <c r="E249" s="45"/>
      <c r="F249" s="171">
        <v>0</v>
      </c>
      <c r="G249" s="169">
        <f t="shared" si="3"/>
        <v>0</v>
      </c>
    </row>
    <row r="250" spans="1:7" ht="12.75">
      <c r="A250" s="125" t="s">
        <v>116</v>
      </c>
      <c r="C250" s="39">
        <v>40421</v>
      </c>
      <c r="D250" s="122"/>
      <c r="E250" s="45"/>
      <c r="F250" s="171">
        <v>0</v>
      </c>
      <c r="G250" s="169">
        <f t="shared" si="3"/>
        <v>0</v>
      </c>
    </row>
    <row r="251" spans="3:7" ht="12.75">
      <c r="C251" s="39">
        <v>40422</v>
      </c>
      <c r="D251" s="122"/>
      <c r="E251" s="45"/>
      <c r="F251" s="171">
        <v>0</v>
      </c>
      <c r="G251" s="169">
        <f t="shared" si="3"/>
        <v>0</v>
      </c>
    </row>
    <row r="252" spans="3:7" ht="12.75">
      <c r="C252" s="39">
        <v>40423</v>
      </c>
      <c r="D252" s="122"/>
      <c r="E252" s="45"/>
      <c r="F252" s="171">
        <v>0</v>
      </c>
      <c r="G252" s="169">
        <f t="shared" si="3"/>
        <v>0</v>
      </c>
    </row>
    <row r="253" spans="3:7" ht="12.75">
      <c r="C253" s="39">
        <v>40424</v>
      </c>
      <c r="D253" s="122"/>
      <c r="E253" s="45"/>
      <c r="F253" s="171">
        <v>0</v>
      </c>
      <c r="G253" s="169">
        <f t="shared" si="3"/>
        <v>0</v>
      </c>
    </row>
    <row r="254" spans="3:7" ht="12.75">
      <c r="C254" s="39">
        <v>40425</v>
      </c>
      <c r="D254" s="122"/>
      <c r="E254" s="45"/>
      <c r="F254" s="171">
        <v>0</v>
      </c>
      <c r="G254" s="169">
        <f aca="true" t="shared" si="4" ref="G254:G317">F254*(D254/$D$742)</f>
        <v>0</v>
      </c>
    </row>
    <row r="255" spans="3:7" ht="12.75">
      <c r="C255" s="39">
        <v>40426</v>
      </c>
      <c r="D255" s="122"/>
      <c r="E255" s="45"/>
      <c r="F255" s="171">
        <v>0</v>
      </c>
      <c r="G255" s="169">
        <f t="shared" si="4"/>
        <v>0</v>
      </c>
    </row>
    <row r="256" spans="3:7" ht="12.75">
      <c r="C256" s="39">
        <v>40427</v>
      </c>
      <c r="D256" s="122"/>
      <c r="E256" s="45"/>
      <c r="F256" s="171">
        <v>0</v>
      </c>
      <c r="G256" s="169">
        <f t="shared" si="4"/>
        <v>0</v>
      </c>
    </row>
    <row r="257" spans="3:7" ht="12.75">
      <c r="C257" s="39">
        <v>40428</v>
      </c>
      <c r="D257" s="122"/>
      <c r="E257" s="45"/>
      <c r="F257" s="171">
        <v>0</v>
      </c>
      <c r="G257" s="169">
        <f t="shared" si="4"/>
        <v>0</v>
      </c>
    </row>
    <row r="258" spans="3:7" ht="12.75">
      <c r="C258" s="39">
        <v>40429</v>
      </c>
      <c r="D258" s="122"/>
      <c r="E258" s="45"/>
      <c r="F258" s="171">
        <v>0</v>
      </c>
      <c r="G258" s="169">
        <f t="shared" si="4"/>
        <v>0</v>
      </c>
    </row>
    <row r="259" spans="3:7" ht="12.75">
      <c r="C259" s="39">
        <v>40430</v>
      </c>
      <c r="D259" s="122"/>
      <c r="E259" s="45"/>
      <c r="F259" s="171">
        <v>0</v>
      </c>
      <c r="G259" s="169">
        <f t="shared" si="4"/>
        <v>0</v>
      </c>
    </row>
    <row r="260" spans="3:7" ht="12.75">
      <c r="C260" s="39">
        <v>40431</v>
      </c>
      <c r="D260" s="122"/>
      <c r="E260" s="45"/>
      <c r="F260" s="171">
        <v>0</v>
      </c>
      <c r="G260" s="169">
        <f t="shared" si="4"/>
        <v>0</v>
      </c>
    </row>
    <row r="261" spans="3:7" ht="12.75">
      <c r="C261" s="39">
        <v>40432</v>
      </c>
      <c r="D261" s="122"/>
      <c r="E261" s="45"/>
      <c r="F261" s="171">
        <v>0</v>
      </c>
      <c r="G261" s="169">
        <f t="shared" si="4"/>
        <v>0</v>
      </c>
    </row>
    <row r="262" spans="3:7" ht="12.75">
      <c r="C262" s="39">
        <v>40433</v>
      </c>
      <c r="D262" s="122"/>
      <c r="E262" s="45"/>
      <c r="F262" s="171">
        <v>0</v>
      </c>
      <c r="G262" s="169">
        <f t="shared" si="4"/>
        <v>0</v>
      </c>
    </row>
    <row r="263" spans="3:7" ht="12.75">
      <c r="C263" s="39">
        <v>40434</v>
      </c>
      <c r="D263" s="122"/>
      <c r="E263" s="45"/>
      <c r="F263" s="171">
        <v>0</v>
      </c>
      <c r="G263" s="169">
        <f t="shared" si="4"/>
        <v>0</v>
      </c>
    </row>
    <row r="264" spans="3:7" ht="12.75">
      <c r="C264" s="39">
        <v>40435</v>
      </c>
      <c r="D264" s="122"/>
      <c r="E264" s="45"/>
      <c r="F264" s="171">
        <v>0</v>
      </c>
      <c r="G264" s="169">
        <f t="shared" si="4"/>
        <v>0</v>
      </c>
    </row>
    <row r="265" spans="3:7" ht="12.75">
      <c r="C265" s="39">
        <v>40436</v>
      </c>
      <c r="D265" s="122"/>
      <c r="E265" s="45"/>
      <c r="F265" s="171">
        <v>0</v>
      </c>
      <c r="G265" s="169">
        <f t="shared" si="4"/>
        <v>0</v>
      </c>
    </row>
    <row r="266" spans="3:7" ht="12.75">
      <c r="C266" s="39">
        <v>40437</v>
      </c>
      <c r="D266" s="122"/>
      <c r="E266" s="45"/>
      <c r="F266" s="171">
        <v>0</v>
      </c>
      <c r="G266" s="169">
        <f t="shared" si="4"/>
        <v>0</v>
      </c>
    </row>
    <row r="267" spans="3:7" ht="12.75">
      <c r="C267" s="39">
        <v>40438</v>
      </c>
      <c r="D267" s="122"/>
      <c r="E267" s="45"/>
      <c r="F267" s="171">
        <v>0</v>
      </c>
      <c r="G267" s="169">
        <f t="shared" si="4"/>
        <v>0</v>
      </c>
    </row>
    <row r="268" spans="3:7" ht="12.75">
      <c r="C268" s="39">
        <v>40439</v>
      </c>
      <c r="D268" s="122"/>
      <c r="E268" s="45"/>
      <c r="F268" s="171">
        <v>0</v>
      </c>
      <c r="G268" s="169">
        <f t="shared" si="4"/>
        <v>0</v>
      </c>
    </row>
    <row r="269" spans="3:7" ht="12.75">
      <c r="C269" s="39">
        <v>40440</v>
      </c>
      <c r="D269" s="122"/>
      <c r="E269" s="45"/>
      <c r="F269" s="171">
        <v>0</v>
      </c>
      <c r="G269" s="169">
        <f t="shared" si="4"/>
        <v>0</v>
      </c>
    </row>
    <row r="270" spans="3:7" ht="12.75">
      <c r="C270" s="39">
        <v>40441</v>
      </c>
      <c r="D270" s="122"/>
      <c r="E270" s="45"/>
      <c r="F270" s="171">
        <v>0</v>
      </c>
      <c r="G270" s="169">
        <f t="shared" si="4"/>
        <v>0</v>
      </c>
    </row>
    <row r="271" spans="3:7" ht="12.75">
      <c r="C271" s="39">
        <v>40442</v>
      </c>
      <c r="D271" s="122"/>
      <c r="E271" s="45"/>
      <c r="F271" s="171">
        <v>0</v>
      </c>
      <c r="G271" s="169">
        <f t="shared" si="4"/>
        <v>0</v>
      </c>
    </row>
    <row r="272" spans="3:7" ht="12.75">
      <c r="C272" s="39">
        <v>40443</v>
      </c>
      <c r="D272" s="122"/>
      <c r="E272" s="45"/>
      <c r="F272" s="171">
        <v>0</v>
      </c>
      <c r="G272" s="169">
        <f t="shared" si="4"/>
        <v>0</v>
      </c>
    </row>
    <row r="273" spans="3:7" ht="12.75">
      <c r="C273" s="39">
        <v>40444</v>
      </c>
      <c r="D273" s="122"/>
      <c r="E273" s="45"/>
      <c r="F273" s="171">
        <v>0</v>
      </c>
      <c r="G273" s="169">
        <f t="shared" si="4"/>
        <v>0</v>
      </c>
    </row>
    <row r="274" spans="3:7" ht="12.75">
      <c r="C274" s="39">
        <v>40445</v>
      </c>
      <c r="D274" s="122"/>
      <c r="E274" s="45"/>
      <c r="F274" s="171">
        <v>0</v>
      </c>
      <c r="G274" s="169">
        <f t="shared" si="4"/>
        <v>0</v>
      </c>
    </row>
    <row r="275" spans="3:7" ht="12.75">
      <c r="C275" s="39">
        <v>40446</v>
      </c>
      <c r="D275" s="122"/>
      <c r="E275" s="45"/>
      <c r="F275" s="171">
        <v>0</v>
      </c>
      <c r="G275" s="169">
        <f t="shared" si="4"/>
        <v>0</v>
      </c>
    </row>
    <row r="276" spans="3:7" ht="12.75">
      <c r="C276" s="39">
        <v>40447</v>
      </c>
      <c r="D276" s="122"/>
      <c r="E276" s="45"/>
      <c r="F276" s="171">
        <v>0</v>
      </c>
      <c r="G276" s="169">
        <f t="shared" si="4"/>
        <v>0</v>
      </c>
    </row>
    <row r="277" spans="3:7" ht="12.75">
      <c r="C277" s="39">
        <v>40448</v>
      </c>
      <c r="D277" s="122"/>
      <c r="E277" s="45"/>
      <c r="F277" s="171">
        <v>0</v>
      </c>
      <c r="G277" s="169">
        <f t="shared" si="4"/>
        <v>0</v>
      </c>
    </row>
    <row r="278" spans="3:7" ht="12.75">
      <c r="C278" s="39">
        <v>40449</v>
      </c>
      <c r="D278" s="122"/>
      <c r="E278" s="45"/>
      <c r="F278" s="171">
        <v>0</v>
      </c>
      <c r="G278" s="169">
        <f t="shared" si="4"/>
        <v>0</v>
      </c>
    </row>
    <row r="279" spans="3:7" ht="12.75">
      <c r="C279" s="39">
        <v>40450</v>
      </c>
      <c r="D279" s="122"/>
      <c r="E279" s="45"/>
      <c r="F279" s="171">
        <v>0</v>
      </c>
      <c r="G279" s="169">
        <f t="shared" si="4"/>
        <v>0</v>
      </c>
    </row>
    <row r="280" spans="1:7" ht="12.75">
      <c r="A280" s="125" t="s">
        <v>117</v>
      </c>
      <c r="C280" s="39">
        <v>40451</v>
      </c>
      <c r="D280" s="122"/>
      <c r="E280" s="45"/>
      <c r="F280" s="171">
        <v>0</v>
      </c>
      <c r="G280" s="169">
        <f t="shared" si="4"/>
        <v>0</v>
      </c>
    </row>
    <row r="281" spans="3:7" ht="12.75">
      <c r="C281" s="39">
        <v>40452</v>
      </c>
      <c r="D281" s="122"/>
      <c r="E281" s="45"/>
      <c r="F281" s="171">
        <v>0</v>
      </c>
      <c r="G281" s="169">
        <f t="shared" si="4"/>
        <v>0</v>
      </c>
    </row>
    <row r="282" spans="3:7" ht="12.75">
      <c r="C282" s="39">
        <v>40453</v>
      </c>
      <c r="D282" s="122"/>
      <c r="E282" s="45"/>
      <c r="F282" s="171">
        <v>0</v>
      </c>
      <c r="G282" s="169">
        <f t="shared" si="4"/>
        <v>0</v>
      </c>
    </row>
    <row r="283" spans="3:7" ht="12.75">
      <c r="C283" s="39">
        <v>40454</v>
      </c>
      <c r="D283" s="122"/>
      <c r="E283" s="45"/>
      <c r="F283" s="171">
        <v>0</v>
      </c>
      <c r="G283" s="169">
        <f t="shared" si="4"/>
        <v>0</v>
      </c>
    </row>
    <row r="284" spans="3:7" ht="12.75">
      <c r="C284" s="39">
        <v>40455</v>
      </c>
      <c r="D284" s="122"/>
      <c r="E284" s="45"/>
      <c r="F284" s="171">
        <v>0</v>
      </c>
      <c r="G284" s="169">
        <f t="shared" si="4"/>
        <v>0</v>
      </c>
    </row>
    <row r="285" spans="3:7" ht="12.75">
      <c r="C285" s="39">
        <v>40456</v>
      </c>
      <c r="D285" s="122"/>
      <c r="E285" s="45"/>
      <c r="F285" s="171">
        <v>0</v>
      </c>
      <c r="G285" s="169">
        <f t="shared" si="4"/>
        <v>0</v>
      </c>
    </row>
    <row r="286" spans="3:7" ht="12.75">
      <c r="C286" s="39">
        <v>40457</v>
      </c>
      <c r="D286" s="122"/>
      <c r="E286" s="45"/>
      <c r="F286" s="171">
        <v>0</v>
      </c>
      <c r="G286" s="169">
        <f t="shared" si="4"/>
        <v>0</v>
      </c>
    </row>
    <row r="287" spans="3:7" ht="12.75">
      <c r="C287" s="39">
        <v>40458</v>
      </c>
      <c r="D287" s="122"/>
      <c r="E287" s="45"/>
      <c r="F287" s="171">
        <v>0</v>
      </c>
      <c r="G287" s="169">
        <f t="shared" si="4"/>
        <v>0</v>
      </c>
    </row>
    <row r="288" spans="3:7" ht="12.75">
      <c r="C288" s="39">
        <v>40459</v>
      </c>
      <c r="D288" s="122"/>
      <c r="E288" s="45"/>
      <c r="F288" s="171">
        <v>0</v>
      </c>
      <c r="G288" s="169">
        <f t="shared" si="4"/>
        <v>0</v>
      </c>
    </row>
    <row r="289" spans="3:7" ht="12.75">
      <c r="C289" s="39">
        <v>40460</v>
      </c>
      <c r="D289" s="122"/>
      <c r="E289" s="45"/>
      <c r="F289" s="171">
        <v>0</v>
      </c>
      <c r="G289" s="169">
        <f t="shared" si="4"/>
        <v>0</v>
      </c>
    </row>
    <row r="290" spans="3:7" ht="12.75">
      <c r="C290" s="39">
        <v>40461</v>
      </c>
      <c r="D290" s="122"/>
      <c r="E290" s="45"/>
      <c r="F290" s="171">
        <v>0</v>
      </c>
      <c r="G290" s="169">
        <f t="shared" si="4"/>
        <v>0</v>
      </c>
    </row>
    <row r="291" spans="3:7" ht="12.75">
      <c r="C291" s="39">
        <v>40462</v>
      </c>
      <c r="D291" s="122"/>
      <c r="E291" s="45"/>
      <c r="F291" s="171">
        <v>0</v>
      </c>
      <c r="G291" s="169">
        <f t="shared" si="4"/>
        <v>0</v>
      </c>
    </row>
    <row r="292" spans="3:7" ht="12.75">
      <c r="C292" s="39">
        <v>40463</v>
      </c>
      <c r="D292" s="122"/>
      <c r="E292" s="45"/>
      <c r="F292" s="171">
        <v>0</v>
      </c>
      <c r="G292" s="169">
        <f t="shared" si="4"/>
        <v>0</v>
      </c>
    </row>
    <row r="293" spans="3:7" ht="12.75">
      <c r="C293" s="39">
        <v>40464</v>
      </c>
      <c r="D293" s="122"/>
      <c r="E293" s="45"/>
      <c r="F293" s="171">
        <v>0</v>
      </c>
      <c r="G293" s="169">
        <f t="shared" si="4"/>
        <v>0</v>
      </c>
    </row>
    <row r="294" spans="3:7" ht="12.75">
      <c r="C294" s="39">
        <v>40465</v>
      </c>
      <c r="D294" s="122"/>
      <c r="E294" s="45"/>
      <c r="F294" s="171">
        <v>0</v>
      </c>
      <c r="G294" s="169">
        <f t="shared" si="4"/>
        <v>0</v>
      </c>
    </row>
    <row r="295" spans="3:7" ht="12.75">
      <c r="C295" s="39">
        <v>40466</v>
      </c>
      <c r="D295" s="122"/>
      <c r="E295" s="45"/>
      <c r="F295" s="171">
        <v>0</v>
      </c>
      <c r="G295" s="169">
        <f t="shared" si="4"/>
        <v>0</v>
      </c>
    </row>
    <row r="296" spans="3:7" ht="12.75">
      <c r="C296" s="39">
        <v>40467</v>
      </c>
      <c r="D296" s="122"/>
      <c r="E296" s="45"/>
      <c r="F296" s="171">
        <v>0</v>
      </c>
      <c r="G296" s="169">
        <f t="shared" si="4"/>
        <v>0</v>
      </c>
    </row>
    <row r="297" spans="3:7" ht="12.75">
      <c r="C297" s="39">
        <v>40468</v>
      </c>
      <c r="D297" s="122"/>
      <c r="E297" s="45"/>
      <c r="F297" s="171">
        <v>0</v>
      </c>
      <c r="G297" s="169">
        <f t="shared" si="4"/>
        <v>0</v>
      </c>
    </row>
    <row r="298" spans="3:7" ht="12.75">
      <c r="C298" s="39">
        <v>40469</v>
      </c>
      <c r="D298" s="122"/>
      <c r="E298" s="45"/>
      <c r="F298" s="171">
        <v>0</v>
      </c>
      <c r="G298" s="169">
        <f t="shared" si="4"/>
        <v>0</v>
      </c>
    </row>
    <row r="299" spans="3:7" ht="12.75">
      <c r="C299" s="39">
        <v>40470</v>
      </c>
      <c r="D299" s="122"/>
      <c r="E299" s="45"/>
      <c r="F299" s="171">
        <v>0</v>
      </c>
      <c r="G299" s="169">
        <f t="shared" si="4"/>
        <v>0</v>
      </c>
    </row>
    <row r="300" spans="3:7" ht="12.75">
      <c r="C300" s="39">
        <v>40471</v>
      </c>
      <c r="D300" s="122"/>
      <c r="E300" s="45"/>
      <c r="F300" s="171">
        <v>0</v>
      </c>
      <c r="G300" s="169">
        <f t="shared" si="4"/>
        <v>0</v>
      </c>
    </row>
    <row r="301" spans="3:7" ht="12.75">
      <c r="C301" s="39">
        <v>40472</v>
      </c>
      <c r="D301" s="122"/>
      <c r="E301" s="45"/>
      <c r="F301" s="171">
        <v>0</v>
      </c>
      <c r="G301" s="169">
        <f t="shared" si="4"/>
        <v>0</v>
      </c>
    </row>
    <row r="302" spans="3:7" ht="12.75">
      <c r="C302" s="39">
        <v>40473</v>
      </c>
      <c r="D302" s="122"/>
      <c r="E302" s="45"/>
      <c r="F302" s="171">
        <v>0</v>
      </c>
      <c r="G302" s="169">
        <f t="shared" si="4"/>
        <v>0</v>
      </c>
    </row>
    <row r="303" spans="3:7" ht="12.75">
      <c r="C303" s="39">
        <v>40474</v>
      </c>
      <c r="D303" s="122"/>
      <c r="E303" s="45"/>
      <c r="F303" s="171">
        <v>0</v>
      </c>
      <c r="G303" s="169">
        <f t="shared" si="4"/>
        <v>0</v>
      </c>
    </row>
    <row r="304" spans="3:7" ht="12.75">
      <c r="C304" s="39">
        <v>40475</v>
      </c>
      <c r="D304" s="122"/>
      <c r="E304" s="45"/>
      <c r="F304" s="171">
        <v>0</v>
      </c>
      <c r="G304" s="169">
        <f t="shared" si="4"/>
        <v>0</v>
      </c>
    </row>
    <row r="305" spans="3:7" ht="12.75">
      <c r="C305" s="39">
        <v>40476</v>
      </c>
      <c r="D305" s="122"/>
      <c r="E305" s="45"/>
      <c r="F305" s="171">
        <v>0</v>
      </c>
      <c r="G305" s="169">
        <f t="shared" si="4"/>
        <v>0</v>
      </c>
    </row>
    <row r="306" spans="3:7" ht="12.75">
      <c r="C306" s="39">
        <v>40477</v>
      </c>
      <c r="D306" s="122"/>
      <c r="E306" s="45"/>
      <c r="F306" s="171">
        <v>0</v>
      </c>
      <c r="G306" s="169">
        <f t="shared" si="4"/>
        <v>0</v>
      </c>
    </row>
    <row r="307" spans="3:7" ht="12.75">
      <c r="C307" s="39">
        <v>40478</v>
      </c>
      <c r="D307" s="122"/>
      <c r="E307" s="45"/>
      <c r="F307" s="171">
        <v>0</v>
      </c>
      <c r="G307" s="169">
        <f t="shared" si="4"/>
        <v>0</v>
      </c>
    </row>
    <row r="308" spans="3:7" ht="12.75">
      <c r="C308" s="39">
        <v>40479</v>
      </c>
      <c r="D308" s="122"/>
      <c r="E308" s="45"/>
      <c r="F308" s="171">
        <v>0</v>
      </c>
      <c r="G308" s="169">
        <f t="shared" si="4"/>
        <v>0</v>
      </c>
    </row>
    <row r="309" spans="1:7" ht="12.75">
      <c r="A309" s="125" t="s">
        <v>115</v>
      </c>
      <c r="C309" s="39">
        <v>40480</v>
      </c>
      <c r="D309" s="122"/>
      <c r="E309" s="45"/>
      <c r="F309" s="171">
        <v>0</v>
      </c>
      <c r="G309" s="169">
        <f t="shared" si="4"/>
        <v>0</v>
      </c>
    </row>
    <row r="310" spans="3:7" ht="12.75">
      <c r="C310" s="39">
        <v>40481</v>
      </c>
      <c r="D310" s="122"/>
      <c r="E310" s="45"/>
      <c r="F310" s="171">
        <v>0</v>
      </c>
      <c r="G310" s="169">
        <f t="shared" si="4"/>
        <v>0</v>
      </c>
    </row>
    <row r="311" spans="3:7" ht="12.75">
      <c r="C311" s="39">
        <v>40482</v>
      </c>
      <c r="D311" s="122"/>
      <c r="E311" s="45"/>
      <c r="F311" s="171">
        <v>0</v>
      </c>
      <c r="G311" s="169">
        <f t="shared" si="4"/>
        <v>0</v>
      </c>
    </row>
    <row r="312" spans="3:7" ht="12.75">
      <c r="C312" s="39">
        <v>40483</v>
      </c>
      <c r="D312" s="122"/>
      <c r="E312" s="45"/>
      <c r="F312" s="171">
        <v>0</v>
      </c>
      <c r="G312" s="169">
        <f t="shared" si="4"/>
        <v>0</v>
      </c>
    </row>
    <row r="313" spans="3:7" ht="12.75">
      <c r="C313" s="39">
        <v>40484</v>
      </c>
      <c r="D313" s="122"/>
      <c r="E313" s="45"/>
      <c r="F313" s="171">
        <v>0</v>
      </c>
      <c r="G313" s="169">
        <f t="shared" si="4"/>
        <v>0</v>
      </c>
    </row>
    <row r="314" spans="3:7" ht="12.75">
      <c r="C314" s="39">
        <v>40485</v>
      </c>
      <c r="D314" s="122"/>
      <c r="E314" s="45"/>
      <c r="F314" s="171">
        <v>0</v>
      </c>
      <c r="G314" s="169">
        <f t="shared" si="4"/>
        <v>0</v>
      </c>
    </row>
    <row r="315" spans="3:7" ht="12.75">
      <c r="C315" s="39">
        <v>40486</v>
      </c>
      <c r="D315" s="122"/>
      <c r="E315" s="45"/>
      <c r="F315" s="171">
        <v>0</v>
      </c>
      <c r="G315" s="169">
        <f t="shared" si="4"/>
        <v>0</v>
      </c>
    </row>
    <row r="316" spans="3:7" ht="12.75">
      <c r="C316" s="39">
        <v>40487</v>
      </c>
      <c r="D316" s="122"/>
      <c r="E316" s="45"/>
      <c r="F316" s="171">
        <v>0</v>
      </c>
      <c r="G316" s="169">
        <f t="shared" si="4"/>
        <v>0</v>
      </c>
    </row>
    <row r="317" spans="3:7" ht="12.75">
      <c r="C317" s="39">
        <v>40488</v>
      </c>
      <c r="D317" s="122"/>
      <c r="E317" s="45"/>
      <c r="F317" s="171">
        <v>0</v>
      </c>
      <c r="G317" s="169">
        <f t="shared" si="4"/>
        <v>0</v>
      </c>
    </row>
    <row r="318" spans="3:7" ht="12.75">
      <c r="C318" s="39">
        <v>40489</v>
      </c>
      <c r="D318" s="122"/>
      <c r="E318" s="45"/>
      <c r="F318" s="171">
        <v>0</v>
      </c>
      <c r="G318" s="169">
        <f aca="true" t="shared" si="5" ref="G318:G381">F318*(D318/$D$742)</f>
        <v>0</v>
      </c>
    </row>
    <row r="319" spans="3:7" ht="12.75">
      <c r="C319" s="39">
        <v>40490</v>
      </c>
      <c r="D319" s="122"/>
      <c r="E319" s="45"/>
      <c r="F319" s="171">
        <v>0</v>
      </c>
      <c r="G319" s="169">
        <f t="shared" si="5"/>
        <v>0</v>
      </c>
    </row>
    <row r="320" spans="3:7" ht="12.75">
      <c r="C320" s="39">
        <v>40491</v>
      </c>
      <c r="D320" s="122"/>
      <c r="E320" s="45"/>
      <c r="F320" s="171">
        <v>0</v>
      </c>
      <c r="G320" s="169">
        <f t="shared" si="5"/>
        <v>0</v>
      </c>
    </row>
    <row r="321" spans="3:7" ht="12.75">
      <c r="C321" s="39">
        <v>40492</v>
      </c>
      <c r="D321" s="122"/>
      <c r="E321" s="45"/>
      <c r="F321" s="171">
        <v>0</v>
      </c>
      <c r="G321" s="169">
        <f t="shared" si="5"/>
        <v>0</v>
      </c>
    </row>
    <row r="322" spans="3:7" ht="12.75">
      <c r="C322" s="39">
        <v>40493</v>
      </c>
      <c r="D322" s="122"/>
      <c r="E322" s="45"/>
      <c r="F322" s="171">
        <v>0</v>
      </c>
      <c r="G322" s="169">
        <f t="shared" si="5"/>
        <v>0</v>
      </c>
    </row>
    <row r="323" spans="3:7" ht="12.75">
      <c r="C323" s="39">
        <v>40494</v>
      </c>
      <c r="D323" s="122"/>
      <c r="E323" s="45"/>
      <c r="F323" s="171">
        <v>0</v>
      </c>
      <c r="G323" s="169">
        <f t="shared" si="5"/>
        <v>0</v>
      </c>
    </row>
    <row r="324" spans="3:7" ht="12.75">
      <c r="C324" s="39">
        <v>40495</v>
      </c>
      <c r="D324" s="122"/>
      <c r="E324" s="45"/>
      <c r="F324" s="171">
        <v>0</v>
      </c>
      <c r="G324" s="169">
        <f t="shared" si="5"/>
        <v>0</v>
      </c>
    </row>
    <row r="325" spans="3:7" ht="12.75">
      <c r="C325" s="39">
        <v>40496</v>
      </c>
      <c r="D325" s="122"/>
      <c r="E325" s="45"/>
      <c r="F325" s="171">
        <v>0</v>
      </c>
      <c r="G325" s="169">
        <f t="shared" si="5"/>
        <v>0</v>
      </c>
    </row>
    <row r="326" spans="3:7" ht="12.75">
      <c r="C326" s="39">
        <v>40497</v>
      </c>
      <c r="D326" s="122"/>
      <c r="E326" s="45"/>
      <c r="F326" s="171">
        <v>0</v>
      </c>
      <c r="G326" s="169">
        <f t="shared" si="5"/>
        <v>0</v>
      </c>
    </row>
    <row r="327" spans="3:7" ht="12.75">
      <c r="C327" s="39">
        <v>40498</v>
      </c>
      <c r="D327" s="122"/>
      <c r="E327" s="45"/>
      <c r="F327" s="171">
        <v>0</v>
      </c>
      <c r="G327" s="169">
        <f t="shared" si="5"/>
        <v>0</v>
      </c>
    </row>
    <row r="328" spans="3:7" ht="12.75">
      <c r="C328" s="39">
        <v>40499</v>
      </c>
      <c r="D328" s="122"/>
      <c r="E328" s="45"/>
      <c r="F328" s="171">
        <v>0</v>
      </c>
      <c r="G328" s="169">
        <f t="shared" si="5"/>
        <v>0</v>
      </c>
    </row>
    <row r="329" spans="3:7" ht="12.75">
      <c r="C329" s="39">
        <v>40500</v>
      </c>
      <c r="D329" s="122"/>
      <c r="E329" s="45"/>
      <c r="F329" s="171">
        <v>0</v>
      </c>
      <c r="G329" s="169">
        <f t="shared" si="5"/>
        <v>0</v>
      </c>
    </row>
    <row r="330" spans="3:7" ht="12.75">
      <c r="C330" s="39">
        <v>40501</v>
      </c>
      <c r="D330" s="122"/>
      <c r="E330" s="45"/>
      <c r="F330" s="171">
        <v>0</v>
      </c>
      <c r="G330" s="169">
        <f t="shared" si="5"/>
        <v>0</v>
      </c>
    </row>
    <row r="331" spans="3:7" ht="12.75">
      <c r="C331" s="39">
        <v>40502</v>
      </c>
      <c r="D331" s="122"/>
      <c r="E331" s="45"/>
      <c r="F331" s="171">
        <v>0</v>
      </c>
      <c r="G331" s="169">
        <f t="shared" si="5"/>
        <v>0</v>
      </c>
    </row>
    <row r="332" spans="3:7" ht="12.75">
      <c r="C332" s="39">
        <v>40503</v>
      </c>
      <c r="D332" s="122"/>
      <c r="E332" s="45"/>
      <c r="F332" s="171">
        <v>0</v>
      </c>
      <c r="G332" s="169">
        <f t="shared" si="5"/>
        <v>0</v>
      </c>
    </row>
    <row r="333" spans="3:7" ht="12.75">
      <c r="C333" s="39">
        <v>40504</v>
      </c>
      <c r="D333" s="122"/>
      <c r="E333" s="45"/>
      <c r="F333" s="171">
        <v>0</v>
      </c>
      <c r="G333" s="169">
        <f t="shared" si="5"/>
        <v>0</v>
      </c>
    </row>
    <row r="334" spans="3:7" ht="12.75">
      <c r="C334" s="39">
        <v>40505</v>
      </c>
      <c r="D334" s="122"/>
      <c r="E334" s="45"/>
      <c r="F334" s="171">
        <v>0</v>
      </c>
      <c r="G334" s="169">
        <f t="shared" si="5"/>
        <v>0</v>
      </c>
    </row>
    <row r="335" spans="3:7" ht="12.75">
      <c r="C335" s="39">
        <v>40506</v>
      </c>
      <c r="D335" s="122"/>
      <c r="E335" s="45"/>
      <c r="F335" s="171">
        <v>0</v>
      </c>
      <c r="G335" s="169">
        <f t="shared" si="5"/>
        <v>0</v>
      </c>
    </row>
    <row r="336" spans="3:7" ht="12.75">
      <c r="C336" s="39">
        <v>40507</v>
      </c>
      <c r="D336" s="122"/>
      <c r="E336" s="45"/>
      <c r="F336" s="171">
        <v>0</v>
      </c>
      <c r="G336" s="169">
        <f t="shared" si="5"/>
        <v>0</v>
      </c>
    </row>
    <row r="337" spans="3:7" ht="12.75">
      <c r="C337" s="39">
        <v>40508</v>
      </c>
      <c r="D337" s="122"/>
      <c r="E337" s="45"/>
      <c r="F337" s="171">
        <v>0</v>
      </c>
      <c r="G337" s="169">
        <f t="shared" si="5"/>
        <v>0</v>
      </c>
    </row>
    <row r="338" spans="3:7" ht="12.75">
      <c r="C338" s="39">
        <v>40509</v>
      </c>
      <c r="D338" s="122"/>
      <c r="E338" s="45"/>
      <c r="F338" s="171">
        <v>0</v>
      </c>
      <c r="G338" s="169">
        <f t="shared" si="5"/>
        <v>0</v>
      </c>
    </row>
    <row r="339" spans="3:7" ht="12.75">
      <c r="C339" s="39">
        <v>40510</v>
      </c>
      <c r="D339" s="122"/>
      <c r="E339" s="45"/>
      <c r="F339" s="171">
        <v>0</v>
      </c>
      <c r="G339" s="169">
        <f t="shared" si="5"/>
        <v>0</v>
      </c>
    </row>
    <row r="340" spans="3:7" ht="12.75">
      <c r="C340" s="39">
        <v>40511</v>
      </c>
      <c r="D340" s="122"/>
      <c r="E340" s="45"/>
      <c r="F340" s="171">
        <v>0</v>
      </c>
      <c r="G340" s="169">
        <f t="shared" si="5"/>
        <v>0</v>
      </c>
    </row>
    <row r="341" spans="1:7" ht="12.75">
      <c r="A341" s="125" t="s">
        <v>116</v>
      </c>
      <c r="C341" s="39">
        <v>40512</v>
      </c>
      <c r="D341" s="122"/>
      <c r="E341" s="45"/>
      <c r="F341" s="171">
        <v>0</v>
      </c>
      <c r="G341" s="169">
        <f t="shared" si="5"/>
        <v>0</v>
      </c>
    </row>
    <row r="342" spans="3:7" ht="12.75">
      <c r="C342" s="39">
        <v>40513</v>
      </c>
      <c r="D342" s="122"/>
      <c r="E342" s="45"/>
      <c r="F342" s="171">
        <v>0</v>
      </c>
      <c r="G342" s="169">
        <f t="shared" si="5"/>
        <v>0</v>
      </c>
    </row>
    <row r="343" spans="3:7" ht="12.75">
      <c r="C343" s="39">
        <v>40514</v>
      </c>
      <c r="D343" s="122"/>
      <c r="E343" s="45"/>
      <c r="F343" s="171">
        <v>0</v>
      </c>
      <c r="G343" s="169">
        <f t="shared" si="5"/>
        <v>0</v>
      </c>
    </row>
    <row r="344" spans="3:7" ht="12.75">
      <c r="C344" s="39">
        <v>40515</v>
      </c>
      <c r="D344" s="122"/>
      <c r="E344" s="45"/>
      <c r="F344" s="171">
        <v>0</v>
      </c>
      <c r="G344" s="169">
        <f t="shared" si="5"/>
        <v>0</v>
      </c>
    </row>
    <row r="345" spans="3:7" ht="12.75">
      <c r="C345" s="39">
        <v>40516</v>
      </c>
      <c r="D345" s="122"/>
      <c r="E345" s="45"/>
      <c r="F345" s="171">
        <v>0</v>
      </c>
      <c r="G345" s="169">
        <f t="shared" si="5"/>
        <v>0</v>
      </c>
    </row>
    <row r="346" spans="3:7" ht="12.75">
      <c r="C346" s="39">
        <v>40517</v>
      </c>
      <c r="D346" s="122"/>
      <c r="E346" s="45"/>
      <c r="F346" s="171">
        <v>0</v>
      </c>
      <c r="G346" s="169">
        <f t="shared" si="5"/>
        <v>0</v>
      </c>
    </row>
    <row r="347" spans="3:7" ht="12.75">
      <c r="C347" s="39">
        <v>40518</v>
      </c>
      <c r="D347" s="122"/>
      <c r="E347" s="45"/>
      <c r="F347" s="171">
        <v>0</v>
      </c>
      <c r="G347" s="169">
        <f t="shared" si="5"/>
        <v>0</v>
      </c>
    </row>
    <row r="348" spans="3:7" ht="12.75">
      <c r="C348" s="39">
        <v>40519</v>
      </c>
      <c r="D348" s="122"/>
      <c r="E348" s="45"/>
      <c r="F348" s="171">
        <v>0</v>
      </c>
      <c r="G348" s="169">
        <f t="shared" si="5"/>
        <v>0</v>
      </c>
    </row>
    <row r="349" spans="3:7" ht="12.75">
      <c r="C349" s="39">
        <v>40520</v>
      </c>
      <c r="D349" s="122"/>
      <c r="E349" s="45"/>
      <c r="F349" s="171">
        <v>0</v>
      </c>
      <c r="G349" s="169">
        <f t="shared" si="5"/>
        <v>0</v>
      </c>
    </row>
    <row r="350" spans="3:7" ht="12.75">
      <c r="C350" s="39">
        <v>40521</v>
      </c>
      <c r="D350" s="122"/>
      <c r="E350" s="45"/>
      <c r="F350" s="171">
        <v>0</v>
      </c>
      <c r="G350" s="169">
        <f t="shared" si="5"/>
        <v>0</v>
      </c>
    </row>
    <row r="351" spans="3:7" ht="12.75">
      <c r="C351" s="39">
        <v>40522</v>
      </c>
      <c r="D351" s="122"/>
      <c r="E351" s="45"/>
      <c r="F351" s="171">
        <v>0</v>
      </c>
      <c r="G351" s="169">
        <f t="shared" si="5"/>
        <v>0</v>
      </c>
    </row>
    <row r="352" spans="3:7" ht="12.75">
      <c r="C352" s="39">
        <v>40523</v>
      </c>
      <c r="D352" s="122"/>
      <c r="E352" s="45"/>
      <c r="F352" s="171">
        <v>0</v>
      </c>
      <c r="G352" s="169">
        <f t="shared" si="5"/>
        <v>0</v>
      </c>
    </row>
    <row r="353" spans="3:7" ht="12.75">
      <c r="C353" s="39">
        <v>40524</v>
      </c>
      <c r="D353" s="122"/>
      <c r="E353" s="45"/>
      <c r="F353" s="171">
        <v>0</v>
      </c>
      <c r="G353" s="169">
        <f t="shared" si="5"/>
        <v>0</v>
      </c>
    </row>
    <row r="354" spans="3:7" ht="12.75">
      <c r="C354" s="39">
        <v>40525</v>
      </c>
      <c r="D354" s="122"/>
      <c r="E354" s="45"/>
      <c r="F354" s="171">
        <v>0</v>
      </c>
      <c r="G354" s="169">
        <f t="shared" si="5"/>
        <v>0</v>
      </c>
    </row>
    <row r="355" spans="3:7" ht="12.75">
      <c r="C355" s="39">
        <v>40526</v>
      </c>
      <c r="D355" s="122"/>
      <c r="E355" s="45"/>
      <c r="F355" s="171">
        <v>0</v>
      </c>
      <c r="G355" s="169">
        <f t="shared" si="5"/>
        <v>0</v>
      </c>
    </row>
    <row r="356" spans="3:7" ht="12.75">
      <c r="C356" s="39">
        <v>40527</v>
      </c>
      <c r="D356" s="122"/>
      <c r="E356" s="45"/>
      <c r="F356" s="171">
        <v>0</v>
      </c>
      <c r="G356" s="169">
        <f t="shared" si="5"/>
        <v>0</v>
      </c>
    </row>
    <row r="357" spans="3:7" ht="12.75">
      <c r="C357" s="39">
        <v>40528</v>
      </c>
      <c r="D357" s="122"/>
      <c r="E357" s="45"/>
      <c r="F357" s="171">
        <v>0</v>
      </c>
      <c r="G357" s="169">
        <f t="shared" si="5"/>
        <v>0</v>
      </c>
    </row>
    <row r="358" spans="3:7" ht="12.75">
      <c r="C358" s="39">
        <v>40529</v>
      </c>
      <c r="D358" s="122"/>
      <c r="E358" s="45"/>
      <c r="F358" s="171">
        <v>0</v>
      </c>
      <c r="G358" s="169">
        <f t="shared" si="5"/>
        <v>0</v>
      </c>
    </row>
    <row r="359" spans="3:7" ht="12.75">
      <c r="C359" s="39">
        <v>40530</v>
      </c>
      <c r="D359" s="122"/>
      <c r="E359" s="45"/>
      <c r="F359" s="171">
        <v>0</v>
      </c>
      <c r="G359" s="169">
        <f t="shared" si="5"/>
        <v>0</v>
      </c>
    </row>
    <row r="360" spans="3:7" ht="12.75">
      <c r="C360" s="39">
        <v>40531</v>
      </c>
      <c r="D360" s="122"/>
      <c r="E360" s="45"/>
      <c r="F360" s="171">
        <v>0</v>
      </c>
      <c r="G360" s="169">
        <f t="shared" si="5"/>
        <v>0</v>
      </c>
    </row>
    <row r="361" spans="3:7" ht="12.75">
      <c r="C361" s="39">
        <v>40532</v>
      </c>
      <c r="D361" s="122"/>
      <c r="E361" s="45"/>
      <c r="F361" s="171">
        <v>0</v>
      </c>
      <c r="G361" s="169">
        <f t="shared" si="5"/>
        <v>0</v>
      </c>
    </row>
    <row r="362" spans="3:7" ht="12.75">
      <c r="C362" s="39">
        <v>40533</v>
      </c>
      <c r="D362" s="122"/>
      <c r="E362" s="45"/>
      <c r="F362" s="171">
        <v>0</v>
      </c>
      <c r="G362" s="169">
        <f t="shared" si="5"/>
        <v>0</v>
      </c>
    </row>
    <row r="363" spans="3:7" ht="12.75">
      <c r="C363" s="39">
        <v>40534</v>
      </c>
      <c r="D363" s="122"/>
      <c r="E363" s="45"/>
      <c r="F363" s="171">
        <v>0</v>
      </c>
      <c r="G363" s="169">
        <f t="shared" si="5"/>
        <v>0</v>
      </c>
    </row>
    <row r="364" spans="3:7" ht="12.75">
      <c r="C364" s="39">
        <v>40535</v>
      </c>
      <c r="D364" s="122"/>
      <c r="E364" s="45"/>
      <c r="F364" s="171">
        <v>0</v>
      </c>
      <c r="G364" s="169">
        <f t="shared" si="5"/>
        <v>0</v>
      </c>
    </row>
    <row r="365" spans="3:7" ht="12.75">
      <c r="C365" s="39">
        <v>40536</v>
      </c>
      <c r="D365" s="122"/>
      <c r="E365" s="45"/>
      <c r="F365" s="171">
        <v>0</v>
      </c>
      <c r="G365" s="169">
        <f t="shared" si="5"/>
        <v>0</v>
      </c>
    </row>
    <row r="366" spans="3:7" ht="12.75">
      <c r="C366" s="39">
        <v>40537</v>
      </c>
      <c r="D366" s="122"/>
      <c r="E366" s="45"/>
      <c r="F366" s="171">
        <v>0</v>
      </c>
      <c r="G366" s="169">
        <f t="shared" si="5"/>
        <v>0</v>
      </c>
    </row>
    <row r="367" spans="3:7" ht="12.75">
      <c r="C367" s="39">
        <v>40538</v>
      </c>
      <c r="D367" s="122"/>
      <c r="E367" s="45"/>
      <c r="F367" s="171">
        <v>0</v>
      </c>
      <c r="G367" s="169">
        <f t="shared" si="5"/>
        <v>0</v>
      </c>
    </row>
    <row r="368" spans="3:7" ht="12.75">
      <c r="C368" s="39">
        <v>40539</v>
      </c>
      <c r="D368" s="122"/>
      <c r="E368" s="45"/>
      <c r="F368" s="171">
        <v>0</v>
      </c>
      <c r="G368" s="169">
        <f t="shared" si="5"/>
        <v>0</v>
      </c>
    </row>
    <row r="369" spans="3:7" ht="12.75">
      <c r="C369" s="39">
        <v>40540</v>
      </c>
      <c r="D369" s="122"/>
      <c r="E369" s="45"/>
      <c r="F369" s="171">
        <v>0</v>
      </c>
      <c r="G369" s="169">
        <f t="shared" si="5"/>
        <v>0</v>
      </c>
    </row>
    <row r="370" spans="3:7" ht="12.75">
      <c r="C370" s="39">
        <v>40541</v>
      </c>
      <c r="D370" s="122"/>
      <c r="E370" s="45"/>
      <c r="F370" s="171">
        <v>0</v>
      </c>
      <c r="G370" s="169">
        <f t="shared" si="5"/>
        <v>0</v>
      </c>
    </row>
    <row r="371" spans="3:7" ht="12.75">
      <c r="C371" s="39">
        <v>40542</v>
      </c>
      <c r="D371" s="122"/>
      <c r="E371" s="45"/>
      <c r="F371" s="171">
        <v>0</v>
      </c>
      <c r="G371" s="169">
        <f t="shared" si="5"/>
        <v>0</v>
      </c>
    </row>
    <row r="372" spans="1:7" ht="12.75">
      <c r="A372" s="125" t="s">
        <v>115</v>
      </c>
      <c r="C372" s="39">
        <v>40543</v>
      </c>
      <c r="D372" s="122"/>
      <c r="E372" s="45"/>
      <c r="F372" s="171">
        <v>0</v>
      </c>
      <c r="G372" s="169">
        <f t="shared" si="5"/>
        <v>0</v>
      </c>
    </row>
    <row r="373" spans="3:7" ht="12.75">
      <c r="C373" s="39">
        <v>40544</v>
      </c>
      <c r="D373" s="123"/>
      <c r="E373" s="4"/>
      <c r="F373" s="171">
        <v>0</v>
      </c>
      <c r="G373" s="169">
        <f t="shared" si="5"/>
        <v>0</v>
      </c>
    </row>
    <row r="374" spans="3:7" ht="12.75">
      <c r="C374" s="39">
        <v>40545</v>
      </c>
      <c r="D374" s="123"/>
      <c r="E374" s="4"/>
      <c r="F374" s="171">
        <v>0</v>
      </c>
      <c r="G374" s="169">
        <f t="shared" si="5"/>
        <v>0</v>
      </c>
    </row>
    <row r="375" spans="3:7" ht="12.75">
      <c r="C375" s="39">
        <v>40546</v>
      </c>
      <c r="D375" s="123"/>
      <c r="E375" s="4"/>
      <c r="F375" s="171">
        <v>0</v>
      </c>
      <c r="G375" s="169">
        <f t="shared" si="5"/>
        <v>0</v>
      </c>
    </row>
    <row r="376" spans="3:7" ht="12.75">
      <c r="C376" s="39">
        <v>40547</v>
      </c>
      <c r="D376" s="123"/>
      <c r="E376" s="4"/>
      <c r="F376" s="171">
        <v>0</v>
      </c>
      <c r="G376" s="169">
        <f t="shared" si="5"/>
        <v>0</v>
      </c>
    </row>
    <row r="377" spans="3:7" ht="12.75">
      <c r="C377" s="39">
        <v>40548</v>
      </c>
      <c r="D377" s="123"/>
      <c r="E377" s="4"/>
      <c r="F377" s="171">
        <v>0</v>
      </c>
      <c r="G377" s="169">
        <f t="shared" si="5"/>
        <v>0</v>
      </c>
    </row>
    <row r="378" spans="3:7" ht="12.75">
      <c r="C378" s="39">
        <v>40549</v>
      </c>
      <c r="D378" s="123"/>
      <c r="E378" s="4"/>
      <c r="F378" s="171">
        <v>0</v>
      </c>
      <c r="G378" s="169">
        <f t="shared" si="5"/>
        <v>0</v>
      </c>
    </row>
    <row r="379" spans="3:7" ht="12.75">
      <c r="C379" s="39">
        <v>40550</v>
      </c>
      <c r="D379" s="123"/>
      <c r="E379" s="4"/>
      <c r="F379" s="171">
        <v>0</v>
      </c>
      <c r="G379" s="169">
        <f t="shared" si="5"/>
        <v>0</v>
      </c>
    </row>
    <row r="380" spans="3:7" ht="12.75">
      <c r="C380" s="39">
        <v>40551</v>
      </c>
      <c r="D380" s="123"/>
      <c r="E380" s="4"/>
      <c r="F380" s="171">
        <v>0</v>
      </c>
      <c r="G380" s="169">
        <f t="shared" si="5"/>
        <v>0</v>
      </c>
    </row>
    <row r="381" spans="3:7" ht="12.75">
      <c r="C381" s="39">
        <v>40552</v>
      </c>
      <c r="D381" s="123"/>
      <c r="E381" s="4"/>
      <c r="F381" s="171">
        <v>0</v>
      </c>
      <c r="G381" s="169">
        <f t="shared" si="5"/>
        <v>0</v>
      </c>
    </row>
    <row r="382" spans="3:7" ht="12.75">
      <c r="C382" s="39">
        <v>40553</v>
      </c>
      <c r="D382" s="123"/>
      <c r="E382" s="4"/>
      <c r="F382" s="171">
        <v>0</v>
      </c>
      <c r="G382" s="169">
        <f aca="true" t="shared" si="6" ref="G382:G445">F382*(D382/$D$742)</f>
        <v>0</v>
      </c>
    </row>
    <row r="383" spans="3:7" ht="12.75">
      <c r="C383" s="39">
        <v>40554</v>
      </c>
      <c r="D383" s="123"/>
      <c r="E383" s="4"/>
      <c r="F383" s="171">
        <v>0</v>
      </c>
      <c r="G383" s="169">
        <f t="shared" si="6"/>
        <v>0</v>
      </c>
    </row>
    <row r="384" spans="3:7" ht="12.75">
      <c r="C384" s="39">
        <v>40555</v>
      </c>
      <c r="D384" s="123"/>
      <c r="E384" s="4"/>
      <c r="F384" s="171">
        <v>0</v>
      </c>
      <c r="G384" s="169">
        <f t="shared" si="6"/>
        <v>0</v>
      </c>
    </row>
    <row r="385" spans="3:7" ht="12.75">
      <c r="C385" s="39">
        <v>40556</v>
      </c>
      <c r="D385" s="123"/>
      <c r="E385" s="4"/>
      <c r="F385" s="171">
        <v>0</v>
      </c>
      <c r="G385" s="169">
        <f t="shared" si="6"/>
        <v>0</v>
      </c>
    </row>
    <row r="386" spans="3:7" ht="12.75">
      <c r="C386" s="39">
        <v>40557</v>
      </c>
      <c r="D386" s="123"/>
      <c r="E386" s="4"/>
      <c r="F386" s="171">
        <v>0</v>
      </c>
      <c r="G386" s="169">
        <f t="shared" si="6"/>
        <v>0</v>
      </c>
    </row>
    <row r="387" spans="3:7" ht="12.75">
      <c r="C387" s="39">
        <v>40558</v>
      </c>
      <c r="D387" s="123"/>
      <c r="E387" s="4"/>
      <c r="F387" s="171">
        <v>0</v>
      </c>
      <c r="G387" s="169">
        <f t="shared" si="6"/>
        <v>0</v>
      </c>
    </row>
    <row r="388" spans="3:7" ht="12.75">
      <c r="C388" s="39">
        <v>40559</v>
      </c>
      <c r="D388" s="123"/>
      <c r="E388" s="4"/>
      <c r="F388" s="171">
        <v>0</v>
      </c>
      <c r="G388" s="169">
        <f t="shared" si="6"/>
        <v>0</v>
      </c>
    </row>
    <row r="389" spans="3:7" ht="12.75">
      <c r="C389" s="39">
        <v>40560</v>
      </c>
      <c r="D389" s="123"/>
      <c r="E389" s="4"/>
      <c r="F389" s="171">
        <v>0</v>
      </c>
      <c r="G389" s="169">
        <f t="shared" si="6"/>
        <v>0</v>
      </c>
    </row>
    <row r="390" spans="3:7" ht="12.75">
      <c r="C390" s="39">
        <v>40561</v>
      </c>
      <c r="D390" s="123"/>
      <c r="E390" s="4"/>
      <c r="F390" s="171">
        <v>0</v>
      </c>
      <c r="G390" s="169">
        <f t="shared" si="6"/>
        <v>0</v>
      </c>
    </row>
    <row r="391" spans="3:7" ht="12.75">
      <c r="C391" s="39">
        <v>40562</v>
      </c>
      <c r="D391" s="123"/>
      <c r="E391" s="4"/>
      <c r="F391" s="171">
        <v>0</v>
      </c>
      <c r="G391" s="169">
        <f t="shared" si="6"/>
        <v>0</v>
      </c>
    </row>
    <row r="392" spans="3:7" ht="12.75">
      <c r="C392" s="39">
        <v>40563</v>
      </c>
      <c r="D392" s="123"/>
      <c r="E392" s="4"/>
      <c r="F392" s="171">
        <v>0</v>
      </c>
      <c r="G392" s="169">
        <f t="shared" si="6"/>
        <v>0</v>
      </c>
    </row>
    <row r="393" spans="3:7" ht="12.75">
      <c r="C393" s="39">
        <v>40564</v>
      </c>
      <c r="D393" s="123"/>
      <c r="E393" s="4"/>
      <c r="F393" s="171">
        <v>0</v>
      </c>
      <c r="G393" s="169">
        <f t="shared" si="6"/>
        <v>0</v>
      </c>
    </row>
    <row r="394" spans="3:7" ht="12.75">
      <c r="C394" s="39">
        <v>40565</v>
      </c>
      <c r="D394" s="123"/>
      <c r="E394" s="4"/>
      <c r="F394" s="171">
        <v>0</v>
      </c>
      <c r="G394" s="169">
        <f t="shared" si="6"/>
        <v>0</v>
      </c>
    </row>
    <row r="395" spans="3:7" ht="12.75">
      <c r="C395" s="39">
        <v>40566</v>
      </c>
      <c r="D395" s="123"/>
      <c r="E395" s="4"/>
      <c r="F395" s="171">
        <v>0</v>
      </c>
      <c r="G395" s="169">
        <f t="shared" si="6"/>
        <v>0</v>
      </c>
    </row>
    <row r="396" spans="3:7" ht="12.75">
      <c r="C396" s="39">
        <v>40567</v>
      </c>
      <c r="D396" s="123"/>
      <c r="E396" s="4"/>
      <c r="F396" s="171">
        <v>0</v>
      </c>
      <c r="G396" s="169">
        <f t="shared" si="6"/>
        <v>0</v>
      </c>
    </row>
    <row r="397" spans="3:7" ht="12.75">
      <c r="C397" s="39">
        <v>40568</v>
      </c>
      <c r="D397" s="123"/>
      <c r="E397" s="4"/>
      <c r="F397" s="171">
        <v>0</v>
      </c>
      <c r="G397" s="169">
        <f t="shared" si="6"/>
        <v>0</v>
      </c>
    </row>
    <row r="398" spans="3:7" ht="12.75">
      <c r="C398" s="39">
        <v>40569</v>
      </c>
      <c r="D398" s="123"/>
      <c r="E398" s="4"/>
      <c r="F398" s="171">
        <v>0</v>
      </c>
      <c r="G398" s="169">
        <f t="shared" si="6"/>
        <v>0</v>
      </c>
    </row>
    <row r="399" spans="3:7" ht="12.75">
      <c r="C399" s="39">
        <v>40570</v>
      </c>
      <c r="D399" s="123"/>
      <c r="E399" s="4"/>
      <c r="F399" s="171">
        <v>0</v>
      </c>
      <c r="G399" s="169">
        <f t="shared" si="6"/>
        <v>0</v>
      </c>
    </row>
    <row r="400" spans="3:7" ht="12.75">
      <c r="C400" s="39">
        <v>40571</v>
      </c>
      <c r="D400" s="123"/>
      <c r="E400" s="4"/>
      <c r="F400" s="171">
        <v>0</v>
      </c>
      <c r="G400" s="169">
        <f t="shared" si="6"/>
        <v>0</v>
      </c>
    </row>
    <row r="401" spans="3:7" ht="12.75">
      <c r="C401" s="42">
        <v>40572</v>
      </c>
      <c r="D401" s="126"/>
      <c r="E401" s="4"/>
      <c r="F401" s="171">
        <v>0</v>
      </c>
      <c r="G401" s="169">
        <f t="shared" si="6"/>
        <v>0</v>
      </c>
    </row>
    <row r="402" spans="3:7" ht="12.75">
      <c r="C402" s="39">
        <v>40573</v>
      </c>
      <c r="D402" s="123"/>
      <c r="E402" s="4"/>
      <c r="F402" s="171">
        <v>0</v>
      </c>
      <c r="G402" s="169">
        <f t="shared" si="6"/>
        <v>0</v>
      </c>
    </row>
    <row r="403" spans="1:7" ht="12.75">
      <c r="A403" s="125" t="s">
        <v>128</v>
      </c>
      <c r="C403" s="39">
        <v>40574</v>
      </c>
      <c r="D403" s="123"/>
      <c r="E403" s="4"/>
      <c r="F403" s="171">
        <v>0</v>
      </c>
      <c r="G403" s="169">
        <f t="shared" si="6"/>
        <v>0</v>
      </c>
    </row>
    <row r="404" spans="3:7" ht="12.75">
      <c r="C404" s="39">
        <v>40575</v>
      </c>
      <c r="D404" s="123"/>
      <c r="E404" s="4"/>
      <c r="F404" s="171">
        <v>0</v>
      </c>
      <c r="G404" s="169">
        <f t="shared" si="6"/>
        <v>0</v>
      </c>
    </row>
    <row r="405" spans="3:7" ht="12.75">
      <c r="C405" s="39">
        <v>40576</v>
      </c>
      <c r="D405" s="123"/>
      <c r="E405" s="4"/>
      <c r="F405" s="171">
        <v>0</v>
      </c>
      <c r="G405" s="169">
        <f t="shared" si="6"/>
        <v>0</v>
      </c>
    </row>
    <row r="406" spans="3:7" ht="12.75">
      <c r="C406" s="39">
        <v>40577</v>
      </c>
      <c r="D406" s="123"/>
      <c r="E406" s="4"/>
      <c r="F406" s="171">
        <v>0</v>
      </c>
      <c r="G406" s="169">
        <f t="shared" si="6"/>
        <v>0</v>
      </c>
    </row>
    <row r="407" spans="3:7" ht="12.75">
      <c r="C407" s="39">
        <v>40578</v>
      </c>
      <c r="D407" s="123"/>
      <c r="E407" s="4"/>
      <c r="F407" s="171">
        <v>0</v>
      </c>
      <c r="G407" s="169">
        <f t="shared" si="6"/>
        <v>0</v>
      </c>
    </row>
    <row r="408" spans="3:7" ht="12.75">
      <c r="C408" s="39">
        <v>40579</v>
      </c>
      <c r="D408" s="123"/>
      <c r="E408" s="4"/>
      <c r="F408" s="171">
        <v>0</v>
      </c>
      <c r="G408" s="169">
        <f t="shared" si="6"/>
        <v>0</v>
      </c>
    </row>
    <row r="409" spans="3:7" ht="12.75">
      <c r="C409" s="39">
        <v>40580</v>
      </c>
      <c r="D409" s="123"/>
      <c r="E409" s="4"/>
      <c r="F409" s="171">
        <v>0</v>
      </c>
      <c r="G409" s="169">
        <f t="shared" si="6"/>
        <v>0</v>
      </c>
    </row>
    <row r="410" spans="3:7" ht="12.75">
      <c r="C410" s="39">
        <v>40581</v>
      </c>
      <c r="D410" s="123"/>
      <c r="E410" s="4"/>
      <c r="F410" s="171">
        <v>0</v>
      </c>
      <c r="G410" s="169">
        <f t="shared" si="6"/>
        <v>0</v>
      </c>
    </row>
    <row r="411" spans="3:7" ht="12.75">
      <c r="C411" s="39">
        <v>40582</v>
      </c>
      <c r="D411" s="123"/>
      <c r="E411" s="4"/>
      <c r="F411" s="171">
        <v>0</v>
      </c>
      <c r="G411" s="169">
        <f t="shared" si="6"/>
        <v>0</v>
      </c>
    </row>
    <row r="412" spans="3:7" ht="12.75">
      <c r="C412" s="39">
        <v>40583</v>
      </c>
      <c r="D412" s="123"/>
      <c r="E412" s="4"/>
      <c r="F412" s="171">
        <v>0</v>
      </c>
      <c r="G412" s="169">
        <f t="shared" si="6"/>
        <v>0</v>
      </c>
    </row>
    <row r="413" spans="3:7" ht="12.75">
      <c r="C413" s="39">
        <v>40584</v>
      </c>
      <c r="D413" s="123"/>
      <c r="E413" s="4"/>
      <c r="F413" s="171">
        <v>0</v>
      </c>
      <c r="G413" s="169">
        <f t="shared" si="6"/>
        <v>0</v>
      </c>
    </row>
    <row r="414" spans="3:7" ht="12.75">
      <c r="C414" s="39">
        <v>40585</v>
      </c>
      <c r="D414" s="123"/>
      <c r="E414" s="4"/>
      <c r="F414" s="171">
        <v>0</v>
      </c>
      <c r="G414" s="169">
        <f t="shared" si="6"/>
        <v>0</v>
      </c>
    </row>
    <row r="415" spans="3:7" ht="12.75">
      <c r="C415" s="39">
        <v>40586</v>
      </c>
      <c r="D415" s="123"/>
      <c r="E415" s="4"/>
      <c r="F415" s="171">
        <v>0</v>
      </c>
      <c r="G415" s="169">
        <f t="shared" si="6"/>
        <v>0</v>
      </c>
    </row>
    <row r="416" spans="3:7" ht="12.75">
      <c r="C416" s="39">
        <v>40587</v>
      </c>
      <c r="D416" s="123"/>
      <c r="E416" s="4"/>
      <c r="F416" s="171">
        <v>0</v>
      </c>
      <c r="G416" s="169">
        <f t="shared" si="6"/>
        <v>0</v>
      </c>
    </row>
    <row r="417" spans="3:7" ht="12.75">
      <c r="C417" s="39">
        <v>40588</v>
      </c>
      <c r="D417" s="123"/>
      <c r="E417" s="4"/>
      <c r="F417" s="171">
        <v>0</v>
      </c>
      <c r="G417" s="169">
        <f t="shared" si="6"/>
        <v>0</v>
      </c>
    </row>
    <row r="418" spans="3:7" ht="12.75">
      <c r="C418" s="39">
        <v>40589</v>
      </c>
      <c r="D418" s="123"/>
      <c r="E418" s="4"/>
      <c r="F418" s="171">
        <v>0</v>
      </c>
      <c r="G418" s="169">
        <f t="shared" si="6"/>
        <v>0</v>
      </c>
    </row>
    <row r="419" spans="3:7" ht="12.75">
      <c r="C419" s="39">
        <v>40590</v>
      </c>
      <c r="D419" s="123"/>
      <c r="E419" s="4"/>
      <c r="F419" s="171">
        <v>0</v>
      </c>
      <c r="G419" s="169">
        <f t="shared" si="6"/>
        <v>0</v>
      </c>
    </row>
    <row r="420" spans="3:7" ht="12.75">
      <c r="C420" s="39">
        <v>40591</v>
      </c>
      <c r="D420" s="123"/>
      <c r="E420" s="4"/>
      <c r="F420" s="171">
        <v>0</v>
      </c>
      <c r="G420" s="169">
        <f t="shared" si="6"/>
        <v>0</v>
      </c>
    </row>
    <row r="421" spans="3:7" ht="12.75">
      <c r="C421" s="39">
        <v>40592</v>
      </c>
      <c r="D421" s="123"/>
      <c r="E421" s="4"/>
      <c r="F421" s="171">
        <v>0</v>
      </c>
      <c r="G421" s="169">
        <f t="shared" si="6"/>
        <v>0</v>
      </c>
    </row>
    <row r="422" spans="3:7" ht="12.75">
      <c r="C422" s="39">
        <v>40593</v>
      </c>
      <c r="D422" s="123"/>
      <c r="E422" s="4"/>
      <c r="F422" s="171">
        <v>0</v>
      </c>
      <c r="G422" s="169">
        <f t="shared" si="6"/>
        <v>0</v>
      </c>
    </row>
    <row r="423" spans="3:7" ht="12.75">
      <c r="C423" s="39">
        <v>40594</v>
      </c>
      <c r="D423" s="123"/>
      <c r="E423" s="4"/>
      <c r="F423" s="171">
        <v>0</v>
      </c>
      <c r="G423" s="169">
        <f t="shared" si="6"/>
        <v>0</v>
      </c>
    </row>
    <row r="424" spans="3:7" ht="12.75">
      <c r="C424" s="39">
        <v>40595</v>
      </c>
      <c r="D424" s="123"/>
      <c r="E424" s="4"/>
      <c r="F424" s="171">
        <v>0</v>
      </c>
      <c r="G424" s="169">
        <f t="shared" si="6"/>
        <v>0</v>
      </c>
    </row>
    <row r="425" spans="3:7" ht="12.75">
      <c r="C425" s="39">
        <v>40596</v>
      </c>
      <c r="D425" s="123"/>
      <c r="E425" s="4"/>
      <c r="F425" s="171">
        <v>0</v>
      </c>
      <c r="G425" s="169">
        <f t="shared" si="6"/>
        <v>0</v>
      </c>
    </row>
    <row r="426" spans="3:7" ht="12.75">
      <c r="C426" s="39">
        <v>40597</v>
      </c>
      <c r="D426" s="123"/>
      <c r="E426" s="4"/>
      <c r="F426" s="171">
        <v>0</v>
      </c>
      <c r="G426" s="169">
        <f t="shared" si="6"/>
        <v>0</v>
      </c>
    </row>
    <row r="427" spans="3:7" ht="12.75">
      <c r="C427" s="39">
        <v>40598</v>
      </c>
      <c r="D427" s="123"/>
      <c r="E427" s="4"/>
      <c r="F427" s="171">
        <v>0</v>
      </c>
      <c r="G427" s="169">
        <f t="shared" si="6"/>
        <v>0</v>
      </c>
    </row>
    <row r="428" spans="3:7" ht="12.75">
      <c r="C428" s="39">
        <v>40599</v>
      </c>
      <c r="D428" s="123"/>
      <c r="E428" s="4"/>
      <c r="F428" s="171">
        <v>0</v>
      </c>
      <c r="G428" s="169">
        <f t="shared" si="6"/>
        <v>0</v>
      </c>
    </row>
    <row r="429" spans="3:7" ht="12.75">
      <c r="C429" s="39">
        <v>40600</v>
      </c>
      <c r="D429" s="123"/>
      <c r="E429" s="4"/>
      <c r="F429" s="171">
        <v>0</v>
      </c>
      <c r="G429" s="169">
        <f t="shared" si="6"/>
        <v>0</v>
      </c>
    </row>
    <row r="430" spans="3:7" ht="12.75">
      <c r="C430" s="39">
        <v>40601</v>
      </c>
      <c r="D430" s="123"/>
      <c r="E430" s="4"/>
      <c r="F430" s="171">
        <v>0</v>
      </c>
      <c r="G430" s="169">
        <f t="shared" si="6"/>
        <v>0</v>
      </c>
    </row>
    <row r="431" spans="1:7" ht="12.75">
      <c r="A431" s="125" t="s">
        <v>128</v>
      </c>
      <c r="C431" s="39">
        <v>40602</v>
      </c>
      <c r="D431" s="123"/>
      <c r="E431" s="4"/>
      <c r="F431" s="171">
        <v>0</v>
      </c>
      <c r="G431" s="169">
        <f t="shared" si="6"/>
        <v>0</v>
      </c>
    </row>
    <row r="432" spans="3:7" ht="12.75">
      <c r="C432" s="39">
        <v>40603</v>
      </c>
      <c r="D432" s="123"/>
      <c r="E432" s="4"/>
      <c r="F432" s="171">
        <v>0</v>
      </c>
      <c r="G432" s="169">
        <f t="shared" si="6"/>
        <v>0</v>
      </c>
    </row>
    <row r="433" spans="3:7" ht="12.75">
      <c r="C433" s="42">
        <v>40604</v>
      </c>
      <c r="D433" s="126"/>
      <c r="E433" s="4"/>
      <c r="F433" s="171">
        <v>0</v>
      </c>
      <c r="G433" s="169">
        <f t="shared" si="6"/>
        <v>0</v>
      </c>
    </row>
    <row r="434" spans="3:7" ht="12.75">
      <c r="C434" s="39">
        <v>40605</v>
      </c>
      <c r="D434" s="123"/>
      <c r="E434" s="4"/>
      <c r="F434" s="171">
        <v>0</v>
      </c>
      <c r="G434" s="169">
        <f t="shared" si="6"/>
        <v>0</v>
      </c>
    </row>
    <row r="435" spans="3:7" ht="12.75">
      <c r="C435" s="39">
        <v>40606</v>
      </c>
      <c r="D435" s="123"/>
      <c r="E435" s="4"/>
      <c r="F435" s="171">
        <v>0</v>
      </c>
      <c r="G435" s="169">
        <f t="shared" si="6"/>
        <v>0</v>
      </c>
    </row>
    <row r="436" spans="3:7" ht="12.75">
      <c r="C436" s="39">
        <v>40607</v>
      </c>
      <c r="D436" s="123"/>
      <c r="E436" s="4"/>
      <c r="F436" s="171">
        <v>0</v>
      </c>
      <c r="G436" s="169">
        <f t="shared" si="6"/>
        <v>0</v>
      </c>
    </row>
    <row r="437" spans="3:7" ht="12.75">
      <c r="C437" s="39">
        <v>40608</v>
      </c>
      <c r="D437" s="123"/>
      <c r="E437" s="4"/>
      <c r="F437" s="171">
        <v>0</v>
      </c>
      <c r="G437" s="169">
        <f t="shared" si="6"/>
        <v>0</v>
      </c>
    </row>
    <row r="438" spans="3:7" ht="12.75">
      <c r="C438" s="39">
        <v>40609</v>
      </c>
      <c r="D438" s="123"/>
      <c r="E438" s="4"/>
      <c r="F438" s="171">
        <v>0</v>
      </c>
      <c r="G438" s="169">
        <f t="shared" si="6"/>
        <v>0</v>
      </c>
    </row>
    <row r="439" spans="3:7" ht="12.75">
      <c r="C439" s="39">
        <v>40610</v>
      </c>
      <c r="D439" s="123"/>
      <c r="E439" s="4"/>
      <c r="F439" s="171">
        <v>0</v>
      </c>
      <c r="G439" s="169">
        <f t="shared" si="6"/>
        <v>0</v>
      </c>
    </row>
    <row r="440" spans="3:7" ht="12.75">
      <c r="C440" s="39">
        <v>40611</v>
      </c>
      <c r="D440" s="123"/>
      <c r="E440" s="4"/>
      <c r="F440" s="171">
        <v>0</v>
      </c>
      <c r="G440" s="169">
        <f t="shared" si="6"/>
        <v>0</v>
      </c>
    </row>
    <row r="441" spans="3:7" ht="12.75">
      <c r="C441" s="39">
        <v>40612</v>
      </c>
      <c r="D441" s="123"/>
      <c r="E441" s="4"/>
      <c r="F441" s="171">
        <v>0</v>
      </c>
      <c r="G441" s="169">
        <f t="shared" si="6"/>
        <v>0</v>
      </c>
    </row>
    <row r="442" spans="3:7" ht="12.75">
      <c r="C442" s="39">
        <v>40613</v>
      </c>
      <c r="D442" s="123"/>
      <c r="E442" s="4"/>
      <c r="F442" s="171">
        <v>0</v>
      </c>
      <c r="G442" s="169">
        <f t="shared" si="6"/>
        <v>0</v>
      </c>
    </row>
    <row r="443" spans="3:7" ht="12.75">
      <c r="C443" s="39">
        <v>40614</v>
      </c>
      <c r="D443" s="123"/>
      <c r="E443" s="4"/>
      <c r="F443" s="171">
        <v>0</v>
      </c>
      <c r="G443" s="169">
        <f t="shared" si="6"/>
        <v>0</v>
      </c>
    </row>
    <row r="444" spans="3:7" ht="12.75">
      <c r="C444" s="39">
        <v>40615</v>
      </c>
      <c r="D444" s="123"/>
      <c r="E444" s="4"/>
      <c r="F444" s="171">
        <v>0</v>
      </c>
      <c r="G444" s="169">
        <f t="shared" si="6"/>
        <v>0</v>
      </c>
    </row>
    <row r="445" spans="3:7" ht="12.75">
      <c r="C445" s="39">
        <v>40616</v>
      </c>
      <c r="D445" s="123"/>
      <c r="E445" s="4"/>
      <c r="F445" s="171">
        <v>0</v>
      </c>
      <c r="G445" s="169">
        <f t="shared" si="6"/>
        <v>0</v>
      </c>
    </row>
    <row r="446" spans="3:7" ht="12.75">
      <c r="C446" s="39">
        <v>40617</v>
      </c>
      <c r="D446" s="123"/>
      <c r="E446" s="4"/>
      <c r="F446" s="171">
        <v>0</v>
      </c>
      <c r="G446" s="169">
        <f aca="true" t="shared" si="7" ref="G446:G509">F446*(D446/$D$742)</f>
        <v>0</v>
      </c>
    </row>
    <row r="447" spans="3:7" ht="12.75">
      <c r="C447" s="39">
        <v>40618</v>
      </c>
      <c r="D447" s="123"/>
      <c r="E447" s="4"/>
      <c r="F447" s="171">
        <v>0</v>
      </c>
      <c r="G447" s="169">
        <f t="shared" si="7"/>
        <v>0</v>
      </c>
    </row>
    <row r="448" spans="3:7" ht="12.75">
      <c r="C448" s="39">
        <v>40619</v>
      </c>
      <c r="D448" s="123"/>
      <c r="E448" s="4"/>
      <c r="F448" s="171">
        <v>0</v>
      </c>
      <c r="G448" s="169">
        <f t="shared" si="7"/>
        <v>0</v>
      </c>
    </row>
    <row r="449" spans="3:7" ht="12.75">
      <c r="C449" s="39">
        <v>40620</v>
      </c>
      <c r="D449" s="123"/>
      <c r="E449" s="4"/>
      <c r="F449" s="171">
        <v>0</v>
      </c>
      <c r="G449" s="169">
        <f t="shared" si="7"/>
        <v>0</v>
      </c>
    </row>
    <row r="450" spans="3:7" ht="12.75">
      <c r="C450" s="39">
        <v>40621</v>
      </c>
      <c r="D450" s="123"/>
      <c r="E450" s="4"/>
      <c r="F450" s="171">
        <v>0</v>
      </c>
      <c r="G450" s="169">
        <f t="shared" si="7"/>
        <v>0</v>
      </c>
    </row>
    <row r="451" spans="3:7" ht="12.75">
      <c r="C451" s="39">
        <v>40622</v>
      </c>
      <c r="D451" s="123"/>
      <c r="E451" s="4"/>
      <c r="F451" s="171">
        <v>0</v>
      </c>
      <c r="G451" s="169">
        <f t="shared" si="7"/>
        <v>0</v>
      </c>
    </row>
    <row r="452" spans="3:7" ht="12.75">
      <c r="C452" s="39">
        <v>40623</v>
      </c>
      <c r="D452" s="123"/>
      <c r="E452" s="4"/>
      <c r="F452" s="171">
        <v>0</v>
      </c>
      <c r="G452" s="169">
        <f t="shared" si="7"/>
        <v>0</v>
      </c>
    </row>
    <row r="453" spans="3:7" ht="12.75">
      <c r="C453" s="39">
        <v>40624</v>
      </c>
      <c r="D453" s="123"/>
      <c r="E453" s="4"/>
      <c r="F453" s="171">
        <v>0</v>
      </c>
      <c r="G453" s="169">
        <f t="shared" si="7"/>
        <v>0</v>
      </c>
    </row>
    <row r="454" spans="3:7" ht="12.75">
      <c r="C454" s="39">
        <v>40625</v>
      </c>
      <c r="D454" s="123"/>
      <c r="E454" s="4"/>
      <c r="F454" s="171">
        <v>0</v>
      </c>
      <c r="G454" s="169">
        <f t="shared" si="7"/>
        <v>0</v>
      </c>
    </row>
    <row r="455" spans="3:7" ht="12.75">
      <c r="C455" s="39">
        <v>40626</v>
      </c>
      <c r="D455" s="123"/>
      <c r="E455" s="4"/>
      <c r="F455" s="171">
        <v>0</v>
      </c>
      <c r="G455" s="169">
        <f t="shared" si="7"/>
        <v>0</v>
      </c>
    </row>
    <row r="456" spans="3:7" ht="12.75">
      <c r="C456" s="39">
        <v>40627</v>
      </c>
      <c r="D456" s="123"/>
      <c r="E456" s="4"/>
      <c r="F456" s="171">
        <v>0</v>
      </c>
      <c r="G456" s="169">
        <f t="shared" si="7"/>
        <v>0</v>
      </c>
    </row>
    <row r="457" spans="3:7" ht="12.75">
      <c r="C457" s="39">
        <v>40628</v>
      </c>
      <c r="D457" s="123"/>
      <c r="E457" s="4"/>
      <c r="F457" s="171">
        <v>0</v>
      </c>
      <c r="G457" s="169">
        <f t="shared" si="7"/>
        <v>0</v>
      </c>
    </row>
    <row r="458" spans="3:7" ht="12.75">
      <c r="C458" s="39">
        <v>40629</v>
      </c>
      <c r="D458" s="123"/>
      <c r="E458" s="4"/>
      <c r="F458" s="171">
        <v>0</v>
      </c>
      <c r="G458" s="169">
        <f t="shared" si="7"/>
        <v>0</v>
      </c>
    </row>
    <row r="459" spans="3:7" ht="12.75">
      <c r="C459" s="39">
        <v>40630</v>
      </c>
      <c r="D459" s="123"/>
      <c r="E459" s="4"/>
      <c r="F459" s="171">
        <v>0</v>
      </c>
      <c r="G459" s="169">
        <f t="shared" si="7"/>
        <v>0</v>
      </c>
    </row>
    <row r="460" spans="3:7" ht="12.75">
      <c r="C460" s="39">
        <v>40631</v>
      </c>
      <c r="D460" s="123"/>
      <c r="E460" s="4"/>
      <c r="F460" s="171">
        <v>0</v>
      </c>
      <c r="G460" s="169">
        <f t="shared" si="7"/>
        <v>0</v>
      </c>
    </row>
    <row r="461" spans="3:7" ht="12.75">
      <c r="C461" s="39">
        <v>40632</v>
      </c>
      <c r="D461" s="123"/>
      <c r="E461" s="4"/>
      <c r="F461" s="171">
        <v>0</v>
      </c>
      <c r="G461" s="169">
        <f t="shared" si="7"/>
        <v>0</v>
      </c>
    </row>
    <row r="462" spans="1:7" ht="12.75">
      <c r="A462" s="125" t="s">
        <v>117</v>
      </c>
      <c r="C462" s="39">
        <v>40633</v>
      </c>
      <c r="D462" s="123"/>
      <c r="E462" s="4"/>
      <c r="F462" s="171">
        <v>0</v>
      </c>
      <c r="G462" s="169">
        <f t="shared" si="7"/>
        <v>0</v>
      </c>
    </row>
    <row r="463" spans="3:7" ht="12.75">
      <c r="C463" s="39">
        <v>40634</v>
      </c>
      <c r="D463" s="123"/>
      <c r="E463" s="4"/>
      <c r="F463" s="171">
        <v>0</v>
      </c>
      <c r="G463" s="169">
        <f t="shared" si="7"/>
        <v>0</v>
      </c>
    </row>
    <row r="464" spans="3:7" ht="12.75">
      <c r="C464" s="42">
        <v>40635</v>
      </c>
      <c r="D464" s="123"/>
      <c r="E464" s="4"/>
      <c r="F464" s="171">
        <v>0</v>
      </c>
      <c r="G464" s="169">
        <f t="shared" si="7"/>
        <v>0</v>
      </c>
    </row>
    <row r="465" spans="3:7" ht="12.75">
      <c r="C465" s="39">
        <v>40636</v>
      </c>
      <c r="D465" s="123"/>
      <c r="E465" s="4"/>
      <c r="F465" s="171">
        <v>0</v>
      </c>
      <c r="G465" s="169">
        <f t="shared" si="7"/>
        <v>0</v>
      </c>
    </row>
    <row r="466" spans="3:7" ht="12.75">
      <c r="C466" s="39">
        <v>40637</v>
      </c>
      <c r="D466" s="123"/>
      <c r="E466" s="4"/>
      <c r="F466" s="171">
        <v>0</v>
      </c>
      <c r="G466" s="169">
        <f t="shared" si="7"/>
        <v>0</v>
      </c>
    </row>
    <row r="467" spans="3:7" ht="12.75">
      <c r="C467" s="39">
        <v>40638</v>
      </c>
      <c r="D467" s="123"/>
      <c r="E467" s="4"/>
      <c r="F467" s="171">
        <v>0</v>
      </c>
      <c r="G467" s="169">
        <f t="shared" si="7"/>
        <v>0</v>
      </c>
    </row>
    <row r="468" spans="3:7" ht="12.75">
      <c r="C468" s="39">
        <v>40639</v>
      </c>
      <c r="D468" s="123"/>
      <c r="E468" s="4"/>
      <c r="F468" s="171">
        <v>0</v>
      </c>
      <c r="G468" s="169">
        <f t="shared" si="7"/>
        <v>0</v>
      </c>
    </row>
    <row r="469" spans="3:7" ht="12.75">
      <c r="C469" s="39">
        <v>40640</v>
      </c>
      <c r="D469" s="123"/>
      <c r="E469" s="4"/>
      <c r="F469" s="171">
        <v>0</v>
      </c>
      <c r="G469" s="169">
        <f t="shared" si="7"/>
        <v>0</v>
      </c>
    </row>
    <row r="470" spans="3:7" ht="12.75">
      <c r="C470" s="39">
        <v>40641</v>
      </c>
      <c r="D470" s="123"/>
      <c r="E470" s="4"/>
      <c r="F470" s="171">
        <v>0</v>
      </c>
      <c r="G470" s="169">
        <f t="shared" si="7"/>
        <v>0</v>
      </c>
    </row>
    <row r="471" spans="3:7" ht="12.75">
      <c r="C471" s="39">
        <v>40642</v>
      </c>
      <c r="D471" s="123"/>
      <c r="E471" s="4"/>
      <c r="F471" s="171">
        <v>0</v>
      </c>
      <c r="G471" s="169">
        <f t="shared" si="7"/>
        <v>0</v>
      </c>
    </row>
    <row r="472" spans="3:7" ht="12.75">
      <c r="C472" s="39">
        <v>40643</v>
      </c>
      <c r="D472" s="123"/>
      <c r="E472" s="4"/>
      <c r="F472" s="171">
        <v>0</v>
      </c>
      <c r="G472" s="169">
        <f t="shared" si="7"/>
        <v>0</v>
      </c>
    </row>
    <row r="473" spans="3:7" ht="12.75">
      <c r="C473" s="39">
        <v>40644</v>
      </c>
      <c r="D473" s="123"/>
      <c r="E473" s="4"/>
      <c r="F473" s="171">
        <v>0</v>
      </c>
      <c r="G473" s="169">
        <f t="shared" si="7"/>
        <v>0</v>
      </c>
    </row>
    <row r="474" spans="3:7" ht="12.75">
      <c r="C474" s="39">
        <v>40645</v>
      </c>
      <c r="D474" s="123"/>
      <c r="E474" s="4"/>
      <c r="F474" s="171">
        <v>0</v>
      </c>
      <c r="G474" s="169">
        <f t="shared" si="7"/>
        <v>0</v>
      </c>
    </row>
    <row r="475" spans="3:7" ht="12.75">
      <c r="C475" s="39">
        <v>40646</v>
      </c>
      <c r="D475" s="123"/>
      <c r="E475" s="4"/>
      <c r="F475" s="171">
        <v>0</v>
      </c>
      <c r="G475" s="169">
        <f t="shared" si="7"/>
        <v>0</v>
      </c>
    </row>
    <row r="476" spans="3:7" ht="12.75">
      <c r="C476" s="39">
        <v>40647</v>
      </c>
      <c r="D476" s="123"/>
      <c r="E476" s="4"/>
      <c r="F476" s="171">
        <v>0</v>
      </c>
      <c r="G476" s="169">
        <f t="shared" si="7"/>
        <v>0</v>
      </c>
    </row>
    <row r="477" spans="3:7" ht="12.75">
      <c r="C477" s="39">
        <v>40648</v>
      </c>
      <c r="D477" s="123"/>
      <c r="E477" s="4"/>
      <c r="F477" s="171">
        <v>0</v>
      </c>
      <c r="G477" s="169">
        <f t="shared" si="7"/>
        <v>0</v>
      </c>
    </row>
    <row r="478" spans="3:7" ht="12.75">
      <c r="C478" s="39">
        <v>40649</v>
      </c>
      <c r="D478" s="123"/>
      <c r="E478" s="4"/>
      <c r="F478" s="171">
        <v>0</v>
      </c>
      <c r="G478" s="169">
        <f t="shared" si="7"/>
        <v>0</v>
      </c>
    </row>
    <row r="479" spans="3:7" ht="12.75">
      <c r="C479" s="39">
        <v>40650</v>
      </c>
      <c r="D479" s="123"/>
      <c r="E479" s="4"/>
      <c r="F479" s="171">
        <v>0</v>
      </c>
      <c r="G479" s="169">
        <f t="shared" si="7"/>
        <v>0</v>
      </c>
    </row>
    <row r="480" spans="3:7" ht="12.75">
      <c r="C480" s="39">
        <v>40651</v>
      </c>
      <c r="D480" s="123"/>
      <c r="E480" s="4"/>
      <c r="F480" s="171">
        <v>0</v>
      </c>
      <c r="G480" s="169">
        <f t="shared" si="7"/>
        <v>0</v>
      </c>
    </row>
    <row r="481" spans="3:7" ht="12.75">
      <c r="C481" s="39">
        <v>40652</v>
      </c>
      <c r="D481" s="123"/>
      <c r="E481" s="4"/>
      <c r="F481" s="171">
        <v>0</v>
      </c>
      <c r="G481" s="169">
        <f t="shared" si="7"/>
        <v>0</v>
      </c>
    </row>
    <row r="482" spans="3:7" ht="12.75">
      <c r="C482" s="39">
        <v>40653</v>
      </c>
      <c r="D482" s="123"/>
      <c r="E482" s="4"/>
      <c r="F482" s="171">
        <v>0</v>
      </c>
      <c r="G482" s="169">
        <f t="shared" si="7"/>
        <v>0</v>
      </c>
    </row>
    <row r="483" spans="3:7" ht="12.75">
      <c r="C483" s="39">
        <v>40654</v>
      </c>
      <c r="D483" s="123"/>
      <c r="E483" s="4"/>
      <c r="F483" s="171">
        <v>0</v>
      </c>
      <c r="G483" s="169">
        <f t="shared" si="7"/>
        <v>0</v>
      </c>
    </row>
    <row r="484" spans="3:7" ht="12.75">
      <c r="C484" s="39">
        <v>40655</v>
      </c>
      <c r="D484" s="123"/>
      <c r="E484" s="4"/>
      <c r="F484" s="171">
        <v>0</v>
      </c>
      <c r="G484" s="169">
        <f t="shared" si="7"/>
        <v>0</v>
      </c>
    </row>
    <row r="485" spans="3:7" ht="12.75">
      <c r="C485" s="39">
        <v>40656</v>
      </c>
      <c r="D485" s="123"/>
      <c r="E485" s="4"/>
      <c r="F485" s="171">
        <v>0</v>
      </c>
      <c r="G485" s="169">
        <f t="shared" si="7"/>
        <v>0</v>
      </c>
    </row>
    <row r="486" spans="3:7" ht="12.75">
      <c r="C486" s="39">
        <v>40657</v>
      </c>
      <c r="D486" s="123"/>
      <c r="E486" s="4"/>
      <c r="F486" s="171">
        <v>0</v>
      </c>
      <c r="G486" s="169">
        <f t="shared" si="7"/>
        <v>0</v>
      </c>
    </row>
    <row r="487" spans="3:7" ht="12.75">
      <c r="C487" s="39">
        <v>40658</v>
      </c>
      <c r="D487" s="123"/>
      <c r="E487" s="4"/>
      <c r="F487" s="171">
        <v>0</v>
      </c>
      <c r="G487" s="169">
        <f t="shared" si="7"/>
        <v>0</v>
      </c>
    </row>
    <row r="488" spans="3:7" ht="12.75">
      <c r="C488" s="39">
        <v>40659</v>
      </c>
      <c r="D488" s="123"/>
      <c r="E488" s="4"/>
      <c r="F488" s="171">
        <v>0</v>
      </c>
      <c r="G488" s="169">
        <f t="shared" si="7"/>
        <v>0</v>
      </c>
    </row>
    <row r="489" spans="3:7" ht="12.75">
      <c r="C489" s="39">
        <v>40660</v>
      </c>
      <c r="D489" s="123"/>
      <c r="E489" s="4"/>
      <c r="F489" s="171">
        <v>0</v>
      </c>
      <c r="G489" s="169">
        <f t="shared" si="7"/>
        <v>0</v>
      </c>
    </row>
    <row r="490" spans="3:7" ht="12.75">
      <c r="C490" s="39">
        <v>40661</v>
      </c>
      <c r="D490" s="123"/>
      <c r="E490" s="4"/>
      <c r="F490" s="171">
        <v>0</v>
      </c>
      <c r="G490" s="169">
        <f t="shared" si="7"/>
        <v>0</v>
      </c>
    </row>
    <row r="491" spans="1:7" ht="12.75">
      <c r="A491" s="125" t="s">
        <v>115</v>
      </c>
      <c r="C491" s="39">
        <v>40662</v>
      </c>
      <c r="D491" s="123"/>
      <c r="E491" s="4"/>
      <c r="F491" s="171">
        <v>0</v>
      </c>
      <c r="G491" s="169">
        <f t="shared" si="7"/>
        <v>0</v>
      </c>
    </row>
    <row r="492" spans="3:7" ht="12.75">
      <c r="C492" s="39">
        <v>40663</v>
      </c>
      <c r="D492" s="123"/>
      <c r="E492" s="4"/>
      <c r="F492" s="171">
        <v>0</v>
      </c>
      <c r="G492" s="169">
        <f t="shared" si="7"/>
        <v>0</v>
      </c>
    </row>
    <row r="493" spans="3:7" ht="12.75">
      <c r="C493" s="39">
        <v>40664</v>
      </c>
      <c r="D493" s="123"/>
      <c r="E493" s="4"/>
      <c r="F493" s="171">
        <v>0</v>
      </c>
      <c r="G493" s="169">
        <f t="shared" si="7"/>
        <v>0</v>
      </c>
    </row>
    <row r="494" spans="3:7" ht="12.75">
      <c r="C494" s="39">
        <v>40665</v>
      </c>
      <c r="D494" s="123"/>
      <c r="E494" s="4"/>
      <c r="F494" s="171">
        <v>0</v>
      </c>
      <c r="G494" s="169">
        <f t="shared" si="7"/>
        <v>0</v>
      </c>
    </row>
    <row r="495" spans="3:7" ht="12.75">
      <c r="C495" s="42">
        <v>40666</v>
      </c>
      <c r="D495" s="123"/>
      <c r="E495" s="4"/>
      <c r="F495" s="171">
        <v>0</v>
      </c>
      <c r="G495" s="169">
        <f t="shared" si="7"/>
        <v>0</v>
      </c>
    </row>
    <row r="496" spans="3:7" ht="12.75">
      <c r="C496" s="39">
        <v>40667</v>
      </c>
      <c r="D496" s="123"/>
      <c r="E496" s="4"/>
      <c r="F496" s="171">
        <v>0</v>
      </c>
      <c r="G496" s="169">
        <f t="shared" si="7"/>
        <v>0</v>
      </c>
    </row>
    <row r="497" spans="3:7" ht="12.75">
      <c r="C497" s="39">
        <v>40668</v>
      </c>
      <c r="D497" s="123"/>
      <c r="E497" s="4"/>
      <c r="F497" s="171">
        <v>0</v>
      </c>
      <c r="G497" s="169">
        <f t="shared" si="7"/>
        <v>0</v>
      </c>
    </row>
    <row r="498" spans="3:7" ht="12.75">
      <c r="C498" s="39">
        <v>40669</v>
      </c>
      <c r="D498" s="123"/>
      <c r="E498" s="4"/>
      <c r="F498" s="171">
        <v>0</v>
      </c>
      <c r="G498" s="169">
        <f t="shared" si="7"/>
        <v>0</v>
      </c>
    </row>
    <row r="499" spans="3:7" ht="12.75">
      <c r="C499" s="39">
        <v>40670</v>
      </c>
      <c r="D499" s="123"/>
      <c r="E499" s="4"/>
      <c r="F499" s="171">
        <v>0</v>
      </c>
      <c r="G499" s="169">
        <f t="shared" si="7"/>
        <v>0</v>
      </c>
    </row>
    <row r="500" spans="3:7" ht="12.75">
      <c r="C500" s="39">
        <v>40671</v>
      </c>
      <c r="D500" s="123"/>
      <c r="E500" s="4"/>
      <c r="F500" s="171">
        <v>0</v>
      </c>
      <c r="G500" s="169">
        <f t="shared" si="7"/>
        <v>0</v>
      </c>
    </row>
    <row r="501" spans="3:7" ht="12.75">
      <c r="C501" s="39">
        <v>40672</v>
      </c>
      <c r="D501" s="123"/>
      <c r="E501" s="4"/>
      <c r="F501" s="171">
        <v>0</v>
      </c>
      <c r="G501" s="169">
        <f t="shared" si="7"/>
        <v>0</v>
      </c>
    </row>
    <row r="502" spans="3:7" ht="12.75">
      <c r="C502" s="39">
        <v>40673</v>
      </c>
      <c r="D502" s="123"/>
      <c r="E502" s="4"/>
      <c r="F502" s="171">
        <v>0</v>
      </c>
      <c r="G502" s="169">
        <f t="shared" si="7"/>
        <v>0</v>
      </c>
    </row>
    <row r="503" spans="3:7" ht="12.75">
      <c r="C503" s="39">
        <v>40674</v>
      </c>
      <c r="D503" s="123"/>
      <c r="E503" s="4"/>
      <c r="F503" s="171">
        <v>0</v>
      </c>
      <c r="G503" s="169">
        <f t="shared" si="7"/>
        <v>0</v>
      </c>
    </row>
    <row r="504" spans="3:7" ht="12.75">
      <c r="C504" s="39">
        <v>40675</v>
      </c>
      <c r="D504" s="123"/>
      <c r="E504" s="4"/>
      <c r="F504" s="171">
        <v>0</v>
      </c>
      <c r="G504" s="169">
        <f t="shared" si="7"/>
        <v>0</v>
      </c>
    </row>
    <row r="505" spans="3:7" ht="12.75">
      <c r="C505" s="39">
        <v>40676</v>
      </c>
      <c r="D505" s="123"/>
      <c r="E505" s="4"/>
      <c r="F505" s="171">
        <v>0</v>
      </c>
      <c r="G505" s="169">
        <f t="shared" si="7"/>
        <v>0</v>
      </c>
    </row>
    <row r="506" spans="3:7" ht="12.75">
      <c r="C506" s="39">
        <v>40677</v>
      </c>
      <c r="D506" s="123"/>
      <c r="E506" s="4"/>
      <c r="F506" s="171">
        <v>0</v>
      </c>
      <c r="G506" s="169">
        <f t="shared" si="7"/>
        <v>0</v>
      </c>
    </row>
    <row r="507" spans="3:7" ht="12.75">
      <c r="C507" s="39">
        <v>40678</v>
      </c>
      <c r="D507" s="123"/>
      <c r="E507" s="4"/>
      <c r="F507" s="171">
        <v>0</v>
      </c>
      <c r="G507" s="169">
        <f t="shared" si="7"/>
        <v>0</v>
      </c>
    </row>
    <row r="508" spans="3:7" ht="12.75">
      <c r="C508" s="39">
        <v>40679</v>
      </c>
      <c r="D508" s="123"/>
      <c r="E508" s="4"/>
      <c r="F508" s="171">
        <v>0</v>
      </c>
      <c r="G508" s="169">
        <f t="shared" si="7"/>
        <v>0</v>
      </c>
    </row>
    <row r="509" spans="3:7" ht="12.75">
      <c r="C509" s="39">
        <v>40680</v>
      </c>
      <c r="D509" s="123"/>
      <c r="E509" s="4"/>
      <c r="F509" s="171">
        <v>0</v>
      </c>
      <c r="G509" s="169">
        <f t="shared" si="7"/>
        <v>0</v>
      </c>
    </row>
    <row r="510" spans="3:7" ht="12.75">
      <c r="C510" s="39">
        <v>40681</v>
      </c>
      <c r="D510" s="123"/>
      <c r="E510" s="4"/>
      <c r="F510" s="171">
        <v>0</v>
      </c>
      <c r="G510" s="169">
        <f aca="true" t="shared" si="8" ref="G510:G573">F510*(D510/$D$742)</f>
        <v>0</v>
      </c>
    </row>
    <row r="511" spans="3:7" ht="12.75">
      <c r="C511" s="39">
        <v>40682</v>
      </c>
      <c r="D511" s="123"/>
      <c r="E511" s="4"/>
      <c r="F511" s="171">
        <v>0</v>
      </c>
      <c r="G511" s="169">
        <f t="shared" si="8"/>
        <v>0</v>
      </c>
    </row>
    <row r="512" spans="3:7" ht="12.75">
      <c r="C512" s="39">
        <v>40683</v>
      </c>
      <c r="D512" s="123"/>
      <c r="E512" s="4"/>
      <c r="F512" s="171">
        <v>0</v>
      </c>
      <c r="G512" s="169">
        <f t="shared" si="8"/>
        <v>0</v>
      </c>
    </row>
    <row r="513" spans="3:7" ht="12.75">
      <c r="C513" s="39">
        <v>40684</v>
      </c>
      <c r="D513" s="123"/>
      <c r="E513" s="4"/>
      <c r="F513" s="171">
        <v>0</v>
      </c>
      <c r="G513" s="169">
        <f t="shared" si="8"/>
        <v>0</v>
      </c>
    </row>
    <row r="514" spans="3:7" ht="12.75">
      <c r="C514" s="39">
        <v>40685</v>
      </c>
      <c r="D514" s="123"/>
      <c r="E514" s="4"/>
      <c r="F514" s="171">
        <v>0</v>
      </c>
      <c r="G514" s="169">
        <f t="shared" si="8"/>
        <v>0</v>
      </c>
    </row>
    <row r="515" spans="3:7" ht="12.75">
      <c r="C515" s="39">
        <v>40686</v>
      </c>
      <c r="D515" s="123"/>
      <c r="E515" s="4"/>
      <c r="F515" s="171">
        <v>0</v>
      </c>
      <c r="G515" s="169">
        <f t="shared" si="8"/>
        <v>0</v>
      </c>
    </row>
    <row r="516" spans="3:7" ht="12.75">
      <c r="C516" s="39">
        <v>40687</v>
      </c>
      <c r="D516" s="123"/>
      <c r="E516" s="4"/>
      <c r="F516" s="171">
        <v>0</v>
      </c>
      <c r="G516" s="169">
        <f t="shared" si="8"/>
        <v>0</v>
      </c>
    </row>
    <row r="517" spans="3:7" ht="12.75">
      <c r="C517" s="39">
        <v>40688</v>
      </c>
      <c r="D517" s="123"/>
      <c r="E517" s="4"/>
      <c r="F517" s="171">
        <v>0</v>
      </c>
      <c r="G517" s="169">
        <f t="shared" si="8"/>
        <v>0</v>
      </c>
    </row>
    <row r="518" spans="3:7" ht="12.75">
      <c r="C518" s="39">
        <v>40689</v>
      </c>
      <c r="D518" s="123"/>
      <c r="E518" s="4"/>
      <c r="F518" s="171">
        <v>0</v>
      </c>
      <c r="G518" s="169">
        <f t="shared" si="8"/>
        <v>0</v>
      </c>
    </row>
    <row r="519" spans="3:7" ht="12.75">
      <c r="C519" s="39">
        <v>40690</v>
      </c>
      <c r="D519" s="123"/>
      <c r="E519" s="4"/>
      <c r="F519" s="171">
        <v>0</v>
      </c>
      <c r="G519" s="169">
        <f t="shared" si="8"/>
        <v>0</v>
      </c>
    </row>
    <row r="520" spans="3:7" ht="12.75">
      <c r="C520" s="39">
        <v>40691</v>
      </c>
      <c r="D520" s="123"/>
      <c r="E520" s="4"/>
      <c r="F520" s="171">
        <v>0</v>
      </c>
      <c r="G520" s="169">
        <f t="shared" si="8"/>
        <v>0</v>
      </c>
    </row>
    <row r="521" spans="3:7" ht="12.75">
      <c r="C521" s="39">
        <v>40692</v>
      </c>
      <c r="D521" s="123"/>
      <c r="E521" s="4"/>
      <c r="F521" s="171">
        <v>0</v>
      </c>
      <c r="G521" s="169">
        <f t="shared" si="8"/>
        <v>0</v>
      </c>
    </row>
    <row r="522" spans="3:7" ht="12.75">
      <c r="C522" s="39">
        <v>40693</v>
      </c>
      <c r="D522" s="123"/>
      <c r="E522" s="4"/>
      <c r="F522" s="171">
        <v>0</v>
      </c>
      <c r="G522" s="169">
        <f t="shared" si="8"/>
        <v>0</v>
      </c>
    </row>
    <row r="523" spans="1:7" ht="12.75">
      <c r="A523" s="125" t="s">
        <v>116</v>
      </c>
      <c r="C523" s="39">
        <v>40694</v>
      </c>
      <c r="D523" s="123"/>
      <c r="E523" s="4"/>
      <c r="F523" s="171">
        <v>0</v>
      </c>
      <c r="G523" s="169">
        <f t="shared" si="8"/>
        <v>0</v>
      </c>
    </row>
    <row r="524" spans="3:7" ht="12.75">
      <c r="C524" s="39">
        <v>40695</v>
      </c>
      <c r="D524" s="123"/>
      <c r="E524" s="4"/>
      <c r="F524" s="171">
        <v>0</v>
      </c>
      <c r="G524" s="169">
        <f t="shared" si="8"/>
        <v>0</v>
      </c>
    </row>
    <row r="525" spans="3:7" ht="12.75">
      <c r="C525" s="42">
        <v>40696</v>
      </c>
      <c r="D525" s="123"/>
      <c r="E525" s="4"/>
      <c r="F525" s="171">
        <v>0</v>
      </c>
      <c r="G525" s="169">
        <f t="shared" si="8"/>
        <v>0</v>
      </c>
    </row>
    <row r="526" spans="3:7" ht="12.75">
      <c r="C526" s="39">
        <v>40697</v>
      </c>
      <c r="D526" s="123"/>
      <c r="E526" s="4"/>
      <c r="F526" s="171">
        <v>0</v>
      </c>
      <c r="G526" s="169">
        <f t="shared" si="8"/>
        <v>0</v>
      </c>
    </row>
    <row r="527" spans="3:7" ht="12.75">
      <c r="C527" s="39">
        <v>40698</v>
      </c>
      <c r="D527" s="123"/>
      <c r="E527" s="4"/>
      <c r="F527" s="171">
        <v>0</v>
      </c>
      <c r="G527" s="169">
        <f t="shared" si="8"/>
        <v>0</v>
      </c>
    </row>
    <row r="528" spans="3:7" ht="12.75">
      <c r="C528" s="39">
        <v>40699</v>
      </c>
      <c r="D528" s="123"/>
      <c r="E528" s="4"/>
      <c r="F528" s="171">
        <v>0</v>
      </c>
      <c r="G528" s="169">
        <f t="shared" si="8"/>
        <v>0</v>
      </c>
    </row>
    <row r="529" spans="3:7" ht="12.75">
      <c r="C529" s="39">
        <v>40700</v>
      </c>
      <c r="D529" s="123"/>
      <c r="E529" s="4"/>
      <c r="F529" s="171">
        <v>0</v>
      </c>
      <c r="G529" s="169">
        <f t="shared" si="8"/>
        <v>0</v>
      </c>
    </row>
    <row r="530" spans="3:7" ht="12.75">
      <c r="C530" s="39">
        <v>40701</v>
      </c>
      <c r="D530" s="123"/>
      <c r="E530" s="4"/>
      <c r="F530" s="171">
        <v>0</v>
      </c>
      <c r="G530" s="169">
        <f t="shared" si="8"/>
        <v>0</v>
      </c>
    </row>
    <row r="531" spans="3:7" ht="12.75">
      <c r="C531" s="39">
        <v>40702</v>
      </c>
      <c r="D531" s="123"/>
      <c r="E531" s="4"/>
      <c r="F531" s="171">
        <v>0</v>
      </c>
      <c r="G531" s="169">
        <f t="shared" si="8"/>
        <v>0</v>
      </c>
    </row>
    <row r="532" spans="3:7" ht="12.75">
      <c r="C532" s="39">
        <v>40703</v>
      </c>
      <c r="D532" s="123"/>
      <c r="E532" s="4"/>
      <c r="F532" s="171">
        <v>0</v>
      </c>
      <c r="G532" s="169">
        <f t="shared" si="8"/>
        <v>0</v>
      </c>
    </row>
    <row r="533" spans="3:7" ht="12.75">
      <c r="C533" s="39">
        <v>40704</v>
      </c>
      <c r="D533" s="123"/>
      <c r="E533" s="4"/>
      <c r="F533" s="171">
        <v>0</v>
      </c>
      <c r="G533" s="169">
        <f t="shared" si="8"/>
        <v>0</v>
      </c>
    </row>
    <row r="534" spans="3:7" ht="12.75">
      <c r="C534" s="39">
        <v>40705</v>
      </c>
      <c r="D534" s="123"/>
      <c r="E534" s="4"/>
      <c r="F534" s="171">
        <v>0</v>
      </c>
      <c r="G534" s="169">
        <f t="shared" si="8"/>
        <v>0</v>
      </c>
    </row>
    <row r="535" spans="3:7" ht="12.75">
      <c r="C535" s="39">
        <v>40706</v>
      </c>
      <c r="D535" s="123"/>
      <c r="E535" s="4"/>
      <c r="F535" s="171">
        <v>0</v>
      </c>
      <c r="G535" s="169">
        <f t="shared" si="8"/>
        <v>0</v>
      </c>
    </row>
    <row r="536" spans="3:7" ht="12.75">
      <c r="C536" s="39">
        <v>40707</v>
      </c>
      <c r="D536" s="123"/>
      <c r="E536" s="4"/>
      <c r="F536" s="171">
        <v>0</v>
      </c>
      <c r="G536" s="169">
        <f t="shared" si="8"/>
        <v>0</v>
      </c>
    </row>
    <row r="537" spans="3:7" ht="12.75">
      <c r="C537" s="39">
        <v>40708</v>
      </c>
      <c r="D537" s="123"/>
      <c r="E537" s="4"/>
      <c r="F537" s="171">
        <v>0</v>
      </c>
      <c r="G537" s="169">
        <f t="shared" si="8"/>
        <v>0</v>
      </c>
    </row>
    <row r="538" spans="3:7" ht="12.75">
      <c r="C538" s="39">
        <v>40709</v>
      </c>
      <c r="D538" s="123"/>
      <c r="E538" s="4"/>
      <c r="F538" s="171">
        <v>0</v>
      </c>
      <c r="G538" s="169">
        <f t="shared" si="8"/>
        <v>0</v>
      </c>
    </row>
    <row r="539" spans="3:7" ht="12.75">
      <c r="C539" s="39">
        <v>40710</v>
      </c>
      <c r="D539" s="123"/>
      <c r="E539" s="4"/>
      <c r="F539" s="171">
        <v>0</v>
      </c>
      <c r="G539" s="169">
        <f t="shared" si="8"/>
        <v>0</v>
      </c>
    </row>
    <row r="540" spans="3:7" ht="12.75">
      <c r="C540" s="39">
        <v>40711</v>
      </c>
      <c r="D540" s="123"/>
      <c r="E540" s="4"/>
      <c r="F540" s="171">
        <v>0</v>
      </c>
      <c r="G540" s="169">
        <f t="shared" si="8"/>
        <v>0</v>
      </c>
    </row>
    <row r="541" spans="3:7" ht="12.75">
      <c r="C541" s="39">
        <v>40712</v>
      </c>
      <c r="D541" s="123"/>
      <c r="E541" s="4"/>
      <c r="F541" s="171">
        <v>0</v>
      </c>
      <c r="G541" s="169">
        <f t="shared" si="8"/>
        <v>0</v>
      </c>
    </row>
    <row r="542" spans="3:7" ht="12.75">
      <c r="C542" s="39">
        <v>40713</v>
      </c>
      <c r="D542" s="123"/>
      <c r="E542" s="4"/>
      <c r="F542" s="171">
        <v>0</v>
      </c>
      <c r="G542" s="169">
        <f t="shared" si="8"/>
        <v>0</v>
      </c>
    </row>
    <row r="543" spans="3:7" ht="12.75">
      <c r="C543" s="39">
        <v>40714</v>
      </c>
      <c r="D543" s="123"/>
      <c r="E543" s="4"/>
      <c r="F543" s="171">
        <v>0</v>
      </c>
      <c r="G543" s="169">
        <f t="shared" si="8"/>
        <v>0</v>
      </c>
    </row>
    <row r="544" spans="3:7" ht="12.75">
      <c r="C544" s="39">
        <v>40715</v>
      </c>
      <c r="D544" s="123"/>
      <c r="E544" s="4"/>
      <c r="F544" s="171">
        <v>0</v>
      </c>
      <c r="G544" s="169">
        <f t="shared" si="8"/>
        <v>0</v>
      </c>
    </row>
    <row r="545" spans="3:7" ht="12.75">
      <c r="C545" s="39">
        <v>40716</v>
      </c>
      <c r="D545" s="123"/>
      <c r="E545" s="4"/>
      <c r="F545" s="171">
        <v>0</v>
      </c>
      <c r="G545" s="169">
        <f t="shared" si="8"/>
        <v>0</v>
      </c>
    </row>
    <row r="546" spans="3:7" ht="12.75">
      <c r="C546" s="39">
        <v>40717</v>
      </c>
      <c r="D546" s="123"/>
      <c r="E546" s="4"/>
      <c r="F546" s="171">
        <v>0</v>
      </c>
      <c r="G546" s="169">
        <f t="shared" si="8"/>
        <v>0</v>
      </c>
    </row>
    <row r="547" spans="3:7" ht="12.75">
      <c r="C547" s="39">
        <v>40718</v>
      </c>
      <c r="D547" s="123"/>
      <c r="E547" s="4"/>
      <c r="F547" s="171">
        <v>0</v>
      </c>
      <c r="G547" s="169">
        <f t="shared" si="8"/>
        <v>0</v>
      </c>
    </row>
    <row r="548" spans="3:7" ht="12.75">
      <c r="C548" s="39">
        <v>40719</v>
      </c>
      <c r="D548" s="123"/>
      <c r="E548" s="4"/>
      <c r="F548" s="171">
        <v>0</v>
      </c>
      <c r="G548" s="169">
        <f t="shared" si="8"/>
        <v>0</v>
      </c>
    </row>
    <row r="549" spans="3:7" ht="12.75">
      <c r="C549" s="39">
        <v>40720</v>
      </c>
      <c r="D549" s="123"/>
      <c r="E549" s="4"/>
      <c r="F549" s="171">
        <v>0</v>
      </c>
      <c r="G549" s="169">
        <f t="shared" si="8"/>
        <v>0</v>
      </c>
    </row>
    <row r="550" spans="3:7" ht="12.75">
      <c r="C550" s="39">
        <v>40721</v>
      </c>
      <c r="D550" s="123"/>
      <c r="E550" s="4"/>
      <c r="F550" s="171">
        <v>0</v>
      </c>
      <c r="G550" s="169">
        <f t="shared" si="8"/>
        <v>0</v>
      </c>
    </row>
    <row r="551" spans="3:7" ht="12.75">
      <c r="C551" s="39">
        <v>40722</v>
      </c>
      <c r="D551" s="123"/>
      <c r="E551" s="4"/>
      <c r="F551" s="171">
        <v>0</v>
      </c>
      <c r="G551" s="169">
        <f t="shared" si="8"/>
        <v>0</v>
      </c>
    </row>
    <row r="552" spans="3:7" ht="12.75">
      <c r="C552" s="39">
        <v>40723</v>
      </c>
      <c r="D552" s="123"/>
      <c r="E552" s="4"/>
      <c r="F552" s="171">
        <v>0</v>
      </c>
      <c r="G552" s="169">
        <f t="shared" si="8"/>
        <v>0</v>
      </c>
    </row>
    <row r="553" spans="1:7" ht="12.75">
      <c r="A553" s="125" t="s">
        <v>117</v>
      </c>
      <c r="C553" s="39">
        <v>40724</v>
      </c>
      <c r="D553" s="123"/>
      <c r="E553" s="4"/>
      <c r="F553" s="171">
        <v>0</v>
      </c>
      <c r="G553" s="169">
        <f t="shared" si="8"/>
        <v>0</v>
      </c>
    </row>
    <row r="554" spans="3:7" ht="12.75">
      <c r="C554" s="39">
        <v>40725</v>
      </c>
      <c r="D554" s="123"/>
      <c r="E554" s="4"/>
      <c r="F554" s="171">
        <v>0</v>
      </c>
      <c r="G554" s="169">
        <f t="shared" si="8"/>
        <v>0</v>
      </c>
    </row>
    <row r="555" spans="3:7" ht="12.75">
      <c r="C555" s="42">
        <v>40726</v>
      </c>
      <c r="D555" s="123"/>
      <c r="E555" s="4"/>
      <c r="F555" s="171">
        <v>0</v>
      </c>
      <c r="G555" s="169">
        <f t="shared" si="8"/>
        <v>0</v>
      </c>
    </row>
    <row r="556" spans="3:7" ht="12.75">
      <c r="C556" s="39">
        <v>40727</v>
      </c>
      <c r="D556" s="123"/>
      <c r="E556" s="4"/>
      <c r="F556" s="171">
        <v>0</v>
      </c>
      <c r="G556" s="169">
        <f t="shared" si="8"/>
        <v>0</v>
      </c>
    </row>
    <row r="557" spans="3:7" ht="12.75">
      <c r="C557" s="39">
        <v>40728</v>
      </c>
      <c r="D557" s="130"/>
      <c r="E557" s="4"/>
      <c r="F557" s="171">
        <v>0</v>
      </c>
      <c r="G557" s="169">
        <f t="shared" si="8"/>
        <v>0</v>
      </c>
    </row>
    <row r="558" spans="3:7" ht="12.75">
      <c r="C558" s="39">
        <v>40729</v>
      </c>
      <c r="D558" s="130"/>
      <c r="E558" s="4"/>
      <c r="F558" s="171">
        <v>0</v>
      </c>
      <c r="G558" s="169">
        <f t="shared" si="8"/>
        <v>0</v>
      </c>
    </row>
    <row r="559" spans="3:7" ht="12.75">
      <c r="C559" s="39">
        <v>40730</v>
      </c>
      <c r="D559" s="130"/>
      <c r="E559" s="4"/>
      <c r="F559" s="171">
        <v>0</v>
      </c>
      <c r="G559" s="169">
        <f t="shared" si="8"/>
        <v>0</v>
      </c>
    </row>
    <row r="560" spans="3:7" ht="12.75">
      <c r="C560" s="39">
        <v>40731</v>
      </c>
      <c r="D560" s="130"/>
      <c r="E560" s="4"/>
      <c r="F560" s="171">
        <v>0</v>
      </c>
      <c r="G560" s="169">
        <f t="shared" si="8"/>
        <v>0</v>
      </c>
    </row>
    <row r="561" spans="3:7" ht="12.75">
      <c r="C561" s="39">
        <v>40732</v>
      </c>
      <c r="D561" s="130"/>
      <c r="E561" s="4"/>
      <c r="F561" s="171">
        <v>0</v>
      </c>
      <c r="G561" s="169">
        <f t="shared" si="8"/>
        <v>0</v>
      </c>
    </row>
    <row r="562" spans="3:7" ht="12.75">
      <c r="C562" s="39">
        <v>40733</v>
      </c>
      <c r="D562" s="130"/>
      <c r="E562" s="4"/>
      <c r="F562" s="171">
        <v>0</v>
      </c>
      <c r="G562" s="169">
        <f t="shared" si="8"/>
        <v>0</v>
      </c>
    </row>
    <row r="563" spans="3:7" ht="12.75">
      <c r="C563" s="39">
        <v>40734</v>
      </c>
      <c r="D563" s="130"/>
      <c r="E563" s="4"/>
      <c r="F563" s="171">
        <v>0</v>
      </c>
      <c r="G563" s="169">
        <f t="shared" si="8"/>
        <v>0</v>
      </c>
    </row>
    <row r="564" spans="3:7" ht="12.75">
      <c r="C564" s="39">
        <v>40735</v>
      </c>
      <c r="D564" s="130"/>
      <c r="E564" s="4"/>
      <c r="F564" s="171">
        <v>0</v>
      </c>
      <c r="G564" s="169">
        <f t="shared" si="8"/>
        <v>0</v>
      </c>
    </row>
    <row r="565" spans="3:7" ht="12.75">
      <c r="C565" s="39">
        <v>40736</v>
      </c>
      <c r="D565" s="130"/>
      <c r="E565" s="4"/>
      <c r="F565" s="171">
        <v>0</v>
      </c>
      <c r="G565" s="169">
        <f t="shared" si="8"/>
        <v>0</v>
      </c>
    </row>
    <row r="566" spans="3:7" ht="12.75">
      <c r="C566" s="39">
        <v>40737</v>
      </c>
      <c r="D566" s="130"/>
      <c r="E566" s="4"/>
      <c r="F566" s="171">
        <v>0</v>
      </c>
      <c r="G566" s="169">
        <f t="shared" si="8"/>
        <v>0</v>
      </c>
    </row>
    <row r="567" spans="3:7" ht="12.75">
      <c r="C567" s="39">
        <v>40738</v>
      </c>
      <c r="D567" s="130"/>
      <c r="E567" s="4"/>
      <c r="F567" s="171">
        <v>0</v>
      </c>
      <c r="G567" s="169">
        <f t="shared" si="8"/>
        <v>0</v>
      </c>
    </row>
    <row r="568" spans="3:7" ht="12.75">
      <c r="C568" s="39">
        <v>40739</v>
      </c>
      <c r="D568" s="130"/>
      <c r="E568" s="4"/>
      <c r="F568" s="171">
        <v>0</v>
      </c>
      <c r="G568" s="169">
        <f t="shared" si="8"/>
        <v>0</v>
      </c>
    </row>
    <row r="569" spans="3:7" ht="12.75">
      <c r="C569" s="39">
        <v>40740</v>
      </c>
      <c r="D569" s="130"/>
      <c r="E569" s="4"/>
      <c r="F569" s="171">
        <v>0</v>
      </c>
      <c r="G569" s="169">
        <f t="shared" si="8"/>
        <v>0</v>
      </c>
    </row>
    <row r="570" spans="3:7" ht="12.75">
      <c r="C570" s="39">
        <v>40741</v>
      </c>
      <c r="D570" s="130"/>
      <c r="E570" s="4"/>
      <c r="F570" s="171">
        <v>0</v>
      </c>
      <c r="G570" s="169">
        <f t="shared" si="8"/>
        <v>0</v>
      </c>
    </row>
    <row r="571" spans="3:7" ht="12.75">
      <c r="C571" s="39">
        <v>40742</v>
      </c>
      <c r="D571" s="130"/>
      <c r="E571" s="4"/>
      <c r="F571" s="171">
        <v>0</v>
      </c>
      <c r="G571" s="169">
        <f t="shared" si="8"/>
        <v>0</v>
      </c>
    </row>
    <row r="572" spans="3:7" ht="12.75">
      <c r="C572" s="39">
        <v>40743</v>
      </c>
      <c r="D572" s="130"/>
      <c r="E572" s="4"/>
      <c r="F572" s="171">
        <v>0</v>
      </c>
      <c r="G572" s="169">
        <f t="shared" si="8"/>
        <v>0</v>
      </c>
    </row>
    <row r="573" spans="3:7" ht="12.75">
      <c r="C573" s="39">
        <v>40744</v>
      </c>
      <c r="D573" s="130"/>
      <c r="E573" s="4"/>
      <c r="F573" s="171">
        <v>0</v>
      </c>
      <c r="G573" s="169">
        <f t="shared" si="8"/>
        <v>0</v>
      </c>
    </row>
    <row r="574" spans="3:7" ht="12.75">
      <c r="C574" s="39">
        <v>40745</v>
      </c>
      <c r="D574" s="130"/>
      <c r="E574" s="4"/>
      <c r="F574" s="171">
        <v>0</v>
      </c>
      <c r="G574" s="169">
        <f aca="true" t="shared" si="9" ref="G574:G637">F574*(D574/$D$742)</f>
        <v>0</v>
      </c>
    </row>
    <row r="575" spans="3:7" ht="12.75">
      <c r="C575" s="39">
        <v>40746</v>
      </c>
      <c r="D575" s="130"/>
      <c r="E575" s="4"/>
      <c r="F575" s="171">
        <v>0</v>
      </c>
      <c r="G575" s="169">
        <f t="shared" si="9"/>
        <v>0</v>
      </c>
    </row>
    <row r="576" spans="3:7" ht="12.75">
      <c r="C576" s="39">
        <v>40747</v>
      </c>
      <c r="D576" s="130"/>
      <c r="E576" s="4"/>
      <c r="F576" s="171">
        <v>0</v>
      </c>
      <c r="G576" s="169">
        <f t="shared" si="9"/>
        <v>0</v>
      </c>
    </row>
    <row r="577" spans="3:7" ht="12.75">
      <c r="C577" s="39">
        <v>40748</v>
      </c>
      <c r="D577" s="130"/>
      <c r="E577" s="4"/>
      <c r="F577" s="171">
        <v>0</v>
      </c>
      <c r="G577" s="169">
        <f t="shared" si="9"/>
        <v>0</v>
      </c>
    </row>
    <row r="578" spans="3:7" ht="12.75">
      <c r="C578" s="39">
        <v>40749</v>
      </c>
      <c r="D578" s="130"/>
      <c r="E578" s="4"/>
      <c r="F578" s="171">
        <v>0</v>
      </c>
      <c r="G578" s="169">
        <f t="shared" si="9"/>
        <v>0</v>
      </c>
    </row>
    <row r="579" spans="3:7" ht="12.75">
      <c r="C579" s="39">
        <v>40750</v>
      </c>
      <c r="D579" s="130"/>
      <c r="E579" s="4"/>
      <c r="F579" s="171">
        <v>0</v>
      </c>
      <c r="G579" s="169">
        <f t="shared" si="9"/>
        <v>0</v>
      </c>
    </row>
    <row r="580" spans="3:7" ht="12.75">
      <c r="C580" s="39">
        <v>40751</v>
      </c>
      <c r="D580" s="130"/>
      <c r="E580" s="4"/>
      <c r="F580" s="171">
        <v>0</v>
      </c>
      <c r="G580" s="169">
        <f t="shared" si="9"/>
        <v>0</v>
      </c>
    </row>
    <row r="581" spans="3:7" ht="12.75">
      <c r="C581" s="39">
        <v>40752</v>
      </c>
      <c r="D581" s="130"/>
      <c r="E581" s="4"/>
      <c r="F581" s="171">
        <v>0</v>
      </c>
      <c r="G581" s="169">
        <f t="shared" si="9"/>
        <v>0</v>
      </c>
    </row>
    <row r="582" spans="1:7" ht="12.75">
      <c r="A582" s="125" t="s">
        <v>115</v>
      </c>
      <c r="C582" s="39">
        <v>40753</v>
      </c>
      <c r="D582" s="130"/>
      <c r="E582" s="4"/>
      <c r="F582" s="171">
        <v>0</v>
      </c>
      <c r="G582" s="169">
        <f t="shared" si="9"/>
        <v>0</v>
      </c>
    </row>
    <row r="583" spans="3:7" ht="12.75">
      <c r="C583" s="39">
        <v>40754</v>
      </c>
      <c r="D583" s="130"/>
      <c r="E583" s="4"/>
      <c r="F583" s="171">
        <v>0</v>
      </c>
      <c r="G583" s="169">
        <f t="shared" si="9"/>
        <v>0</v>
      </c>
    </row>
    <row r="584" spans="3:7" ht="12.75">
      <c r="C584" s="39">
        <v>40755</v>
      </c>
      <c r="D584" s="130"/>
      <c r="E584" s="4"/>
      <c r="F584" s="171">
        <v>0</v>
      </c>
      <c r="G584" s="169">
        <f t="shared" si="9"/>
        <v>0</v>
      </c>
    </row>
    <row r="585" spans="3:7" ht="12.75">
      <c r="C585" s="39">
        <v>40756</v>
      </c>
      <c r="D585" s="130"/>
      <c r="E585" s="4"/>
      <c r="F585" s="171">
        <v>0</v>
      </c>
      <c r="G585" s="169">
        <f t="shared" si="9"/>
        <v>0</v>
      </c>
    </row>
    <row r="586" spans="3:7" ht="12.75">
      <c r="C586" s="42">
        <v>40757</v>
      </c>
      <c r="D586" s="130"/>
      <c r="E586" s="4"/>
      <c r="F586" s="171">
        <v>0</v>
      </c>
      <c r="G586" s="169">
        <f t="shared" si="9"/>
        <v>0</v>
      </c>
    </row>
    <row r="587" spans="3:7" ht="12.75">
      <c r="C587" s="39">
        <v>40758</v>
      </c>
      <c r="D587" s="130"/>
      <c r="E587" s="4"/>
      <c r="F587" s="171">
        <v>0</v>
      </c>
      <c r="G587" s="169">
        <f t="shared" si="9"/>
        <v>0</v>
      </c>
    </row>
    <row r="588" spans="3:7" ht="12.75">
      <c r="C588" s="39">
        <v>40759</v>
      </c>
      <c r="D588" s="130"/>
      <c r="E588" s="4"/>
      <c r="F588" s="171">
        <v>0</v>
      </c>
      <c r="G588" s="169">
        <f t="shared" si="9"/>
        <v>0</v>
      </c>
    </row>
    <row r="589" spans="3:7" ht="12.75">
      <c r="C589" s="39">
        <v>40760</v>
      </c>
      <c r="D589" s="130"/>
      <c r="E589" s="4"/>
      <c r="F589" s="171">
        <v>0</v>
      </c>
      <c r="G589" s="169">
        <f t="shared" si="9"/>
        <v>0</v>
      </c>
    </row>
    <row r="590" spans="3:7" ht="12.75">
      <c r="C590" s="39">
        <v>40761</v>
      </c>
      <c r="D590" s="130"/>
      <c r="E590" s="4"/>
      <c r="F590" s="171">
        <v>0</v>
      </c>
      <c r="G590" s="169">
        <f t="shared" si="9"/>
        <v>0</v>
      </c>
    </row>
    <row r="591" spans="3:7" ht="12.75">
      <c r="C591" s="39">
        <v>40762</v>
      </c>
      <c r="D591" s="130"/>
      <c r="E591" s="4"/>
      <c r="F591" s="171">
        <v>0</v>
      </c>
      <c r="G591" s="169">
        <f t="shared" si="9"/>
        <v>0</v>
      </c>
    </row>
    <row r="592" spans="3:7" ht="12.75">
      <c r="C592" s="39">
        <v>40763</v>
      </c>
      <c r="D592" s="130"/>
      <c r="E592" s="4"/>
      <c r="F592" s="171">
        <v>0</v>
      </c>
      <c r="G592" s="169">
        <f t="shared" si="9"/>
        <v>0</v>
      </c>
    </row>
    <row r="593" spans="3:7" ht="12.75">
      <c r="C593" s="39">
        <v>40764</v>
      </c>
      <c r="D593" s="130"/>
      <c r="E593" s="4"/>
      <c r="F593" s="171">
        <v>0</v>
      </c>
      <c r="G593" s="169">
        <f t="shared" si="9"/>
        <v>0</v>
      </c>
    </row>
    <row r="594" spans="3:7" ht="12.75">
      <c r="C594" s="39">
        <v>40765</v>
      </c>
      <c r="D594" s="130"/>
      <c r="E594" s="4"/>
      <c r="F594" s="171">
        <v>0</v>
      </c>
      <c r="G594" s="169">
        <f t="shared" si="9"/>
        <v>0</v>
      </c>
    </row>
    <row r="595" spans="3:7" ht="12.75">
      <c r="C595" s="39">
        <v>40766</v>
      </c>
      <c r="D595" s="130"/>
      <c r="E595" s="4"/>
      <c r="F595" s="171">
        <v>0</v>
      </c>
      <c r="G595" s="169">
        <f t="shared" si="9"/>
        <v>0</v>
      </c>
    </row>
    <row r="596" spans="3:7" ht="12.75">
      <c r="C596" s="39">
        <v>40767</v>
      </c>
      <c r="D596" s="130"/>
      <c r="E596" s="4"/>
      <c r="F596" s="171">
        <v>0</v>
      </c>
      <c r="G596" s="169">
        <f t="shared" si="9"/>
        <v>0</v>
      </c>
    </row>
    <row r="597" spans="3:7" ht="12.75">
      <c r="C597" s="39">
        <v>40768</v>
      </c>
      <c r="D597" s="130"/>
      <c r="E597" s="4"/>
      <c r="F597" s="171">
        <v>0</v>
      </c>
      <c r="G597" s="169">
        <f t="shared" si="9"/>
        <v>0</v>
      </c>
    </row>
    <row r="598" spans="3:7" ht="12.75">
      <c r="C598" s="39">
        <v>40769</v>
      </c>
      <c r="D598" s="130"/>
      <c r="E598" s="4"/>
      <c r="F598" s="171">
        <v>0</v>
      </c>
      <c r="G598" s="169">
        <f t="shared" si="9"/>
        <v>0</v>
      </c>
    </row>
    <row r="599" spans="3:7" ht="12.75">
      <c r="C599" s="39">
        <v>40770</v>
      </c>
      <c r="D599" s="130"/>
      <c r="E599" s="4"/>
      <c r="F599" s="171">
        <v>0</v>
      </c>
      <c r="G599" s="169">
        <f t="shared" si="9"/>
        <v>0</v>
      </c>
    </row>
    <row r="600" spans="3:7" ht="12.75">
      <c r="C600" s="39">
        <v>40771</v>
      </c>
      <c r="D600" s="130"/>
      <c r="E600" s="4"/>
      <c r="F600" s="171">
        <v>0</v>
      </c>
      <c r="G600" s="169">
        <f t="shared" si="9"/>
        <v>0</v>
      </c>
    </row>
    <row r="601" spans="3:7" ht="12.75">
      <c r="C601" s="39">
        <v>40772</v>
      </c>
      <c r="D601" s="130"/>
      <c r="E601" s="4"/>
      <c r="F601" s="171">
        <v>0</v>
      </c>
      <c r="G601" s="169">
        <f t="shared" si="9"/>
        <v>0</v>
      </c>
    </row>
    <row r="602" spans="3:7" ht="12.75">
      <c r="C602" s="39">
        <v>40773</v>
      </c>
      <c r="D602" s="130"/>
      <c r="E602" s="4"/>
      <c r="F602" s="171">
        <v>0</v>
      </c>
      <c r="G602" s="169">
        <f t="shared" si="9"/>
        <v>0</v>
      </c>
    </row>
    <row r="603" spans="3:7" ht="12.75">
      <c r="C603" s="39">
        <v>40774</v>
      </c>
      <c r="D603" s="130"/>
      <c r="E603" s="4"/>
      <c r="F603" s="171">
        <v>0</v>
      </c>
      <c r="G603" s="169">
        <f t="shared" si="9"/>
        <v>0</v>
      </c>
    </row>
    <row r="604" spans="3:7" ht="12.75">
      <c r="C604" s="39">
        <v>40775</v>
      </c>
      <c r="D604" s="130"/>
      <c r="E604" s="4"/>
      <c r="F604" s="171">
        <v>0</v>
      </c>
      <c r="G604" s="169">
        <f t="shared" si="9"/>
        <v>0</v>
      </c>
    </row>
    <row r="605" spans="3:7" ht="12.75">
      <c r="C605" s="39">
        <v>40776</v>
      </c>
      <c r="D605" s="130"/>
      <c r="E605" s="4"/>
      <c r="F605" s="171">
        <v>0</v>
      </c>
      <c r="G605" s="169">
        <f t="shared" si="9"/>
        <v>0</v>
      </c>
    </row>
    <row r="606" spans="3:7" ht="12.75">
      <c r="C606" s="39">
        <v>40777</v>
      </c>
      <c r="D606" s="130"/>
      <c r="E606" s="4"/>
      <c r="F606" s="171">
        <v>0</v>
      </c>
      <c r="G606" s="169">
        <f t="shared" si="9"/>
        <v>0</v>
      </c>
    </row>
    <row r="607" spans="3:7" ht="12.75">
      <c r="C607" s="39">
        <v>40778</v>
      </c>
      <c r="D607" s="130"/>
      <c r="E607" s="4"/>
      <c r="F607" s="171">
        <v>0</v>
      </c>
      <c r="G607" s="169">
        <f t="shared" si="9"/>
        <v>0</v>
      </c>
    </row>
    <row r="608" spans="3:7" ht="12.75">
      <c r="C608" s="39">
        <v>40779</v>
      </c>
      <c r="D608" s="130"/>
      <c r="E608" s="4"/>
      <c r="F608" s="171">
        <v>0</v>
      </c>
      <c r="G608" s="169">
        <f t="shared" si="9"/>
        <v>0</v>
      </c>
    </row>
    <row r="609" spans="3:7" ht="12.75">
      <c r="C609" s="39">
        <v>40780</v>
      </c>
      <c r="D609" s="130"/>
      <c r="E609" s="4"/>
      <c r="F609" s="171">
        <v>0</v>
      </c>
      <c r="G609" s="169">
        <f t="shared" si="9"/>
        <v>0</v>
      </c>
    </row>
    <row r="610" spans="3:7" ht="12.75">
      <c r="C610" s="39">
        <v>40781</v>
      </c>
      <c r="D610" s="130"/>
      <c r="E610" s="4"/>
      <c r="F610" s="171">
        <v>0</v>
      </c>
      <c r="G610" s="169">
        <f t="shared" si="9"/>
        <v>0</v>
      </c>
    </row>
    <row r="611" spans="3:7" ht="12.75">
      <c r="C611" s="39">
        <v>40782</v>
      </c>
      <c r="D611" s="130"/>
      <c r="E611" s="4"/>
      <c r="F611" s="171">
        <v>0</v>
      </c>
      <c r="G611" s="169">
        <f t="shared" si="9"/>
        <v>0</v>
      </c>
    </row>
    <row r="612" spans="3:7" ht="12.75">
      <c r="C612" s="39">
        <v>40783</v>
      </c>
      <c r="D612" s="130"/>
      <c r="E612" s="4"/>
      <c r="F612" s="171">
        <v>0</v>
      </c>
      <c r="G612" s="169">
        <f t="shared" si="9"/>
        <v>0</v>
      </c>
    </row>
    <row r="613" spans="3:7" ht="12.75">
      <c r="C613" s="39">
        <v>40784</v>
      </c>
      <c r="D613" s="130"/>
      <c r="E613" s="4"/>
      <c r="F613" s="171">
        <v>0</v>
      </c>
      <c r="G613" s="169">
        <f t="shared" si="9"/>
        <v>0</v>
      </c>
    </row>
    <row r="614" spans="3:7" ht="12.75">
      <c r="C614" s="39">
        <v>40785</v>
      </c>
      <c r="D614" s="130"/>
      <c r="E614" s="4"/>
      <c r="F614" s="171">
        <v>0</v>
      </c>
      <c r="G614" s="169">
        <f t="shared" si="9"/>
        <v>0</v>
      </c>
    </row>
    <row r="615" spans="1:7" ht="12.75">
      <c r="A615" s="125" t="s">
        <v>118</v>
      </c>
      <c r="C615" s="39">
        <v>40786</v>
      </c>
      <c r="D615" s="130"/>
      <c r="E615" s="4"/>
      <c r="F615" s="171">
        <v>0</v>
      </c>
      <c r="G615" s="169">
        <f t="shared" si="9"/>
        <v>0</v>
      </c>
    </row>
    <row r="616" spans="3:7" ht="12.75">
      <c r="C616" s="39">
        <v>40787</v>
      </c>
      <c r="D616" s="130"/>
      <c r="E616" s="4"/>
      <c r="F616" s="171">
        <v>0</v>
      </c>
      <c r="G616" s="169">
        <f t="shared" si="9"/>
        <v>0</v>
      </c>
    </row>
    <row r="617" spans="3:7" ht="12.75">
      <c r="C617" s="42">
        <v>40788</v>
      </c>
      <c r="D617" s="130"/>
      <c r="E617" s="4"/>
      <c r="F617" s="171">
        <v>0</v>
      </c>
      <c r="G617" s="169">
        <f t="shared" si="9"/>
        <v>0</v>
      </c>
    </row>
    <row r="618" spans="3:7" ht="12.75">
      <c r="C618" s="39">
        <v>40789</v>
      </c>
      <c r="E618" s="4"/>
      <c r="F618" s="171">
        <v>0</v>
      </c>
      <c r="G618" s="169">
        <f t="shared" si="9"/>
        <v>0</v>
      </c>
    </row>
    <row r="619" spans="3:7" ht="12.75">
      <c r="C619" s="39">
        <v>40790</v>
      </c>
      <c r="D619" s="130"/>
      <c r="E619" s="4"/>
      <c r="F619" s="171">
        <v>0</v>
      </c>
      <c r="G619" s="169">
        <f t="shared" si="9"/>
        <v>0</v>
      </c>
    </row>
    <row r="620" spans="3:7" ht="12.75">
      <c r="C620" s="39">
        <v>40791</v>
      </c>
      <c r="D620" s="130"/>
      <c r="E620" s="4"/>
      <c r="F620" s="171">
        <v>0</v>
      </c>
      <c r="G620" s="169">
        <f t="shared" si="9"/>
        <v>0</v>
      </c>
    </row>
    <row r="621" spans="3:7" ht="12.75">
      <c r="C621" s="39">
        <v>40792</v>
      </c>
      <c r="D621" s="130"/>
      <c r="E621" s="4"/>
      <c r="F621" s="171">
        <v>0</v>
      </c>
      <c r="G621" s="169">
        <f t="shared" si="9"/>
        <v>0</v>
      </c>
    </row>
    <row r="622" spans="3:7" ht="12.75">
      <c r="C622" s="39">
        <v>40793</v>
      </c>
      <c r="D622" s="130"/>
      <c r="E622" s="4"/>
      <c r="F622" s="171">
        <v>0</v>
      </c>
      <c r="G622" s="169">
        <f t="shared" si="9"/>
        <v>0</v>
      </c>
    </row>
    <row r="623" spans="3:7" ht="12.75">
      <c r="C623" s="39">
        <v>40794</v>
      </c>
      <c r="D623" s="130"/>
      <c r="E623" s="4"/>
      <c r="F623" s="171">
        <v>0</v>
      </c>
      <c r="G623" s="169">
        <f t="shared" si="9"/>
        <v>0</v>
      </c>
    </row>
    <row r="624" spans="3:7" ht="12.75">
      <c r="C624" s="39">
        <v>40795</v>
      </c>
      <c r="D624" s="130"/>
      <c r="E624" s="4"/>
      <c r="F624" s="171">
        <v>0</v>
      </c>
      <c r="G624" s="169">
        <f t="shared" si="9"/>
        <v>0</v>
      </c>
    </row>
    <row r="625" spans="3:7" ht="12.75">
      <c r="C625" s="39">
        <v>40796</v>
      </c>
      <c r="D625" s="130"/>
      <c r="E625" s="4"/>
      <c r="F625" s="171">
        <v>0</v>
      </c>
      <c r="G625" s="169">
        <f t="shared" si="9"/>
        <v>0</v>
      </c>
    </row>
    <row r="626" spans="3:7" ht="12.75">
      <c r="C626" s="39">
        <v>40797</v>
      </c>
      <c r="D626" s="130"/>
      <c r="E626" s="4"/>
      <c r="F626" s="171">
        <v>0</v>
      </c>
      <c r="G626" s="169">
        <f t="shared" si="9"/>
        <v>0</v>
      </c>
    </row>
    <row r="627" spans="3:7" ht="12.75">
      <c r="C627" s="39">
        <v>40798</v>
      </c>
      <c r="D627" s="130"/>
      <c r="E627" s="4"/>
      <c r="F627" s="171">
        <v>0</v>
      </c>
      <c r="G627" s="169">
        <f t="shared" si="9"/>
        <v>0</v>
      </c>
    </row>
    <row r="628" spans="3:7" ht="12.75">
      <c r="C628" s="39">
        <v>40799</v>
      </c>
      <c r="D628" s="130"/>
      <c r="E628" s="4"/>
      <c r="F628" s="171">
        <v>0</v>
      </c>
      <c r="G628" s="169">
        <f t="shared" si="9"/>
        <v>0</v>
      </c>
    </row>
    <row r="629" spans="3:7" ht="12.75">
      <c r="C629" s="39">
        <v>40800</v>
      </c>
      <c r="D629" s="130"/>
      <c r="E629" s="4"/>
      <c r="F629" s="171">
        <v>0</v>
      </c>
      <c r="G629" s="169">
        <f t="shared" si="9"/>
        <v>0</v>
      </c>
    </row>
    <row r="630" spans="3:7" ht="12.75">
      <c r="C630" s="39">
        <v>40801</v>
      </c>
      <c r="D630" s="130"/>
      <c r="E630" s="4"/>
      <c r="F630" s="171">
        <v>0</v>
      </c>
      <c r="G630" s="169">
        <f t="shared" si="9"/>
        <v>0</v>
      </c>
    </row>
    <row r="631" spans="3:7" ht="12.75">
      <c r="C631" s="39">
        <v>40802</v>
      </c>
      <c r="D631" s="130"/>
      <c r="E631" s="4"/>
      <c r="F631" s="171">
        <v>0</v>
      </c>
      <c r="G631" s="169">
        <f t="shared" si="9"/>
        <v>0</v>
      </c>
    </row>
    <row r="632" spans="3:7" ht="12.75">
      <c r="C632" s="39">
        <v>40803</v>
      </c>
      <c r="D632" s="130"/>
      <c r="E632" s="4"/>
      <c r="F632" s="171">
        <v>0</v>
      </c>
      <c r="G632" s="169">
        <f t="shared" si="9"/>
        <v>0</v>
      </c>
    </row>
    <row r="633" spans="3:7" ht="12.75">
      <c r="C633" s="39">
        <v>40804</v>
      </c>
      <c r="D633" s="130"/>
      <c r="E633" s="4"/>
      <c r="F633" s="171">
        <v>0</v>
      </c>
      <c r="G633" s="169">
        <f t="shared" si="9"/>
        <v>0</v>
      </c>
    </row>
    <row r="634" spans="3:7" ht="12.75">
      <c r="C634" s="39">
        <v>40805</v>
      </c>
      <c r="D634" s="130"/>
      <c r="E634" s="4"/>
      <c r="F634" s="171">
        <v>0</v>
      </c>
      <c r="G634" s="169">
        <f t="shared" si="9"/>
        <v>0</v>
      </c>
    </row>
    <row r="635" spans="3:7" ht="12.75">
      <c r="C635" s="39">
        <v>40806</v>
      </c>
      <c r="D635" s="130"/>
      <c r="E635" s="4"/>
      <c r="F635" s="171">
        <v>0</v>
      </c>
      <c r="G635" s="169">
        <f t="shared" si="9"/>
        <v>0</v>
      </c>
    </row>
    <row r="636" spans="3:7" ht="12.75">
      <c r="C636" s="39">
        <v>40807</v>
      </c>
      <c r="D636" s="130"/>
      <c r="E636" s="4"/>
      <c r="F636" s="171">
        <v>0</v>
      </c>
      <c r="G636" s="169">
        <f t="shared" si="9"/>
        <v>0</v>
      </c>
    </row>
    <row r="637" spans="3:7" ht="12.75">
      <c r="C637" s="39">
        <v>40808</v>
      </c>
      <c r="D637" s="130"/>
      <c r="E637" s="4"/>
      <c r="F637" s="171">
        <v>0</v>
      </c>
      <c r="G637" s="169">
        <f t="shared" si="9"/>
        <v>0</v>
      </c>
    </row>
    <row r="638" spans="3:7" ht="12.75">
      <c r="C638" s="39">
        <v>40809</v>
      </c>
      <c r="D638" s="130"/>
      <c r="E638" s="4"/>
      <c r="F638" s="171">
        <v>0</v>
      </c>
      <c r="G638" s="169">
        <f aca="true" t="shared" si="10" ref="G638:G701">F638*(D638/$D$742)</f>
        <v>0</v>
      </c>
    </row>
    <row r="639" spans="3:7" ht="12.75">
      <c r="C639" s="39">
        <v>40810</v>
      </c>
      <c r="D639" s="130"/>
      <c r="E639" s="4"/>
      <c r="F639" s="171">
        <v>0</v>
      </c>
      <c r="G639" s="169">
        <f t="shared" si="10"/>
        <v>0</v>
      </c>
    </row>
    <row r="640" spans="3:7" ht="12.75">
      <c r="C640" s="39">
        <v>40811</v>
      </c>
      <c r="D640" s="130"/>
      <c r="E640" s="4"/>
      <c r="F640" s="171">
        <v>0</v>
      </c>
      <c r="G640" s="169">
        <f t="shared" si="10"/>
        <v>0</v>
      </c>
    </row>
    <row r="641" spans="3:7" ht="12.75">
      <c r="C641" s="39">
        <v>40812</v>
      </c>
      <c r="D641" s="130"/>
      <c r="E641" s="4"/>
      <c r="F641" s="171">
        <v>0</v>
      </c>
      <c r="G641" s="169">
        <f t="shared" si="10"/>
        <v>0</v>
      </c>
    </row>
    <row r="642" spans="3:7" ht="12.75">
      <c r="C642" s="39">
        <v>40813</v>
      </c>
      <c r="D642" s="130"/>
      <c r="E642" s="4"/>
      <c r="F642" s="171">
        <v>0</v>
      </c>
      <c r="G642" s="169">
        <f t="shared" si="10"/>
        <v>0</v>
      </c>
    </row>
    <row r="643" spans="3:7" ht="12.75">
      <c r="C643" s="39">
        <v>40814</v>
      </c>
      <c r="D643" s="130"/>
      <c r="E643" s="4"/>
      <c r="F643" s="171">
        <v>0</v>
      </c>
      <c r="G643" s="169">
        <f t="shared" si="10"/>
        <v>0</v>
      </c>
    </row>
    <row r="644" spans="3:7" ht="12.75">
      <c r="C644" s="39">
        <v>40815</v>
      </c>
      <c r="D644" s="130"/>
      <c r="E644" s="4"/>
      <c r="F644" s="171">
        <v>0</v>
      </c>
      <c r="G644" s="169">
        <f t="shared" si="10"/>
        <v>0</v>
      </c>
    </row>
    <row r="645" spans="1:7" ht="12.75">
      <c r="A645" s="125" t="s">
        <v>115</v>
      </c>
      <c r="C645" s="39">
        <v>40816</v>
      </c>
      <c r="D645" s="130"/>
      <c r="E645" s="4"/>
      <c r="F645" s="171">
        <v>0</v>
      </c>
      <c r="G645" s="169">
        <f t="shared" si="10"/>
        <v>0</v>
      </c>
    </row>
    <row r="646" spans="3:7" ht="12.75">
      <c r="C646" s="42">
        <v>40817</v>
      </c>
      <c r="D646" s="130"/>
      <c r="E646" s="4"/>
      <c r="F646" s="171">
        <v>0</v>
      </c>
      <c r="G646" s="169">
        <f t="shared" si="10"/>
        <v>0</v>
      </c>
    </row>
    <row r="647" spans="3:7" ht="12.75">
      <c r="C647" s="39">
        <v>40818</v>
      </c>
      <c r="D647" s="130"/>
      <c r="E647" s="4"/>
      <c r="F647" s="171">
        <v>0</v>
      </c>
      <c r="G647" s="169">
        <f t="shared" si="10"/>
        <v>0</v>
      </c>
    </row>
    <row r="648" spans="3:7" ht="12.75">
      <c r="C648" s="39">
        <v>40819</v>
      </c>
      <c r="D648" s="130"/>
      <c r="E648" s="4"/>
      <c r="F648" s="171">
        <v>0</v>
      </c>
      <c r="G648" s="169">
        <f t="shared" si="10"/>
        <v>0</v>
      </c>
    </row>
    <row r="649" spans="3:7" ht="12.75">
      <c r="C649" s="39">
        <v>40820</v>
      </c>
      <c r="D649" s="130"/>
      <c r="E649" s="4"/>
      <c r="F649" s="171">
        <v>0</v>
      </c>
      <c r="G649" s="169">
        <f t="shared" si="10"/>
        <v>0</v>
      </c>
    </row>
    <row r="650" spans="3:7" ht="12.75">
      <c r="C650" s="39">
        <v>40821</v>
      </c>
      <c r="D650" s="130"/>
      <c r="E650" s="4"/>
      <c r="F650" s="171">
        <v>0</v>
      </c>
      <c r="G650" s="169">
        <f t="shared" si="10"/>
        <v>0</v>
      </c>
    </row>
    <row r="651" spans="3:7" ht="12.75">
      <c r="C651" s="39">
        <v>40822</v>
      </c>
      <c r="D651" s="130"/>
      <c r="E651" s="4"/>
      <c r="F651" s="171">
        <v>0</v>
      </c>
      <c r="G651" s="169">
        <f t="shared" si="10"/>
        <v>0</v>
      </c>
    </row>
    <row r="652" spans="3:7" ht="12.75">
      <c r="C652" s="39">
        <v>40823</v>
      </c>
      <c r="D652" s="130"/>
      <c r="E652" s="4"/>
      <c r="F652" s="171">
        <v>0</v>
      </c>
      <c r="G652" s="169">
        <f t="shared" si="10"/>
        <v>0</v>
      </c>
    </row>
    <row r="653" spans="3:7" ht="12.75">
      <c r="C653" s="39">
        <v>40824</v>
      </c>
      <c r="D653" s="130"/>
      <c r="E653" s="4"/>
      <c r="F653" s="171">
        <v>0</v>
      </c>
      <c r="G653" s="169">
        <f t="shared" si="10"/>
        <v>0</v>
      </c>
    </row>
    <row r="654" spans="3:7" ht="12.75">
      <c r="C654" s="39">
        <v>40825</v>
      </c>
      <c r="D654" s="130"/>
      <c r="E654" s="4"/>
      <c r="F654" s="171">
        <v>0</v>
      </c>
      <c r="G654" s="169">
        <f t="shared" si="10"/>
        <v>0</v>
      </c>
    </row>
    <row r="655" spans="3:7" ht="12.75">
      <c r="C655" s="39">
        <v>40826</v>
      </c>
      <c r="D655" s="130"/>
      <c r="E655" s="4"/>
      <c r="F655" s="171">
        <v>0</v>
      </c>
      <c r="G655" s="169">
        <f t="shared" si="10"/>
        <v>0</v>
      </c>
    </row>
    <row r="656" spans="3:7" ht="12.75">
      <c r="C656" s="39">
        <v>40827</v>
      </c>
      <c r="D656" s="130"/>
      <c r="E656" s="4"/>
      <c r="F656" s="171">
        <v>0</v>
      </c>
      <c r="G656" s="169">
        <f t="shared" si="10"/>
        <v>0</v>
      </c>
    </row>
    <row r="657" spans="3:7" ht="12.75">
      <c r="C657" s="39">
        <v>40828</v>
      </c>
      <c r="D657" s="130"/>
      <c r="E657" s="4"/>
      <c r="F657" s="171">
        <v>0</v>
      </c>
      <c r="G657" s="169">
        <f t="shared" si="10"/>
        <v>0</v>
      </c>
    </row>
    <row r="658" spans="3:7" ht="12.75">
      <c r="C658" s="39">
        <v>40829</v>
      </c>
      <c r="D658" s="130"/>
      <c r="E658" s="4"/>
      <c r="F658" s="171">
        <v>0</v>
      </c>
      <c r="G658" s="169">
        <f t="shared" si="10"/>
        <v>0</v>
      </c>
    </row>
    <row r="659" spans="3:7" ht="12.75">
      <c r="C659" s="39">
        <v>40830</v>
      </c>
      <c r="D659" s="130"/>
      <c r="E659" s="4"/>
      <c r="F659" s="171">
        <v>0</v>
      </c>
      <c r="G659" s="169">
        <f t="shared" si="10"/>
        <v>0</v>
      </c>
    </row>
    <row r="660" spans="3:7" ht="12.75">
      <c r="C660" s="39">
        <v>40831</v>
      </c>
      <c r="D660" s="130"/>
      <c r="E660" s="4"/>
      <c r="F660" s="171">
        <v>0</v>
      </c>
      <c r="G660" s="169">
        <f t="shared" si="10"/>
        <v>0</v>
      </c>
    </row>
    <row r="661" spans="3:7" ht="12.75">
      <c r="C661" s="39">
        <v>40832</v>
      </c>
      <c r="D661" s="130"/>
      <c r="E661" s="4"/>
      <c r="F661" s="171">
        <v>0</v>
      </c>
      <c r="G661" s="169">
        <f t="shared" si="10"/>
        <v>0</v>
      </c>
    </row>
    <row r="662" spans="3:7" ht="12.75">
      <c r="C662" s="39">
        <v>40833</v>
      </c>
      <c r="D662" s="130"/>
      <c r="E662" s="4"/>
      <c r="F662" s="171">
        <v>0</v>
      </c>
      <c r="G662" s="169">
        <f t="shared" si="10"/>
        <v>0</v>
      </c>
    </row>
    <row r="663" spans="3:7" ht="12.75">
      <c r="C663" s="39">
        <v>40834</v>
      </c>
      <c r="D663" s="130"/>
      <c r="E663" s="4"/>
      <c r="F663" s="171">
        <v>0</v>
      </c>
      <c r="G663" s="169">
        <f t="shared" si="10"/>
        <v>0</v>
      </c>
    </row>
    <row r="664" spans="3:7" ht="12.75">
      <c r="C664" s="39">
        <v>40835</v>
      </c>
      <c r="D664" s="130"/>
      <c r="E664" s="4"/>
      <c r="F664" s="171">
        <v>0</v>
      </c>
      <c r="G664" s="169">
        <f t="shared" si="10"/>
        <v>0</v>
      </c>
    </row>
    <row r="665" spans="3:7" ht="12.75">
      <c r="C665" s="39">
        <v>40836</v>
      </c>
      <c r="D665" s="130"/>
      <c r="E665" s="4"/>
      <c r="F665" s="171">
        <v>0</v>
      </c>
      <c r="G665" s="169">
        <f t="shared" si="10"/>
        <v>0</v>
      </c>
    </row>
    <row r="666" spans="3:7" ht="12.75">
      <c r="C666" s="39">
        <v>40837</v>
      </c>
      <c r="D666" s="130"/>
      <c r="E666" s="4"/>
      <c r="F666" s="171">
        <v>0</v>
      </c>
      <c r="G666" s="169">
        <f t="shared" si="10"/>
        <v>0</v>
      </c>
    </row>
    <row r="667" spans="3:7" ht="12.75">
      <c r="C667" s="39">
        <v>40838</v>
      </c>
      <c r="D667" s="130"/>
      <c r="E667" s="4"/>
      <c r="F667" s="171">
        <v>0</v>
      </c>
      <c r="G667" s="169">
        <f t="shared" si="10"/>
        <v>0</v>
      </c>
    </row>
    <row r="668" spans="3:7" ht="12.75">
      <c r="C668" s="39">
        <v>40839</v>
      </c>
      <c r="D668" s="130"/>
      <c r="E668" s="4"/>
      <c r="F668" s="171">
        <v>0</v>
      </c>
      <c r="G668" s="169">
        <f t="shared" si="10"/>
        <v>0</v>
      </c>
    </row>
    <row r="669" spans="3:7" ht="12.75">
      <c r="C669" s="39">
        <v>40840</v>
      </c>
      <c r="D669" s="130"/>
      <c r="E669" s="4"/>
      <c r="F669" s="171">
        <v>0</v>
      </c>
      <c r="G669" s="169">
        <f t="shared" si="10"/>
        <v>0</v>
      </c>
    </row>
    <row r="670" spans="3:7" ht="12.75">
      <c r="C670" s="39">
        <v>40841</v>
      </c>
      <c r="D670" s="130"/>
      <c r="E670" s="4"/>
      <c r="F670" s="171">
        <v>0</v>
      </c>
      <c r="G670" s="169">
        <f t="shared" si="10"/>
        <v>0</v>
      </c>
    </row>
    <row r="671" spans="3:7" ht="12.75">
      <c r="C671" s="39">
        <v>40842</v>
      </c>
      <c r="D671" s="130"/>
      <c r="E671" s="4"/>
      <c r="F671" s="171">
        <v>0</v>
      </c>
      <c r="G671" s="169">
        <f t="shared" si="10"/>
        <v>0</v>
      </c>
    </row>
    <row r="672" spans="3:7" ht="12.75">
      <c r="C672" s="39">
        <v>40843</v>
      </c>
      <c r="D672" s="130"/>
      <c r="E672" s="4"/>
      <c r="F672" s="171">
        <v>0</v>
      </c>
      <c r="G672" s="169">
        <f t="shared" si="10"/>
        <v>0</v>
      </c>
    </row>
    <row r="673" spans="3:7" ht="12.75">
      <c r="C673" s="39">
        <v>40844</v>
      </c>
      <c r="D673" s="130"/>
      <c r="E673" s="4"/>
      <c r="F673" s="171">
        <v>0</v>
      </c>
      <c r="G673" s="169">
        <f t="shared" si="10"/>
        <v>0</v>
      </c>
    </row>
    <row r="674" spans="3:7" ht="12.75">
      <c r="C674" s="42">
        <v>40845</v>
      </c>
      <c r="D674" s="130"/>
      <c r="E674" s="4"/>
      <c r="F674" s="171">
        <v>0</v>
      </c>
      <c r="G674" s="169">
        <f t="shared" si="10"/>
        <v>0</v>
      </c>
    </row>
    <row r="675" spans="3:7" ht="12.75">
      <c r="C675" s="39">
        <v>40846</v>
      </c>
      <c r="D675" s="130"/>
      <c r="E675" s="4"/>
      <c r="F675" s="171">
        <v>0</v>
      </c>
      <c r="G675" s="169">
        <f t="shared" si="10"/>
        <v>0</v>
      </c>
    </row>
    <row r="676" spans="1:7" ht="12.75">
      <c r="A676" s="125" t="s">
        <v>128</v>
      </c>
      <c r="C676" s="39">
        <v>40847</v>
      </c>
      <c r="D676" s="130"/>
      <c r="E676" s="4"/>
      <c r="F676" s="171">
        <v>0</v>
      </c>
      <c r="G676" s="169">
        <f t="shared" si="10"/>
        <v>0</v>
      </c>
    </row>
    <row r="677" spans="3:7" ht="12.75">
      <c r="C677" s="39">
        <v>40848</v>
      </c>
      <c r="D677" s="130"/>
      <c r="E677" s="4"/>
      <c r="F677" s="171">
        <v>0</v>
      </c>
      <c r="G677" s="169">
        <f t="shared" si="10"/>
        <v>0</v>
      </c>
    </row>
    <row r="678" spans="3:7" ht="12.75">
      <c r="C678" s="39">
        <v>40849</v>
      </c>
      <c r="D678" s="130"/>
      <c r="E678" s="4"/>
      <c r="F678" s="171">
        <v>0</v>
      </c>
      <c r="G678" s="169">
        <f t="shared" si="10"/>
        <v>0</v>
      </c>
    </row>
    <row r="679" spans="3:7" ht="12.75">
      <c r="C679" s="39">
        <v>40850</v>
      </c>
      <c r="D679" s="130"/>
      <c r="E679" s="4"/>
      <c r="F679" s="171">
        <v>0</v>
      </c>
      <c r="G679" s="169">
        <f t="shared" si="10"/>
        <v>0</v>
      </c>
    </row>
    <row r="680" spans="3:7" ht="12.75">
      <c r="C680" s="39">
        <v>40851</v>
      </c>
      <c r="D680" s="130"/>
      <c r="E680" s="4"/>
      <c r="F680" s="171">
        <v>0</v>
      </c>
      <c r="G680" s="169">
        <f t="shared" si="10"/>
        <v>0</v>
      </c>
    </row>
    <row r="681" spans="3:7" ht="12.75">
      <c r="C681" s="39">
        <v>40852</v>
      </c>
      <c r="D681" s="130"/>
      <c r="E681" s="4"/>
      <c r="F681" s="171">
        <v>0</v>
      </c>
      <c r="G681" s="169">
        <f t="shared" si="10"/>
        <v>0</v>
      </c>
    </row>
    <row r="682" spans="3:7" ht="12.75">
      <c r="C682" s="39">
        <v>40853</v>
      </c>
      <c r="D682" s="130"/>
      <c r="E682" s="4"/>
      <c r="F682" s="171">
        <v>0</v>
      </c>
      <c r="G682" s="169">
        <f t="shared" si="10"/>
        <v>0</v>
      </c>
    </row>
    <row r="683" spans="3:7" ht="12.75">
      <c r="C683" s="39">
        <v>40854</v>
      </c>
      <c r="D683" s="130"/>
      <c r="E683" s="4"/>
      <c r="F683" s="171">
        <v>0</v>
      </c>
      <c r="G683" s="169">
        <f t="shared" si="10"/>
        <v>0</v>
      </c>
    </row>
    <row r="684" spans="3:7" ht="12.75">
      <c r="C684" s="39">
        <v>40855</v>
      </c>
      <c r="D684" s="130"/>
      <c r="E684" s="4"/>
      <c r="F684" s="171">
        <v>0</v>
      </c>
      <c r="G684" s="169">
        <f t="shared" si="10"/>
        <v>0</v>
      </c>
    </row>
    <row r="685" spans="3:7" ht="12.75">
      <c r="C685" s="39">
        <v>40856</v>
      </c>
      <c r="D685" s="130"/>
      <c r="E685" s="4"/>
      <c r="F685" s="171">
        <v>0</v>
      </c>
      <c r="G685" s="169">
        <f t="shared" si="10"/>
        <v>0</v>
      </c>
    </row>
    <row r="686" spans="3:7" ht="12.75">
      <c r="C686" s="39">
        <v>40857</v>
      </c>
      <c r="D686" s="130"/>
      <c r="E686" s="4"/>
      <c r="F686" s="171">
        <v>0</v>
      </c>
      <c r="G686" s="169">
        <f t="shared" si="10"/>
        <v>0</v>
      </c>
    </row>
    <row r="687" spans="3:7" ht="12.75">
      <c r="C687" s="39">
        <v>40858</v>
      </c>
      <c r="D687" s="130"/>
      <c r="E687" s="4"/>
      <c r="F687" s="171">
        <v>0</v>
      </c>
      <c r="G687" s="169">
        <f t="shared" si="10"/>
        <v>0</v>
      </c>
    </row>
    <row r="688" spans="3:7" ht="12.75">
      <c r="C688" s="39">
        <v>40859</v>
      </c>
      <c r="D688" s="130"/>
      <c r="E688" s="4"/>
      <c r="F688" s="171">
        <v>0</v>
      </c>
      <c r="G688" s="169">
        <f t="shared" si="10"/>
        <v>0</v>
      </c>
    </row>
    <row r="689" spans="3:7" ht="12.75">
      <c r="C689" s="39">
        <v>40860</v>
      </c>
      <c r="D689" s="130"/>
      <c r="E689" s="4"/>
      <c r="F689" s="171">
        <v>0</v>
      </c>
      <c r="G689" s="169">
        <f t="shared" si="10"/>
        <v>0</v>
      </c>
    </row>
    <row r="690" spans="3:7" ht="12.75">
      <c r="C690" s="39">
        <v>40861</v>
      </c>
      <c r="D690" s="130"/>
      <c r="E690" s="4"/>
      <c r="F690" s="171">
        <v>0</v>
      </c>
      <c r="G690" s="169">
        <f t="shared" si="10"/>
        <v>0</v>
      </c>
    </row>
    <row r="691" spans="3:7" ht="12.75">
      <c r="C691" s="39">
        <v>40862</v>
      </c>
      <c r="D691" s="130"/>
      <c r="E691" s="4"/>
      <c r="F691" s="171">
        <v>0</v>
      </c>
      <c r="G691" s="169">
        <f t="shared" si="10"/>
        <v>0</v>
      </c>
    </row>
    <row r="692" spans="3:7" ht="12.75">
      <c r="C692" s="39">
        <v>40863</v>
      </c>
      <c r="D692" s="130"/>
      <c r="E692" s="4"/>
      <c r="F692" s="171">
        <v>0</v>
      </c>
      <c r="G692" s="169">
        <f t="shared" si="10"/>
        <v>0</v>
      </c>
    </row>
    <row r="693" spans="3:7" ht="12.75">
      <c r="C693" s="39">
        <v>40864</v>
      </c>
      <c r="D693" s="130"/>
      <c r="E693" s="4"/>
      <c r="F693" s="171">
        <v>0</v>
      </c>
      <c r="G693" s="169">
        <f t="shared" si="10"/>
        <v>0</v>
      </c>
    </row>
    <row r="694" spans="3:7" ht="12.75">
      <c r="C694" s="39">
        <v>40865</v>
      </c>
      <c r="D694" s="130"/>
      <c r="E694" s="4"/>
      <c r="F694" s="171">
        <v>0</v>
      </c>
      <c r="G694" s="169">
        <f t="shared" si="10"/>
        <v>0</v>
      </c>
    </row>
    <row r="695" spans="3:7" ht="12.75">
      <c r="C695" s="39">
        <v>40866</v>
      </c>
      <c r="D695" s="130"/>
      <c r="E695" s="4"/>
      <c r="F695" s="171">
        <v>0</v>
      </c>
      <c r="G695" s="169">
        <f t="shared" si="10"/>
        <v>0</v>
      </c>
    </row>
    <row r="696" spans="3:7" ht="12.75">
      <c r="C696" s="39">
        <v>40867</v>
      </c>
      <c r="D696" s="130"/>
      <c r="E696" s="4"/>
      <c r="F696" s="171">
        <v>0</v>
      </c>
      <c r="G696" s="169">
        <f t="shared" si="10"/>
        <v>0</v>
      </c>
    </row>
    <row r="697" spans="3:7" ht="12.75">
      <c r="C697" s="39">
        <v>40868</v>
      </c>
      <c r="D697" s="130"/>
      <c r="E697" s="4"/>
      <c r="F697" s="171">
        <v>0</v>
      </c>
      <c r="G697" s="169">
        <f t="shared" si="10"/>
        <v>0</v>
      </c>
    </row>
    <row r="698" spans="3:7" ht="12.75">
      <c r="C698" s="39">
        <v>40869</v>
      </c>
      <c r="D698" s="130"/>
      <c r="E698" s="4"/>
      <c r="F698" s="171">
        <v>0</v>
      </c>
      <c r="G698" s="169">
        <f t="shared" si="10"/>
        <v>0</v>
      </c>
    </row>
    <row r="699" spans="3:7" ht="12.75">
      <c r="C699" s="39">
        <v>40870</v>
      </c>
      <c r="D699" s="130"/>
      <c r="E699" s="4"/>
      <c r="F699" s="171">
        <v>0</v>
      </c>
      <c r="G699" s="169">
        <f t="shared" si="10"/>
        <v>0</v>
      </c>
    </row>
    <row r="700" spans="3:7" ht="12.75">
      <c r="C700" s="39">
        <v>40871</v>
      </c>
      <c r="D700" s="130"/>
      <c r="E700" s="4"/>
      <c r="F700" s="171">
        <v>0</v>
      </c>
      <c r="G700" s="169">
        <f t="shared" si="10"/>
        <v>0</v>
      </c>
    </row>
    <row r="701" spans="3:7" ht="12.75">
      <c r="C701" s="39">
        <v>40872</v>
      </c>
      <c r="D701" s="130"/>
      <c r="E701" s="4"/>
      <c r="F701" s="171">
        <v>0</v>
      </c>
      <c r="G701" s="169">
        <f t="shared" si="10"/>
        <v>0</v>
      </c>
    </row>
    <row r="702" spans="3:7" ht="12.75">
      <c r="C702" s="39">
        <v>40873</v>
      </c>
      <c r="D702" s="130"/>
      <c r="E702" s="4"/>
      <c r="F702" s="171">
        <v>0</v>
      </c>
      <c r="G702" s="169">
        <f aca="true" t="shared" si="11" ref="G702:G737">F702*(D702/$D$742)</f>
        <v>0</v>
      </c>
    </row>
    <row r="703" spans="3:7" ht="12.75">
      <c r="C703" s="39">
        <v>40874</v>
      </c>
      <c r="D703" s="130"/>
      <c r="E703" s="4"/>
      <c r="F703" s="171">
        <v>0</v>
      </c>
      <c r="G703" s="169">
        <f t="shared" si="11"/>
        <v>0</v>
      </c>
    </row>
    <row r="704" spans="3:7" ht="12.75">
      <c r="C704" s="39">
        <v>40875</v>
      </c>
      <c r="D704" s="130"/>
      <c r="E704" s="4"/>
      <c r="F704" s="171">
        <v>0</v>
      </c>
      <c r="G704" s="169">
        <f t="shared" si="11"/>
        <v>0</v>
      </c>
    </row>
    <row r="705" spans="3:7" ht="12.75">
      <c r="C705" s="39">
        <v>40876</v>
      </c>
      <c r="D705" s="130"/>
      <c r="E705" s="4"/>
      <c r="F705" s="171">
        <v>0</v>
      </c>
      <c r="G705" s="169">
        <f t="shared" si="11"/>
        <v>0</v>
      </c>
    </row>
    <row r="706" spans="1:7" ht="12.75">
      <c r="A706" s="125" t="s">
        <v>118</v>
      </c>
      <c r="C706" s="39">
        <v>40877</v>
      </c>
      <c r="D706" s="130"/>
      <c r="E706" s="4"/>
      <c r="F706" s="171">
        <v>0</v>
      </c>
      <c r="G706" s="169">
        <f t="shared" si="11"/>
        <v>0</v>
      </c>
    </row>
    <row r="707" spans="3:7" ht="12.75">
      <c r="C707" s="42">
        <v>40878</v>
      </c>
      <c r="D707" s="130"/>
      <c r="E707" s="4"/>
      <c r="F707" s="171">
        <v>0</v>
      </c>
      <c r="G707" s="169">
        <f t="shared" si="11"/>
        <v>0</v>
      </c>
    </row>
    <row r="708" spans="3:7" ht="12.75">
      <c r="C708" s="39">
        <v>40879</v>
      </c>
      <c r="D708" s="130"/>
      <c r="E708" s="4"/>
      <c r="F708" s="171">
        <v>0</v>
      </c>
      <c r="G708" s="169">
        <f t="shared" si="11"/>
        <v>0</v>
      </c>
    </row>
    <row r="709" spans="3:7" ht="12.75">
      <c r="C709" s="39">
        <v>40880</v>
      </c>
      <c r="D709" s="130"/>
      <c r="E709" s="4"/>
      <c r="F709" s="171">
        <v>0</v>
      </c>
      <c r="G709" s="169">
        <f t="shared" si="11"/>
        <v>0</v>
      </c>
    </row>
    <row r="710" spans="3:7" ht="12.75">
      <c r="C710" s="39">
        <v>40881</v>
      </c>
      <c r="D710" s="130"/>
      <c r="E710" s="4"/>
      <c r="F710" s="171">
        <v>0</v>
      </c>
      <c r="G710" s="169">
        <f t="shared" si="11"/>
        <v>0</v>
      </c>
    </row>
    <row r="711" spans="3:7" ht="12.75">
      <c r="C711" s="39">
        <v>40882</v>
      </c>
      <c r="D711" s="130"/>
      <c r="E711" s="4"/>
      <c r="F711" s="171">
        <v>0</v>
      </c>
      <c r="G711" s="169">
        <f t="shared" si="11"/>
        <v>0</v>
      </c>
    </row>
    <row r="712" spans="3:7" ht="12.75">
      <c r="C712" s="39">
        <v>40883</v>
      </c>
      <c r="D712" s="130"/>
      <c r="E712" s="4"/>
      <c r="F712" s="171">
        <v>0</v>
      </c>
      <c r="G712" s="169">
        <f t="shared" si="11"/>
        <v>0</v>
      </c>
    </row>
    <row r="713" spans="3:7" ht="12.75">
      <c r="C713" s="39">
        <v>40884</v>
      </c>
      <c r="D713" s="130"/>
      <c r="E713" s="4"/>
      <c r="F713" s="171">
        <v>0</v>
      </c>
      <c r="G713" s="169">
        <f t="shared" si="11"/>
        <v>0</v>
      </c>
    </row>
    <row r="714" spans="3:7" ht="12.75">
      <c r="C714" s="39">
        <v>40885</v>
      </c>
      <c r="D714" s="130"/>
      <c r="E714" s="4"/>
      <c r="F714" s="171">
        <v>0</v>
      </c>
      <c r="G714" s="169">
        <f t="shared" si="11"/>
        <v>0</v>
      </c>
    </row>
    <row r="715" spans="3:7" ht="12.75">
      <c r="C715" s="39">
        <v>40886</v>
      </c>
      <c r="D715" s="130"/>
      <c r="E715" s="4"/>
      <c r="F715" s="171">
        <v>0</v>
      </c>
      <c r="G715" s="169">
        <f t="shared" si="11"/>
        <v>0</v>
      </c>
    </row>
    <row r="716" spans="3:7" ht="12.75">
      <c r="C716" s="39">
        <v>40887</v>
      </c>
      <c r="D716" s="130"/>
      <c r="E716" s="4"/>
      <c r="F716" s="171">
        <v>0</v>
      </c>
      <c r="G716" s="169">
        <f t="shared" si="11"/>
        <v>0</v>
      </c>
    </row>
    <row r="717" spans="3:7" ht="12.75">
      <c r="C717" s="39">
        <v>40888</v>
      </c>
      <c r="D717" s="130"/>
      <c r="E717" s="4"/>
      <c r="F717" s="171">
        <v>0</v>
      </c>
      <c r="G717" s="169">
        <f t="shared" si="11"/>
        <v>0</v>
      </c>
    </row>
    <row r="718" spans="3:7" ht="12.75">
      <c r="C718" s="39">
        <v>40889</v>
      </c>
      <c r="D718" s="130"/>
      <c r="E718" s="4"/>
      <c r="F718" s="171">
        <v>0</v>
      </c>
      <c r="G718" s="169">
        <f t="shared" si="11"/>
        <v>0</v>
      </c>
    </row>
    <row r="719" spans="3:7" ht="12.75">
      <c r="C719" s="39">
        <v>40890</v>
      </c>
      <c r="D719" s="130"/>
      <c r="E719" s="4"/>
      <c r="F719" s="171">
        <v>0</v>
      </c>
      <c r="G719" s="169">
        <f t="shared" si="11"/>
        <v>0</v>
      </c>
    </row>
    <row r="720" spans="3:7" ht="12.75">
      <c r="C720" s="39">
        <v>40891</v>
      </c>
      <c r="D720" s="130"/>
      <c r="E720" s="4"/>
      <c r="F720" s="171">
        <v>0</v>
      </c>
      <c r="G720" s="169">
        <f t="shared" si="11"/>
        <v>0</v>
      </c>
    </row>
    <row r="721" spans="3:7" ht="12.75">
      <c r="C721" s="39">
        <v>40892</v>
      </c>
      <c r="D721" s="130"/>
      <c r="E721" s="4"/>
      <c r="F721" s="171">
        <v>0</v>
      </c>
      <c r="G721" s="169">
        <f t="shared" si="11"/>
        <v>0</v>
      </c>
    </row>
    <row r="722" spans="3:7" ht="12.75">
      <c r="C722" s="39">
        <v>40893</v>
      </c>
      <c r="D722" s="130"/>
      <c r="E722" s="4"/>
      <c r="F722" s="171">
        <v>0</v>
      </c>
      <c r="G722" s="169">
        <f t="shared" si="11"/>
        <v>0</v>
      </c>
    </row>
    <row r="723" spans="3:7" ht="12.75">
      <c r="C723" s="39">
        <v>40894</v>
      </c>
      <c r="D723" s="130"/>
      <c r="E723" s="4"/>
      <c r="F723" s="171">
        <v>0</v>
      </c>
      <c r="G723" s="169">
        <f t="shared" si="11"/>
        <v>0</v>
      </c>
    </row>
    <row r="724" spans="3:7" ht="12.75">
      <c r="C724" s="39">
        <v>40895</v>
      </c>
      <c r="D724" s="130"/>
      <c r="E724" s="4"/>
      <c r="F724" s="171">
        <v>0</v>
      </c>
      <c r="G724" s="169">
        <f t="shared" si="11"/>
        <v>0</v>
      </c>
    </row>
    <row r="725" spans="3:7" ht="12.75">
      <c r="C725" s="39">
        <v>40896</v>
      </c>
      <c r="D725" s="130"/>
      <c r="E725" s="4"/>
      <c r="F725" s="171">
        <v>0</v>
      </c>
      <c r="G725" s="169">
        <f t="shared" si="11"/>
        <v>0</v>
      </c>
    </row>
    <row r="726" spans="3:7" ht="12.75">
      <c r="C726" s="39">
        <v>40897</v>
      </c>
      <c r="D726" s="130"/>
      <c r="E726" s="4"/>
      <c r="F726" s="171">
        <v>0</v>
      </c>
      <c r="G726" s="169">
        <f t="shared" si="11"/>
        <v>0</v>
      </c>
    </row>
    <row r="727" spans="3:7" ht="12.75">
      <c r="C727" s="39">
        <v>40898</v>
      </c>
      <c r="D727" s="130"/>
      <c r="E727" s="4"/>
      <c r="F727" s="171">
        <v>0</v>
      </c>
      <c r="G727" s="169">
        <f t="shared" si="11"/>
        <v>0</v>
      </c>
    </row>
    <row r="728" spans="3:7" ht="12.75">
      <c r="C728" s="39">
        <v>40899</v>
      </c>
      <c r="D728" s="130"/>
      <c r="E728" s="4"/>
      <c r="F728" s="171">
        <v>0</v>
      </c>
      <c r="G728" s="169">
        <f t="shared" si="11"/>
        <v>0</v>
      </c>
    </row>
    <row r="729" spans="3:7" ht="12.75">
      <c r="C729" s="39">
        <v>40900</v>
      </c>
      <c r="D729" s="130"/>
      <c r="E729" s="4"/>
      <c r="F729" s="171">
        <v>0</v>
      </c>
      <c r="G729" s="169">
        <f t="shared" si="11"/>
        <v>0</v>
      </c>
    </row>
    <row r="730" spans="3:7" ht="12.75">
      <c r="C730" s="39">
        <v>40901</v>
      </c>
      <c r="D730" s="130"/>
      <c r="E730" s="4"/>
      <c r="F730" s="171">
        <v>0</v>
      </c>
      <c r="G730" s="169">
        <f t="shared" si="11"/>
        <v>0</v>
      </c>
    </row>
    <row r="731" spans="3:7" ht="12.75">
      <c r="C731" s="39">
        <v>40902</v>
      </c>
      <c r="D731" s="130"/>
      <c r="E731" s="4"/>
      <c r="F731" s="171">
        <v>0</v>
      </c>
      <c r="G731" s="169">
        <f t="shared" si="11"/>
        <v>0</v>
      </c>
    </row>
    <row r="732" spans="3:7" ht="12.75">
      <c r="C732" s="39">
        <v>40903</v>
      </c>
      <c r="D732" s="130"/>
      <c r="E732" s="4"/>
      <c r="F732" s="171">
        <v>0</v>
      </c>
      <c r="G732" s="169">
        <f t="shared" si="11"/>
        <v>0</v>
      </c>
    </row>
    <row r="733" spans="3:7" ht="12.75">
      <c r="C733" s="39">
        <v>40904</v>
      </c>
      <c r="D733" s="130"/>
      <c r="E733" s="4"/>
      <c r="F733" s="171">
        <v>0</v>
      </c>
      <c r="G733" s="169">
        <f t="shared" si="11"/>
        <v>0</v>
      </c>
    </row>
    <row r="734" spans="3:7" ht="12.75">
      <c r="C734" s="39">
        <v>40905</v>
      </c>
      <c r="D734" s="130"/>
      <c r="E734" s="4"/>
      <c r="F734" s="171">
        <v>0</v>
      </c>
      <c r="G734" s="169">
        <f t="shared" si="11"/>
        <v>0</v>
      </c>
    </row>
    <row r="735" spans="3:7" ht="12.75">
      <c r="C735" s="39">
        <v>40906</v>
      </c>
      <c r="D735" s="130"/>
      <c r="E735" s="4"/>
      <c r="F735" s="171">
        <v>0</v>
      </c>
      <c r="G735" s="169">
        <f t="shared" si="11"/>
        <v>0</v>
      </c>
    </row>
    <row r="736" spans="1:7" ht="12.75">
      <c r="A736" s="125" t="s">
        <v>115</v>
      </c>
      <c r="C736" s="39">
        <v>40907</v>
      </c>
      <c r="D736" s="130"/>
      <c r="E736" s="4"/>
      <c r="F736" s="171">
        <v>0</v>
      </c>
      <c r="G736" s="169">
        <f t="shared" si="11"/>
        <v>0</v>
      </c>
    </row>
    <row r="737" spans="3:7" ht="12.75">
      <c r="C737" s="42">
        <v>40908</v>
      </c>
      <c r="D737" s="130"/>
      <c r="E737" s="4"/>
      <c r="F737" s="171">
        <v>0</v>
      </c>
      <c r="G737" s="169">
        <f t="shared" si="11"/>
        <v>0</v>
      </c>
    </row>
    <row r="738" spans="3:7" ht="12.75">
      <c r="C738" s="39"/>
      <c r="D738" s="123"/>
      <c r="E738" s="4"/>
      <c r="F738" s="4"/>
      <c r="G738" s="43"/>
    </row>
    <row r="739" spans="3:7" ht="12.75">
      <c r="C739" s="39"/>
      <c r="D739" s="123"/>
      <c r="E739" s="4"/>
      <c r="F739" s="4"/>
      <c r="G739" s="43"/>
    </row>
    <row r="740" spans="3:7" ht="12.75">
      <c r="C740" s="39"/>
      <c r="D740" s="123"/>
      <c r="E740" s="4"/>
      <c r="F740" s="4"/>
      <c r="G740" s="43"/>
    </row>
    <row r="741" spans="3:7" ht="12.75">
      <c r="C741" s="39"/>
      <c r="D741" s="128"/>
      <c r="E741" s="4"/>
      <c r="F741" s="4"/>
      <c r="G741" s="43"/>
    </row>
    <row r="742" spans="3:8" ht="51.75" thickBot="1">
      <c r="C742" s="42" t="s">
        <v>126</v>
      </c>
      <c r="D742" s="129">
        <f>SUM(D8:D737)</f>
        <v>-825805652.2200001</v>
      </c>
      <c r="E742" s="41"/>
      <c r="F742" s="4"/>
      <c r="G742" s="134">
        <f>SUM(G8:G737)</f>
        <v>0.0037626324950021392</v>
      </c>
      <c r="H742" s="38" t="s">
        <v>125</v>
      </c>
    </row>
    <row r="743" spans="3:6" ht="13.5" thickTop="1">
      <c r="C743" s="42"/>
      <c r="D743" s="129"/>
      <c r="E743" s="41"/>
      <c r="F743" s="4"/>
    </row>
    <row r="744" spans="3:6" ht="12.75">
      <c r="C744" s="42"/>
      <c r="D744" s="129"/>
      <c r="E744" s="41"/>
      <c r="F744" s="4"/>
    </row>
    <row r="745" spans="3:6" ht="38.25">
      <c r="C745" s="42" t="s">
        <v>122</v>
      </c>
      <c r="D745" s="133">
        <v>730</v>
      </c>
      <c r="E745" s="41"/>
      <c r="F745" s="4"/>
    </row>
    <row r="746" spans="3:7" ht="12.75">
      <c r="C746" s="39"/>
      <c r="D746" s="130"/>
      <c r="E746" s="41"/>
      <c r="F746" s="4"/>
      <c r="G746" s="41"/>
    </row>
    <row r="747" spans="3:6" ht="39" thickBot="1">
      <c r="C747" s="36" t="s">
        <v>123</v>
      </c>
      <c r="D747" s="127">
        <f>ROUND(D742/D745,2)</f>
        <v>-1131240.62</v>
      </c>
      <c r="E747" s="40"/>
      <c r="F747" s="4"/>
    </row>
    <row r="748" spans="4:7" ht="13.5" thickTop="1">
      <c r="D748" s="124"/>
      <c r="E748" s="37"/>
      <c r="F748" s="4"/>
      <c r="G748" s="37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</sheetData>
  <mergeCells count="3">
    <mergeCell ref="A1:H1"/>
    <mergeCell ref="A2:H2"/>
    <mergeCell ref="A3:H3"/>
  </mergeCells>
  <printOptions horizontalCentered="1"/>
  <pageMargins left="0" right="0" top="1.29" bottom="0.33" header="0.25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18"/>
  <sheetViews>
    <sheetView workbookViewId="0" topLeftCell="A1">
      <pane xSplit="2" ySplit="8" topLeftCell="C38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19" sqref="B419"/>
    </sheetView>
  </sheetViews>
  <sheetFormatPr defaultColWidth="9.140625" defaultRowHeight="12.75"/>
  <cols>
    <col min="1" max="1" width="2.28125" style="0" customWidth="1"/>
    <col min="2" max="2" width="17.00390625" style="0" customWidth="1"/>
    <col min="3" max="3" width="15.7109375" style="0" customWidth="1"/>
    <col min="4" max="4" width="17.421875" style="0" customWidth="1"/>
    <col min="5" max="5" width="18.28125" style="0" bestFit="1" customWidth="1"/>
    <col min="6" max="6" width="1.1484375" style="0" customWidth="1"/>
    <col min="7" max="7" width="15.7109375" style="0" customWidth="1"/>
    <col min="8" max="8" width="11.421875" style="0" customWidth="1"/>
    <col min="9" max="9" width="10.140625" style="0" customWidth="1"/>
    <col min="10" max="10" width="12.7109375" style="0" customWidth="1"/>
    <col min="11" max="11" width="15.28125" style="0" customWidth="1"/>
    <col min="12" max="12" width="1.28515625" style="0" customWidth="1"/>
    <col min="13" max="13" width="14.140625" style="136" customWidth="1"/>
    <col min="14" max="14" width="2.28125" style="0" customWidth="1"/>
    <col min="15" max="15" width="17.57421875" style="0" bestFit="1" customWidth="1"/>
    <col min="16" max="16" width="2.28125" style="0" customWidth="1"/>
    <col min="17" max="20" width="12.7109375" style="0" customWidth="1"/>
  </cols>
  <sheetData>
    <row r="1" spans="2:13" ht="12.75">
      <c r="B1" s="180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2:13" ht="12.75">
      <c r="B2" s="180" t="s">
        <v>130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2:13" ht="12.75">
      <c r="B3" s="180" t="s">
        <v>176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5" spans="3:13" ht="12.75">
      <c r="C5" s="177" t="s">
        <v>131</v>
      </c>
      <c r="D5" s="177"/>
      <c r="E5" s="177"/>
      <c r="G5" s="178" t="s">
        <v>132</v>
      </c>
      <c r="H5" s="178"/>
      <c r="I5" s="178"/>
      <c r="J5" s="178"/>
      <c r="K5" s="178"/>
      <c r="L5" s="179"/>
      <c r="M5" s="179"/>
    </row>
    <row r="6" spans="2:13" s="142" customFormat="1" ht="79.5" customHeight="1">
      <c r="B6" s="137" t="s">
        <v>66</v>
      </c>
      <c r="C6" s="138" t="s">
        <v>150</v>
      </c>
      <c r="D6" s="138" t="s">
        <v>151</v>
      </c>
      <c r="E6" s="138" t="s">
        <v>133</v>
      </c>
      <c r="F6" s="38"/>
      <c r="G6" s="139" t="s">
        <v>152</v>
      </c>
      <c r="H6" s="139" t="s">
        <v>151</v>
      </c>
      <c r="I6" s="139" t="s">
        <v>134</v>
      </c>
      <c r="J6" s="139" t="s">
        <v>135</v>
      </c>
      <c r="K6" s="139" t="s">
        <v>153</v>
      </c>
      <c r="L6" s="140"/>
      <c r="M6" s="141" t="s">
        <v>136</v>
      </c>
    </row>
    <row r="7" spans="2:13" s="142" customFormat="1" ht="12.75" customHeight="1">
      <c r="B7" s="143"/>
      <c r="C7" s="135" t="s">
        <v>137</v>
      </c>
      <c r="D7" s="135" t="s">
        <v>138</v>
      </c>
      <c r="E7" s="144" t="s">
        <v>139</v>
      </c>
      <c r="F7"/>
      <c r="G7" s="135" t="s">
        <v>140</v>
      </c>
      <c r="H7" s="135" t="s">
        <v>141</v>
      </c>
      <c r="I7" s="144" t="s">
        <v>142</v>
      </c>
      <c r="J7" s="144" t="s">
        <v>143</v>
      </c>
      <c r="K7" s="144" t="s">
        <v>144</v>
      </c>
      <c r="L7"/>
      <c r="M7" s="145" t="s">
        <v>145</v>
      </c>
    </row>
    <row r="8" spans="2:6" ht="12.75">
      <c r="B8" s="34"/>
      <c r="C8" s="35"/>
      <c r="E8" s="35"/>
      <c r="F8" s="35"/>
    </row>
    <row r="9" spans="2:13" ht="12.75">
      <c r="B9" s="113">
        <v>40513</v>
      </c>
      <c r="C9" s="44">
        <v>42297516.35</v>
      </c>
      <c r="D9" s="146">
        <v>3.3E-05</v>
      </c>
      <c r="E9" s="44">
        <v>2066.59421666</v>
      </c>
      <c r="F9" s="44"/>
      <c r="G9" s="44">
        <v>1697813.15</v>
      </c>
      <c r="H9" s="146">
        <v>3.3E-05</v>
      </c>
      <c r="I9" s="147">
        <v>29.1</v>
      </c>
      <c r="J9" s="136">
        <f aca="true" t="shared" si="0" ref="J9:J38">IF(K9&lt;&gt;0,ROUND(H9*I9,6),0)</f>
        <v>0.00096</v>
      </c>
      <c r="K9" s="44">
        <v>1629.9</v>
      </c>
      <c r="M9" s="136">
        <f aca="true" t="shared" si="1" ref="M9:M42">K9/C9</f>
        <v>3.853417743285535E-05</v>
      </c>
    </row>
    <row r="10" spans="2:13" ht="12.75">
      <c r="B10" s="113">
        <v>40514</v>
      </c>
      <c r="C10" s="44">
        <v>43386054.33</v>
      </c>
      <c r="D10" s="146">
        <v>3.3E-05</v>
      </c>
      <c r="E10" s="44">
        <v>2273.8234888600005</v>
      </c>
      <c r="F10" s="44"/>
      <c r="G10" s="44">
        <v>2692362.77</v>
      </c>
      <c r="H10" s="146">
        <v>3.3E-05</v>
      </c>
      <c r="I10" s="147">
        <v>29.1</v>
      </c>
      <c r="J10" s="136">
        <f t="shared" si="0"/>
        <v>0.00096</v>
      </c>
      <c r="K10" s="44">
        <v>2584.67</v>
      </c>
      <c r="M10" s="136">
        <f t="shared" si="1"/>
        <v>5.957375105697933E-05</v>
      </c>
    </row>
    <row r="11" spans="2:13" ht="12.75">
      <c r="B11" s="113">
        <v>40515</v>
      </c>
      <c r="C11" s="44">
        <v>47966509.67</v>
      </c>
      <c r="D11" s="146">
        <v>3.3E-05</v>
      </c>
      <c r="E11" s="44">
        <v>2323.60045226</v>
      </c>
      <c r="F11" s="44"/>
      <c r="G11" s="44">
        <v>6544846.64</v>
      </c>
      <c r="H11" s="146">
        <v>3.3E-05</v>
      </c>
      <c r="I11" s="147">
        <v>29.1</v>
      </c>
      <c r="J11" s="136">
        <f t="shared" si="0"/>
        <v>0.00096</v>
      </c>
      <c r="K11" s="44">
        <v>6283.05</v>
      </c>
      <c r="M11" s="136">
        <f t="shared" si="1"/>
        <v>0.00013098826750635242</v>
      </c>
    </row>
    <row r="12" spans="2:13" ht="12.75">
      <c r="B12" s="113">
        <v>40516</v>
      </c>
      <c r="C12" s="44">
        <v>47966509.67</v>
      </c>
      <c r="D12" s="146">
        <v>3.3E-05</v>
      </c>
      <c r="E12" s="44">
        <v>2323.60045226</v>
      </c>
      <c r="F12" s="44"/>
      <c r="G12" s="44">
        <v>0</v>
      </c>
      <c r="H12" s="146">
        <v>3.3E-05</v>
      </c>
      <c r="I12" s="147">
        <v>29.1</v>
      </c>
      <c r="J12" s="136">
        <f t="shared" si="0"/>
        <v>0</v>
      </c>
      <c r="K12" s="44">
        <v>0</v>
      </c>
      <c r="M12" s="136">
        <f t="shared" si="1"/>
        <v>0</v>
      </c>
    </row>
    <row r="13" spans="2:13" ht="12.75">
      <c r="B13" s="113">
        <v>40517</v>
      </c>
      <c r="C13" s="44">
        <v>47966509.67</v>
      </c>
      <c r="D13" s="146">
        <v>3.3E-05</v>
      </c>
      <c r="E13" s="44">
        <v>2323.60045226</v>
      </c>
      <c r="F13" s="44"/>
      <c r="G13" s="44">
        <v>0</v>
      </c>
      <c r="H13" s="146">
        <v>3.3E-05</v>
      </c>
      <c r="I13" s="147">
        <v>29.1</v>
      </c>
      <c r="J13" s="136">
        <f t="shared" si="0"/>
        <v>0</v>
      </c>
      <c r="K13" s="44">
        <v>0</v>
      </c>
      <c r="M13" s="136">
        <f t="shared" si="1"/>
        <v>0</v>
      </c>
    </row>
    <row r="14" spans="2:13" ht="12.75">
      <c r="B14" s="113">
        <v>40518</v>
      </c>
      <c r="C14" s="44">
        <v>49488220.06</v>
      </c>
      <c r="D14" s="146">
        <v>3.3E-05</v>
      </c>
      <c r="E14" s="44">
        <v>2305.58178343</v>
      </c>
      <c r="F14" s="44"/>
      <c r="G14" s="44">
        <v>3539112.27</v>
      </c>
      <c r="H14" s="146">
        <v>3.3E-05</v>
      </c>
      <c r="I14" s="147">
        <v>29.1</v>
      </c>
      <c r="J14" s="136">
        <f t="shared" si="0"/>
        <v>0.00096</v>
      </c>
      <c r="K14" s="44">
        <v>3397.55</v>
      </c>
      <c r="M14" s="136">
        <f t="shared" si="1"/>
        <v>6.86537118506339E-05</v>
      </c>
    </row>
    <row r="15" spans="2:13" ht="12.75">
      <c r="B15" s="113">
        <v>40519</v>
      </c>
      <c r="C15" s="44">
        <v>50248898.93</v>
      </c>
      <c r="D15" s="146">
        <v>3.3E-05</v>
      </c>
      <c r="E15" s="44">
        <v>2275.57108626</v>
      </c>
      <c r="F15" s="44"/>
      <c r="G15" s="44">
        <v>3072311.07</v>
      </c>
      <c r="H15" s="146">
        <v>3.3E-05</v>
      </c>
      <c r="I15" s="147">
        <v>26.49</v>
      </c>
      <c r="J15" s="136">
        <f t="shared" si="0"/>
        <v>0.000874</v>
      </c>
      <c r="K15" s="44">
        <v>2685.2</v>
      </c>
      <c r="M15" s="136">
        <f t="shared" si="1"/>
        <v>5.3437986845058216E-05</v>
      </c>
    </row>
    <row r="16" spans="2:13" ht="12.75">
      <c r="B16" s="113">
        <v>40520</v>
      </c>
      <c r="C16" s="44">
        <v>50317998.75</v>
      </c>
      <c r="D16" s="146">
        <v>3.3E-05</v>
      </c>
      <c r="E16" s="44">
        <v>2200.8694205399997</v>
      </c>
      <c r="F16" s="44"/>
      <c r="G16" s="44">
        <v>2136605.58</v>
      </c>
      <c r="H16" s="146">
        <v>3.3E-05</v>
      </c>
      <c r="I16" s="147">
        <v>26.49</v>
      </c>
      <c r="J16" s="136">
        <f t="shared" si="0"/>
        <v>0.000874</v>
      </c>
      <c r="K16" s="44">
        <v>1867.39</v>
      </c>
      <c r="M16" s="136">
        <f t="shared" si="1"/>
        <v>3.7111770070148115E-05</v>
      </c>
    </row>
    <row r="17" spans="2:13" ht="12.75">
      <c r="B17" s="113">
        <v>40521</v>
      </c>
      <c r="C17" s="44">
        <v>50706253.41</v>
      </c>
      <c r="D17" s="146">
        <v>3.3E-05</v>
      </c>
      <c r="E17" s="44">
        <v>2208.24789234</v>
      </c>
      <c r="F17" s="44"/>
      <c r="G17" s="44">
        <v>2647123.65</v>
      </c>
      <c r="H17" s="146">
        <v>3.3E-05</v>
      </c>
      <c r="I17" s="147">
        <v>26.49</v>
      </c>
      <c r="J17" s="136">
        <f t="shared" si="0"/>
        <v>0.000874</v>
      </c>
      <c r="K17" s="44">
        <v>2313.59</v>
      </c>
      <c r="M17" s="136">
        <f t="shared" si="1"/>
        <v>4.5627311118666225E-05</v>
      </c>
    </row>
    <row r="18" spans="2:13" ht="12.75">
      <c r="B18" s="113">
        <v>40522</v>
      </c>
      <c r="C18" s="44">
        <v>51786790.51</v>
      </c>
      <c r="D18" s="146">
        <v>3.3E-05</v>
      </c>
      <c r="E18" s="44">
        <v>2208.24789234</v>
      </c>
      <c r="F18" s="44"/>
      <c r="G18" s="44">
        <v>2433310.13</v>
      </c>
      <c r="H18" s="146">
        <v>3.3E-05</v>
      </c>
      <c r="I18" s="147">
        <v>26.49</v>
      </c>
      <c r="J18" s="136">
        <f t="shared" si="0"/>
        <v>0.000874</v>
      </c>
      <c r="K18" s="44">
        <v>2126.71</v>
      </c>
      <c r="M18" s="136">
        <f t="shared" si="1"/>
        <v>4.106664999039347E-05</v>
      </c>
    </row>
    <row r="19" spans="2:13" ht="12.75">
      <c r="B19" s="113">
        <v>40523</v>
      </c>
      <c r="C19" s="44">
        <v>51786790.51</v>
      </c>
      <c r="D19" s="146">
        <v>3.3E-05</v>
      </c>
      <c r="E19" s="44">
        <v>2208.24789234</v>
      </c>
      <c r="F19" s="44"/>
      <c r="G19" s="44">
        <v>0</v>
      </c>
      <c r="H19" s="146">
        <v>3.3E-05</v>
      </c>
      <c r="I19" s="147">
        <v>26.49</v>
      </c>
      <c r="J19" s="136">
        <f t="shared" si="0"/>
        <v>0</v>
      </c>
      <c r="K19" s="44">
        <v>0</v>
      </c>
      <c r="M19" s="136">
        <f t="shared" si="1"/>
        <v>0</v>
      </c>
    </row>
    <row r="20" spans="2:13" ht="12.75">
      <c r="B20" s="113">
        <v>40524</v>
      </c>
      <c r="C20" s="44">
        <v>51786790.51</v>
      </c>
      <c r="D20" s="146">
        <v>3.3E-05</v>
      </c>
      <c r="E20" s="44">
        <v>2208.24789234</v>
      </c>
      <c r="F20" s="44"/>
      <c r="G20" s="44">
        <v>0</v>
      </c>
      <c r="H20" s="146">
        <v>3.3E-05</v>
      </c>
      <c r="I20" s="147">
        <v>26.49</v>
      </c>
      <c r="J20" s="136">
        <f t="shared" si="0"/>
        <v>0</v>
      </c>
      <c r="K20" s="44">
        <v>0</v>
      </c>
      <c r="M20" s="136">
        <f t="shared" si="1"/>
        <v>0</v>
      </c>
    </row>
    <row r="21" spans="2:13" ht="12.75">
      <c r="B21" s="113">
        <v>40525</v>
      </c>
      <c r="C21" s="44">
        <v>48706030.83</v>
      </c>
      <c r="D21" s="146">
        <v>3.3E-05</v>
      </c>
      <c r="E21" s="44">
        <v>2193.6601595999996</v>
      </c>
      <c r="F21" s="44"/>
      <c r="G21" s="44">
        <v>2747019.31</v>
      </c>
      <c r="H21" s="146">
        <v>3.3E-05</v>
      </c>
      <c r="I21" s="147">
        <v>26.49</v>
      </c>
      <c r="J21" s="136">
        <f t="shared" si="0"/>
        <v>0.000874</v>
      </c>
      <c r="K21" s="44">
        <v>2400.89</v>
      </c>
      <c r="M21" s="136">
        <f t="shared" si="1"/>
        <v>4.929348499736906E-05</v>
      </c>
    </row>
    <row r="22" spans="2:13" ht="12.75">
      <c r="B22" s="113">
        <v>40526</v>
      </c>
      <c r="C22" s="44">
        <v>47413451.47</v>
      </c>
      <c r="D22" s="146">
        <v>3.3E-05</v>
      </c>
      <c r="E22" s="44">
        <v>1916.8333527</v>
      </c>
      <c r="F22" s="44"/>
      <c r="G22" s="44">
        <v>3323934.11</v>
      </c>
      <c r="H22" s="146">
        <v>3.3E-05</v>
      </c>
      <c r="I22" s="147">
        <v>26.49</v>
      </c>
      <c r="J22" s="136">
        <f t="shared" si="0"/>
        <v>0.000874</v>
      </c>
      <c r="K22" s="44">
        <v>2905.12</v>
      </c>
      <c r="M22" s="136">
        <f t="shared" si="1"/>
        <v>6.127206330545588E-05</v>
      </c>
    </row>
    <row r="23" spans="2:13" ht="12.75">
      <c r="B23" s="113">
        <v>40527</v>
      </c>
      <c r="C23" s="44">
        <v>49386165.39</v>
      </c>
      <c r="D23" s="146">
        <v>3.3E-05</v>
      </c>
      <c r="E23" s="44">
        <v>1904.94110562</v>
      </c>
      <c r="F23" s="44"/>
      <c r="G23" s="44">
        <v>2953498.24</v>
      </c>
      <c r="H23" s="146">
        <v>3.3E-05</v>
      </c>
      <c r="I23" s="147">
        <v>26.49</v>
      </c>
      <c r="J23" s="136">
        <f t="shared" si="0"/>
        <v>0.000874</v>
      </c>
      <c r="K23" s="44">
        <v>2581.36</v>
      </c>
      <c r="M23" s="136">
        <f t="shared" si="1"/>
        <v>5.2268889062658205E-05</v>
      </c>
    </row>
    <row r="24" spans="2:13" ht="12.75">
      <c r="B24" s="113">
        <v>40528</v>
      </c>
      <c r="C24" s="44">
        <v>50100827.17</v>
      </c>
      <c r="D24" s="146">
        <v>3.3E-05</v>
      </c>
      <c r="E24" s="44">
        <v>1875.0930807</v>
      </c>
      <c r="F24" s="44"/>
      <c r="G24" s="44">
        <v>2698292.21</v>
      </c>
      <c r="H24" s="146">
        <v>3.3E-05</v>
      </c>
      <c r="I24" s="147">
        <v>26.49</v>
      </c>
      <c r="J24" s="136">
        <f t="shared" si="0"/>
        <v>0.000874</v>
      </c>
      <c r="K24" s="44">
        <v>2358.31</v>
      </c>
      <c r="M24" s="136">
        <f t="shared" si="1"/>
        <v>4.7071278723560444E-05</v>
      </c>
    </row>
    <row r="25" spans="2:13" ht="12.75">
      <c r="B25" s="113">
        <v>40529</v>
      </c>
      <c r="C25" s="44">
        <v>51805523.71</v>
      </c>
      <c r="D25" s="146">
        <v>3.3E-05</v>
      </c>
      <c r="E25" s="44">
        <v>1847.67455838</v>
      </c>
      <c r="F25" s="44"/>
      <c r="G25" s="44">
        <v>3050726.97</v>
      </c>
      <c r="H25" s="146">
        <v>3.3E-05</v>
      </c>
      <c r="I25" s="147">
        <v>26.49</v>
      </c>
      <c r="J25" s="136">
        <f t="shared" si="0"/>
        <v>0.000874</v>
      </c>
      <c r="K25" s="44">
        <v>2666.34</v>
      </c>
      <c r="M25" s="136">
        <f t="shared" si="1"/>
        <v>5.1468256839285994E-05</v>
      </c>
    </row>
    <row r="26" spans="2:13" ht="12.75">
      <c r="B26" s="113">
        <v>40530</v>
      </c>
      <c r="C26" s="44">
        <v>51805523.71</v>
      </c>
      <c r="D26" s="146">
        <v>3.3E-05</v>
      </c>
      <c r="E26" s="44">
        <v>1847.67455838</v>
      </c>
      <c r="F26" s="44"/>
      <c r="G26" s="44">
        <v>0</v>
      </c>
      <c r="H26" s="146">
        <v>3.3E-05</v>
      </c>
      <c r="I26" s="147">
        <v>26.49</v>
      </c>
      <c r="J26" s="136">
        <f t="shared" si="0"/>
        <v>0</v>
      </c>
      <c r="K26" s="44">
        <v>0</v>
      </c>
      <c r="M26" s="136">
        <f t="shared" si="1"/>
        <v>0</v>
      </c>
    </row>
    <row r="27" spans="2:13" ht="12.75">
      <c r="B27" s="113">
        <v>40531</v>
      </c>
      <c r="C27" s="44">
        <v>51805523.71</v>
      </c>
      <c r="D27" s="146">
        <v>3.3E-05</v>
      </c>
      <c r="E27" s="44">
        <v>1847.67455838</v>
      </c>
      <c r="F27" s="44"/>
      <c r="G27" s="44">
        <v>0</v>
      </c>
      <c r="H27" s="146">
        <v>3.3E-05</v>
      </c>
      <c r="I27" s="147">
        <v>26.49</v>
      </c>
      <c r="J27" s="136">
        <f t="shared" si="0"/>
        <v>0</v>
      </c>
      <c r="K27" s="44">
        <v>0</v>
      </c>
      <c r="M27" s="136">
        <f t="shared" si="1"/>
        <v>0</v>
      </c>
    </row>
    <row r="28" spans="2:13" ht="12.75">
      <c r="B28" s="113">
        <v>40532</v>
      </c>
      <c r="C28" s="44">
        <v>51641159.38</v>
      </c>
      <c r="D28" s="146">
        <v>3.3E-05</v>
      </c>
      <c r="E28" s="44">
        <v>1824.34946526</v>
      </c>
      <c r="F28" s="44"/>
      <c r="G28" s="44">
        <v>3151486.51</v>
      </c>
      <c r="H28" s="146">
        <v>3.3E-05</v>
      </c>
      <c r="I28" s="147">
        <v>26.49</v>
      </c>
      <c r="J28" s="136">
        <f t="shared" si="0"/>
        <v>0.000874</v>
      </c>
      <c r="K28" s="44">
        <v>2754.4</v>
      </c>
      <c r="M28" s="136">
        <f t="shared" si="1"/>
        <v>5.333729980250494E-05</v>
      </c>
    </row>
    <row r="29" spans="2:13" ht="12.75">
      <c r="B29" s="113">
        <v>40533</v>
      </c>
      <c r="C29" s="44">
        <v>51617624.34</v>
      </c>
      <c r="D29" s="146">
        <v>3.3E-05</v>
      </c>
      <c r="E29" s="44">
        <v>1794.8139787199998</v>
      </c>
      <c r="F29" s="44"/>
      <c r="G29" s="44">
        <v>3533164.45</v>
      </c>
      <c r="H29" s="146">
        <v>3.3E-05</v>
      </c>
      <c r="I29" s="147">
        <v>26.49</v>
      </c>
      <c r="J29" s="136">
        <f t="shared" si="0"/>
        <v>0.000874</v>
      </c>
      <c r="K29" s="44">
        <v>3087.99</v>
      </c>
      <c r="M29" s="136">
        <f t="shared" si="1"/>
        <v>5.982433402319576E-05</v>
      </c>
    </row>
    <row r="30" spans="2:13" ht="12.75">
      <c r="B30" s="113">
        <v>40534</v>
      </c>
      <c r="C30" s="44">
        <v>53030331.47</v>
      </c>
      <c r="D30" s="146">
        <v>3.3E-05</v>
      </c>
      <c r="E30" s="44">
        <v>1720.29157387</v>
      </c>
      <c r="F30" s="44"/>
      <c r="G30" s="44">
        <v>2877455.25</v>
      </c>
      <c r="H30" s="146">
        <v>3.3E-05</v>
      </c>
      <c r="I30" s="147">
        <v>26.49</v>
      </c>
      <c r="J30" s="136">
        <f t="shared" si="0"/>
        <v>0.000874</v>
      </c>
      <c r="K30" s="44">
        <v>2514.9</v>
      </c>
      <c r="M30" s="136">
        <f t="shared" si="1"/>
        <v>4.742380313844944E-05</v>
      </c>
    </row>
    <row r="31" spans="2:13" ht="12.75">
      <c r="B31" s="113">
        <v>40535</v>
      </c>
      <c r="C31" s="44">
        <v>53030331.47</v>
      </c>
      <c r="D31" s="146">
        <v>3.3E-05</v>
      </c>
      <c r="E31" s="44">
        <v>1683.63233817</v>
      </c>
      <c r="F31" s="44"/>
      <c r="G31" s="44">
        <v>0</v>
      </c>
      <c r="H31" s="146">
        <v>3.3E-05</v>
      </c>
      <c r="I31" s="147">
        <v>26.49</v>
      </c>
      <c r="J31" s="136">
        <f t="shared" si="0"/>
        <v>0</v>
      </c>
      <c r="K31" s="44">
        <v>0</v>
      </c>
      <c r="M31" s="136">
        <f t="shared" si="1"/>
        <v>0</v>
      </c>
    </row>
    <row r="32" spans="2:13" ht="12.75">
      <c r="B32" s="113">
        <v>40536</v>
      </c>
      <c r="C32" s="44">
        <v>53030331.47</v>
      </c>
      <c r="D32" s="146">
        <v>3.3E-05</v>
      </c>
      <c r="E32" s="44">
        <v>1688.7883977200001</v>
      </c>
      <c r="F32" s="44"/>
      <c r="G32" s="44">
        <v>0</v>
      </c>
      <c r="H32" s="146">
        <v>3.3E-05</v>
      </c>
      <c r="I32" s="147">
        <v>26.49</v>
      </c>
      <c r="J32" s="136">
        <f t="shared" si="0"/>
        <v>0</v>
      </c>
      <c r="K32" s="44">
        <v>0</v>
      </c>
      <c r="M32" s="136">
        <f t="shared" si="1"/>
        <v>0</v>
      </c>
    </row>
    <row r="33" spans="2:13" ht="12.75">
      <c r="B33" s="113">
        <v>40537</v>
      </c>
      <c r="C33" s="44">
        <v>53030331.47</v>
      </c>
      <c r="D33" s="146">
        <v>3.3E-05</v>
      </c>
      <c r="E33" s="44">
        <v>1688.7883977200001</v>
      </c>
      <c r="F33" s="44"/>
      <c r="G33" s="44">
        <v>0</v>
      </c>
      <c r="H33" s="146">
        <v>3.3E-05</v>
      </c>
      <c r="I33" s="147">
        <v>26.49</v>
      </c>
      <c r="J33" s="136">
        <f t="shared" si="0"/>
        <v>0</v>
      </c>
      <c r="K33" s="44">
        <v>0</v>
      </c>
      <c r="M33" s="136">
        <f t="shared" si="1"/>
        <v>0</v>
      </c>
    </row>
    <row r="34" spans="2:13" ht="12.75">
      <c r="B34" s="113">
        <v>40538</v>
      </c>
      <c r="C34" s="44">
        <v>53030331.47</v>
      </c>
      <c r="D34" s="146">
        <v>3.3E-05</v>
      </c>
      <c r="E34" s="44">
        <v>1688.7883977200001</v>
      </c>
      <c r="F34" s="44"/>
      <c r="G34" s="44">
        <v>0</v>
      </c>
      <c r="H34" s="146">
        <v>3.3E-05</v>
      </c>
      <c r="I34" s="147">
        <v>26.49</v>
      </c>
      <c r="J34" s="136">
        <f t="shared" si="0"/>
        <v>0</v>
      </c>
      <c r="K34" s="44">
        <v>0</v>
      </c>
      <c r="M34" s="136">
        <f t="shared" si="1"/>
        <v>0</v>
      </c>
    </row>
    <row r="35" spans="2:13" ht="12.75">
      <c r="B35" s="113">
        <v>40539</v>
      </c>
      <c r="C35" s="44">
        <v>54755151.76</v>
      </c>
      <c r="D35" s="146">
        <v>3.3E-05</v>
      </c>
      <c r="E35" s="44">
        <v>1678.5704695599998</v>
      </c>
      <c r="F35" s="44"/>
      <c r="G35" s="44">
        <v>3224909.88</v>
      </c>
      <c r="H35" s="146">
        <v>3.3E-05</v>
      </c>
      <c r="I35" s="147">
        <v>26.49</v>
      </c>
      <c r="J35" s="136">
        <f t="shared" si="0"/>
        <v>0.000874</v>
      </c>
      <c r="K35" s="44">
        <v>2818.57</v>
      </c>
      <c r="M35" s="136">
        <f t="shared" si="1"/>
        <v>5.147588691479138E-05</v>
      </c>
    </row>
    <row r="36" spans="2:13" ht="12.75">
      <c r="B36" s="113">
        <v>40540</v>
      </c>
      <c r="C36" s="44">
        <v>56637815.04</v>
      </c>
      <c r="D36" s="146">
        <v>3.3E-05</v>
      </c>
      <c r="E36" s="44">
        <v>1748.20320537</v>
      </c>
      <c r="F36" s="44"/>
      <c r="G36" s="44">
        <v>4104563.38</v>
      </c>
      <c r="H36" s="146">
        <v>3.3E-05</v>
      </c>
      <c r="I36" s="147">
        <v>26.49</v>
      </c>
      <c r="J36" s="136">
        <f t="shared" si="0"/>
        <v>0.000874</v>
      </c>
      <c r="K36" s="44">
        <v>3587.39</v>
      </c>
      <c r="M36" s="136">
        <f t="shared" si="1"/>
        <v>6.33391312406108E-05</v>
      </c>
    </row>
    <row r="37" spans="2:13" ht="12.75">
      <c r="B37" s="113">
        <v>40541</v>
      </c>
      <c r="C37" s="44">
        <v>57915565.15</v>
      </c>
      <c r="D37" s="146">
        <v>3.3E-05</v>
      </c>
      <c r="E37" s="44">
        <v>1750.0533584000002</v>
      </c>
      <c r="F37" s="44"/>
      <c r="G37" s="44">
        <v>3245818.07</v>
      </c>
      <c r="H37" s="146">
        <v>3.3E-05</v>
      </c>
      <c r="I37" s="147">
        <v>26.49</v>
      </c>
      <c r="J37" s="136">
        <f t="shared" si="0"/>
        <v>0.000874</v>
      </c>
      <c r="K37" s="44">
        <v>2836.84</v>
      </c>
      <c r="M37" s="136">
        <f t="shared" si="1"/>
        <v>4.898234166674622E-05</v>
      </c>
    </row>
    <row r="38" spans="2:13" ht="12.75">
      <c r="B38" s="113">
        <v>40542</v>
      </c>
      <c r="C38" s="44">
        <v>61903061.96</v>
      </c>
      <c r="D38" s="146">
        <v>3.3E-05</v>
      </c>
      <c r="E38" s="44">
        <v>1797.883872</v>
      </c>
      <c r="F38" s="44"/>
      <c r="G38" s="44">
        <v>6591787.26</v>
      </c>
      <c r="H38" s="146">
        <v>3.3E-05</v>
      </c>
      <c r="I38" s="147">
        <v>26.49</v>
      </c>
      <c r="J38" s="136">
        <f t="shared" si="0"/>
        <v>0.000874</v>
      </c>
      <c r="K38" s="44">
        <v>5761.22</v>
      </c>
      <c r="M38" s="136">
        <f t="shared" si="1"/>
        <v>9.306841725733594E-05</v>
      </c>
    </row>
    <row r="39" spans="2:13" ht="12.75">
      <c r="B39" s="113">
        <v>40543</v>
      </c>
      <c r="C39" s="44">
        <v>61903061.96</v>
      </c>
      <c r="D39" s="146">
        <v>3.3E-05</v>
      </c>
      <c r="E39" s="44">
        <f aca="true" t="shared" si="2" ref="E39:E102">C39*D39</f>
        <v>2042.8010446800001</v>
      </c>
      <c r="F39" s="44"/>
      <c r="G39" s="44">
        <v>0</v>
      </c>
      <c r="H39" s="146">
        <v>3.3E-05</v>
      </c>
      <c r="I39" s="147">
        <v>26.49</v>
      </c>
      <c r="J39" s="136">
        <f aca="true" t="shared" si="3" ref="J39:J102">IF(K39&lt;&gt;0,ROUND(H39*I39,6),0)</f>
        <v>0</v>
      </c>
      <c r="K39" s="44">
        <v>0</v>
      </c>
      <c r="M39" s="136">
        <f t="shared" si="1"/>
        <v>0</v>
      </c>
    </row>
    <row r="40" spans="2:13" ht="12.75">
      <c r="B40" s="113">
        <v>40544</v>
      </c>
      <c r="C40" s="44">
        <v>61903061.96</v>
      </c>
      <c r="D40" s="146">
        <v>3.3E-05</v>
      </c>
      <c r="E40" s="44">
        <f t="shared" si="2"/>
        <v>2042.8010446800001</v>
      </c>
      <c r="F40" s="44"/>
      <c r="G40" s="44">
        <v>0</v>
      </c>
      <c r="H40" s="146">
        <v>3.3E-05</v>
      </c>
      <c r="I40" s="147">
        <v>26.49</v>
      </c>
      <c r="J40" s="136">
        <f t="shared" si="3"/>
        <v>0</v>
      </c>
      <c r="K40" s="44">
        <v>0</v>
      </c>
      <c r="M40" s="136">
        <f t="shared" si="1"/>
        <v>0</v>
      </c>
    </row>
    <row r="41" spans="2:13" ht="12.75">
      <c r="B41" s="113">
        <v>40545</v>
      </c>
      <c r="C41" s="44">
        <v>61903061.96</v>
      </c>
      <c r="D41" s="146">
        <v>3.3E-05</v>
      </c>
      <c r="E41" s="44">
        <f t="shared" si="2"/>
        <v>2042.8010446800001</v>
      </c>
      <c r="F41" s="44"/>
      <c r="G41" s="44">
        <v>0</v>
      </c>
      <c r="H41" s="146">
        <v>3.3E-05</v>
      </c>
      <c r="I41" s="147">
        <v>26.49</v>
      </c>
      <c r="J41" s="136">
        <f t="shared" si="3"/>
        <v>0</v>
      </c>
      <c r="K41" s="44">
        <v>0</v>
      </c>
      <c r="M41" s="136">
        <f t="shared" si="1"/>
        <v>0</v>
      </c>
    </row>
    <row r="42" spans="2:13" ht="12.75">
      <c r="B42" s="113">
        <v>40546</v>
      </c>
      <c r="C42" s="44">
        <v>63970167.01</v>
      </c>
      <c r="D42" s="146">
        <v>3.3E-05</v>
      </c>
      <c r="E42" s="44">
        <f t="shared" si="2"/>
        <v>2111.01551133</v>
      </c>
      <c r="F42" s="44"/>
      <c r="G42" s="44">
        <v>3925484.16</v>
      </c>
      <c r="H42" s="146">
        <v>3.3E-05</v>
      </c>
      <c r="I42" s="147">
        <v>26.49</v>
      </c>
      <c r="J42" s="136">
        <f t="shared" si="3"/>
        <v>0.000874</v>
      </c>
      <c r="K42" s="44">
        <v>3430.87</v>
      </c>
      <c r="M42" s="136">
        <f t="shared" si="1"/>
        <v>5.363234395595179E-05</v>
      </c>
    </row>
    <row r="43" spans="2:13" ht="12.75">
      <c r="B43" s="113">
        <v>40547</v>
      </c>
      <c r="C43" s="44">
        <v>64912808.08</v>
      </c>
      <c r="D43" s="146">
        <v>3.3E-05</v>
      </c>
      <c r="E43" s="44">
        <f t="shared" si="2"/>
        <v>2142.1226666400003</v>
      </c>
      <c r="F43" s="44"/>
      <c r="G43" s="44">
        <v>3662286.38</v>
      </c>
      <c r="H43" s="146">
        <v>3.3E-05</v>
      </c>
      <c r="I43" s="147">
        <v>26.49</v>
      </c>
      <c r="J43" s="136">
        <f t="shared" si="3"/>
        <v>0.000874</v>
      </c>
      <c r="K43" s="44">
        <v>3200.84</v>
      </c>
      <c r="M43" s="136">
        <f aca="true" t="shared" si="4" ref="M43:M102">K43/C43</f>
        <v>4.930983722126477E-05</v>
      </c>
    </row>
    <row r="44" spans="2:13" ht="12.75">
      <c r="B44" s="113">
        <v>40548</v>
      </c>
      <c r="C44" s="44">
        <v>64138982.2</v>
      </c>
      <c r="D44" s="146">
        <v>3.3E-05</v>
      </c>
      <c r="E44" s="44">
        <f t="shared" si="2"/>
        <v>2116.5864126</v>
      </c>
      <c r="F44" s="44"/>
      <c r="G44" s="44">
        <v>2590990.91</v>
      </c>
      <c r="H44" s="146">
        <v>3.3E-05</v>
      </c>
      <c r="I44" s="147">
        <v>26.49</v>
      </c>
      <c r="J44" s="136">
        <f t="shared" si="3"/>
        <v>0.000874</v>
      </c>
      <c r="K44" s="44">
        <v>2264.53</v>
      </c>
      <c r="M44" s="136">
        <f t="shared" si="4"/>
        <v>3.530660952708414E-05</v>
      </c>
    </row>
    <row r="45" spans="2:13" ht="12.75">
      <c r="B45" s="113">
        <v>40549</v>
      </c>
      <c r="C45" s="44">
        <v>65015135.83</v>
      </c>
      <c r="D45" s="146">
        <v>3.3E-05</v>
      </c>
      <c r="E45" s="44">
        <f t="shared" si="2"/>
        <v>2145.49948239</v>
      </c>
      <c r="F45" s="44"/>
      <c r="G45" s="44">
        <v>3645842.1</v>
      </c>
      <c r="H45" s="146">
        <v>3.3E-05</v>
      </c>
      <c r="I45" s="147">
        <v>26.49</v>
      </c>
      <c r="J45" s="136">
        <f t="shared" si="3"/>
        <v>0.000874</v>
      </c>
      <c r="K45" s="44">
        <v>3186.47</v>
      </c>
      <c r="M45" s="136">
        <f t="shared" si="4"/>
        <v>4.901120268873858E-05</v>
      </c>
    </row>
    <row r="46" spans="2:13" ht="12.75">
      <c r="B46" s="113">
        <v>40550</v>
      </c>
      <c r="C46" s="44">
        <v>65712857.93</v>
      </c>
      <c r="D46" s="146">
        <v>3.3E-05</v>
      </c>
      <c r="E46" s="44">
        <f t="shared" si="2"/>
        <v>2168.52431169</v>
      </c>
      <c r="F46" s="44"/>
      <c r="G46" s="44">
        <v>2875241.93</v>
      </c>
      <c r="H46" s="146">
        <v>3.3E-05</v>
      </c>
      <c r="I46" s="147">
        <v>24.12</v>
      </c>
      <c r="J46" s="136">
        <f t="shared" si="3"/>
        <v>0.000796</v>
      </c>
      <c r="K46" s="44">
        <v>2288.69</v>
      </c>
      <c r="M46" s="136">
        <f t="shared" si="4"/>
        <v>3.4828648031683625E-05</v>
      </c>
    </row>
    <row r="47" spans="2:13" ht="12.75">
      <c r="B47" s="113">
        <v>40551</v>
      </c>
      <c r="C47" s="44">
        <v>65712857.93</v>
      </c>
      <c r="D47" s="146">
        <v>3.3E-05</v>
      </c>
      <c r="E47" s="44">
        <f t="shared" si="2"/>
        <v>2168.52431169</v>
      </c>
      <c r="F47" s="44"/>
      <c r="G47" s="44">
        <v>0</v>
      </c>
      <c r="H47" s="146">
        <v>3.3E-05</v>
      </c>
      <c r="I47" s="147">
        <v>24.12</v>
      </c>
      <c r="J47" s="136">
        <f t="shared" si="3"/>
        <v>0</v>
      </c>
      <c r="K47" s="44">
        <v>0</v>
      </c>
      <c r="M47" s="136">
        <f t="shared" si="4"/>
        <v>0</v>
      </c>
    </row>
    <row r="48" spans="2:13" ht="12.75">
      <c r="B48" s="113">
        <v>40552</v>
      </c>
      <c r="C48" s="44">
        <v>65712857.93</v>
      </c>
      <c r="D48" s="146">
        <v>3.3E-05</v>
      </c>
      <c r="E48" s="44">
        <f t="shared" si="2"/>
        <v>2168.52431169</v>
      </c>
      <c r="F48" s="44"/>
      <c r="G48" s="44">
        <v>0</v>
      </c>
      <c r="H48" s="146">
        <v>3.3E-05</v>
      </c>
      <c r="I48" s="147">
        <v>24.12</v>
      </c>
      <c r="J48" s="136">
        <f t="shared" si="3"/>
        <v>0</v>
      </c>
      <c r="K48" s="44">
        <v>0</v>
      </c>
      <c r="M48" s="136">
        <f t="shared" si="4"/>
        <v>0</v>
      </c>
    </row>
    <row r="49" spans="2:13" ht="12.75">
      <c r="B49" s="113">
        <v>40553</v>
      </c>
      <c r="C49" s="44">
        <v>66745510.2</v>
      </c>
      <c r="D49" s="146">
        <v>3.3E-05</v>
      </c>
      <c r="E49" s="44">
        <f t="shared" si="2"/>
        <v>2202.6018366000003</v>
      </c>
      <c r="F49" s="44"/>
      <c r="G49" s="44">
        <v>2127905.94</v>
      </c>
      <c r="H49" s="146">
        <v>3.3E-05</v>
      </c>
      <c r="I49" s="147">
        <v>24.12</v>
      </c>
      <c r="J49" s="136">
        <f t="shared" si="3"/>
        <v>0.000796</v>
      </c>
      <c r="K49" s="44">
        <v>1693.81</v>
      </c>
      <c r="M49" s="136">
        <f t="shared" si="4"/>
        <v>2.5377137652024417E-05</v>
      </c>
    </row>
    <row r="50" spans="2:13" ht="12.75">
      <c r="B50" s="113">
        <v>40554</v>
      </c>
      <c r="C50" s="44">
        <v>71594175.69</v>
      </c>
      <c r="D50" s="146">
        <v>3.3E-05</v>
      </c>
      <c r="E50" s="44">
        <f t="shared" si="2"/>
        <v>2362.60779777</v>
      </c>
      <c r="F50" s="44"/>
      <c r="G50" s="44">
        <v>8341688.96</v>
      </c>
      <c r="H50" s="146">
        <v>3.3E-05</v>
      </c>
      <c r="I50" s="147">
        <v>24.12</v>
      </c>
      <c r="J50" s="136">
        <f t="shared" si="3"/>
        <v>0.000796</v>
      </c>
      <c r="K50" s="44">
        <v>6639.98</v>
      </c>
      <c r="M50" s="136">
        <f t="shared" si="4"/>
        <v>9.27446951655796E-05</v>
      </c>
    </row>
    <row r="51" spans="2:13" ht="12.75">
      <c r="B51" s="113">
        <v>40555</v>
      </c>
      <c r="C51" s="44">
        <v>72052087.6</v>
      </c>
      <c r="D51" s="146">
        <v>3.3E-05</v>
      </c>
      <c r="E51" s="44">
        <f t="shared" si="2"/>
        <v>2377.7188908</v>
      </c>
      <c r="F51" s="44"/>
      <c r="G51" s="44">
        <v>3067109.54</v>
      </c>
      <c r="H51" s="146">
        <v>3.3E-05</v>
      </c>
      <c r="I51" s="147">
        <v>24.12</v>
      </c>
      <c r="J51" s="136">
        <f t="shared" si="3"/>
        <v>0.000796</v>
      </c>
      <c r="K51" s="44">
        <v>2441.42</v>
      </c>
      <c r="M51" s="136">
        <f t="shared" si="4"/>
        <v>3.3884098036876316E-05</v>
      </c>
    </row>
    <row r="52" spans="2:13" ht="12.75">
      <c r="B52" s="113">
        <v>40556</v>
      </c>
      <c r="C52" s="44">
        <v>72721703.59</v>
      </c>
      <c r="D52" s="146">
        <v>3.3E-05</v>
      </c>
      <c r="E52" s="44">
        <f t="shared" si="2"/>
        <v>2399.8162184700004</v>
      </c>
      <c r="F52" s="44"/>
      <c r="G52" s="44">
        <v>2621375.57</v>
      </c>
      <c r="H52" s="146">
        <v>3.3E-05</v>
      </c>
      <c r="I52" s="147">
        <v>24.12</v>
      </c>
      <c r="J52" s="136">
        <f t="shared" si="3"/>
        <v>0.000796</v>
      </c>
      <c r="K52" s="44">
        <v>2086.61</v>
      </c>
      <c r="M52" s="136">
        <f t="shared" si="4"/>
        <v>2.8693084691252073E-05</v>
      </c>
    </row>
    <row r="53" spans="2:13" ht="12.75">
      <c r="B53" s="113">
        <v>40557</v>
      </c>
      <c r="C53" s="44">
        <v>73252536.08</v>
      </c>
      <c r="D53" s="146">
        <v>3.3E-05</v>
      </c>
      <c r="E53" s="44">
        <f t="shared" si="2"/>
        <v>2417.33369064</v>
      </c>
      <c r="F53" s="44"/>
      <c r="G53" s="44">
        <v>3035147.05</v>
      </c>
      <c r="H53" s="146">
        <v>3.3E-05</v>
      </c>
      <c r="I53" s="147">
        <v>24.12</v>
      </c>
      <c r="J53" s="136">
        <f t="shared" si="3"/>
        <v>0.000796</v>
      </c>
      <c r="K53" s="44">
        <v>2415.98</v>
      </c>
      <c r="M53" s="136">
        <f t="shared" si="4"/>
        <v>3.2981520221518046E-05</v>
      </c>
    </row>
    <row r="54" spans="2:13" ht="12.75">
      <c r="B54" s="113">
        <v>40558</v>
      </c>
      <c r="C54" s="44">
        <v>73252536.08</v>
      </c>
      <c r="D54" s="146">
        <v>3.3E-05</v>
      </c>
      <c r="E54" s="44">
        <f t="shared" si="2"/>
        <v>2417.33369064</v>
      </c>
      <c r="F54" s="44"/>
      <c r="G54" s="44">
        <v>0</v>
      </c>
      <c r="H54" s="146">
        <v>3.3E-05</v>
      </c>
      <c r="I54" s="147">
        <v>24.12</v>
      </c>
      <c r="J54" s="136">
        <f t="shared" si="3"/>
        <v>0</v>
      </c>
      <c r="K54" s="44">
        <v>0</v>
      </c>
      <c r="M54" s="136">
        <f t="shared" si="4"/>
        <v>0</v>
      </c>
    </row>
    <row r="55" spans="2:13" ht="12.75">
      <c r="B55" s="113">
        <v>40559</v>
      </c>
      <c r="C55" s="44">
        <v>73252536.08</v>
      </c>
      <c r="D55" s="146">
        <v>3.3E-05</v>
      </c>
      <c r="E55" s="44">
        <f t="shared" si="2"/>
        <v>2417.33369064</v>
      </c>
      <c r="F55" s="44"/>
      <c r="G55" s="44">
        <v>0</v>
      </c>
      <c r="H55" s="146">
        <v>3.3E-05</v>
      </c>
      <c r="I55" s="147">
        <v>24.12</v>
      </c>
      <c r="J55" s="136">
        <f t="shared" si="3"/>
        <v>0</v>
      </c>
      <c r="K55" s="44">
        <v>0</v>
      </c>
      <c r="M55" s="136">
        <f t="shared" si="4"/>
        <v>0</v>
      </c>
    </row>
    <row r="56" spans="2:13" ht="12.75">
      <c r="B56" s="113">
        <v>40560</v>
      </c>
      <c r="C56" s="44">
        <v>73280763.85</v>
      </c>
      <c r="D56" s="146">
        <v>3.3E-05</v>
      </c>
      <c r="E56" s="44">
        <f t="shared" si="2"/>
        <v>2418.26520705</v>
      </c>
      <c r="F56" s="44"/>
      <c r="G56" s="44">
        <v>3438108.88</v>
      </c>
      <c r="H56" s="146">
        <v>3.3E-05</v>
      </c>
      <c r="I56" s="147">
        <v>24.12</v>
      </c>
      <c r="J56" s="136">
        <f t="shared" si="3"/>
        <v>0.000796</v>
      </c>
      <c r="K56" s="44">
        <v>2736.73</v>
      </c>
      <c r="M56" s="136">
        <f t="shared" si="4"/>
        <v>3.734581704964038E-05</v>
      </c>
    </row>
    <row r="57" spans="2:13" ht="12.75">
      <c r="B57" s="113">
        <v>40561</v>
      </c>
      <c r="C57" s="44">
        <v>75569914.91</v>
      </c>
      <c r="D57" s="146">
        <v>3.3E-05</v>
      </c>
      <c r="E57" s="44">
        <f t="shared" si="2"/>
        <v>2493.80719203</v>
      </c>
      <c r="F57" s="44"/>
      <c r="G57" s="44">
        <v>4810419.66</v>
      </c>
      <c r="H57" s="146">
        <v>3.3E-05</v>
      </c>
      <c r="I57" s="147">
        <v>24.12</v>
      </c>
      <c r="J57" s="136">
        <f t="shared" si="3"/>
        <v>0.000796</v>
      </c>
      <c r="K57" s="44">
        <v>3829.09</v>
      </c>
      <c r="M57" s="136">
        <f t="shared" si="4"/>
        <v>5.0669502599814434E-05</v>
      </c>
    </row>
    <row r="58" spans="2:13" ht="12.75">
      <c r="B58" s="113">
        <v>40562</v>
      </c>
      <c r="C58" s="44">
        <v>74805009.49</v>
      </c>
      <c r="D58" s="146">
        <v>3.3E-05</v>
      </c>
      <c r="E58" s="44">
        <f t="shared" si="2"/>
        <v>2468.56531317</v>
      </c>
      <c r="F58" s="44"/>
      <c r="G58" s="44">
        <v>2291688.33</v>
      </c>
      <c r="H58" s="146">
        <v>3.3E-05</v>
      </c>
      <c r="I58" s="147">
        <v>24.12</v>
      </c>
      <c r="J58" s="136">
        <f t="shared" si="3"/>
        <v>0.000796</v>
      </c>
      <c r="K58" s="44">
        <v>1824.18</v>
      </c>
      <c r="M58" s="136">
        <f t="shared" si="4"/>
        <v>2.4385799994368803E-05</v>
      </c>
    </row>
    <row r="59" spans="2:13" ht="12.75">
      <c r="B59" s="113">
        <v>40563</v>
      </c>
      <c r="C59" s="44">
        <v>76121408.01</v>
      </c>
      <c r="D59" s="146">
        <v>3.3E-05</v>
      </c>
      <c r="E59" s="44">
        <f t="shared" si="2"/>
        <v>2512.00646433</v>
      </c>
      <c r="F59" s="44"/>
      <c r="G59" s="44">
        <v>2582291.11</v>
      </c>
      <c r="H59" s="146">
        <v>3.3E-05</v>
      </c>
      <c r="I59" s="147">
        <v>24.12</v>
      </c>
      <c r="J59" s="136">
        <f t="shared" si="3"/>
        <v>0.000796</v>
      </c>
      <c r="K59" s="44">
        <v>2055.5</v>
      </c>
      <c r="M59" s="136">
        <f t="shared" si="4"/>
        <v>2.7002916180031387E-05</v>
      </c>
    </row>
    <row r="60" spans="2:13" ht="12.75">
      <c r="B60" s="113">
        <v>40564</v>
      </c>
      <c r="C60" s="44">
        <v>71659327.17</v>
      </c>
      <c r="D60" s="146">
        <v>3.3E-05</v>
      </c>
      <c r="E60" s="44">
        <f t="shared" si="2"/>
        <v>2364.7577966100002</v>
      </c>
      <c r="F60" s="44"/>
      <c r="G60" s="44">
        <v>3163058.11</v>
      </c>
      <c r="H60" s="146">
        <v>3.3E-05</v>
      </c>
      <c r="I60" s="147">
        <v>24.12</v>
      </c>
      <c r="J60" s="136">
        <f t="shared" si="3"/>
        <v>0.000796</v>
      </c>
      <c r="K60" s="44">
        <v>2517.79</v>
      </c>
      <c r="M60" s="136">
        <f t="shared" si="4"/>
        <v>3.513555177579265E-05</v>
      </c>
    </row>
    <row r="61" spans="2:13" ht="12.75">
      <c r="B61" s="113">
        <v>40565</v>
      </c>
      <c r="C61" s="44">
        <v>71659327.17</v>
      </c>
      <c r="D61" s="146">
        <v>3.3E-05</v>
      </c>
      <c r="E61" s="44">
        <f t="shared" si="2"/>
        <v>2364.7577966100002</v>
      </c>
      <c r="F61" s="44"/>
      <c r="G61" s="44">
        <v>0</v>
      </c>
      <c r="H61" s="146">
        <v>3.3E-05</v>
      </c>
      <c r="I61" s="147">
        <v>24.12</v>
      </c>
      <c r="J61" s="136">
        <f t="shared" si="3"/>
        <v>0</v>
      </c>
      <c r="K61" s="44">
        <v>0</v>
      </c>
      <c r="M61" s="136">
        <f t="shared" si="4"/>
        <v>0</v>
      </c>
    </row>
    <row r="62" spans="2:13" ht="12.75">
      <c r="B62" s="113">
        <v>40566</v>
      </c>
      <c r="C62" s="44">
        <v>71659327.17</v>
      </c>
      <c r="D62" s="146">
        <v>3.3E-05</v>
      </c>
      <c r="E62" s="44">
        <f t="shared" si="2"/>
        <v>2364.7577966100002</v>
      </c>
      <c r="F62" s="44"/>
      <c r="G62" s="44">
        <v>0</v>
      </c>
      <c r="H62" s="146">
        <v>3.3E-05</v>
      </c>
      <c r="I62" s="147">
        <v>24.12</v>
      </c>
      <c r="J62" s="136">
        <f t="shared" si="3"/>
        <v>0</v>
      </c>
      <c r="K62" s="44">
        <v>0</v>
      </c>
      <c r="M62" s="136">
        <f t="shared" si="4"/>
        <v>0</v>
      </c>
    </row>
    <row r="63" spans="2:13" ht="12.75">
      <c r="B63" s="113">
        <v>40567</v>
      </c>
      <c r="C63" s="44">
        <v>70682977.8</v>
      </c>
      <c r="D63" s="146">
        <v>3.3E-05</v>
      </c>
      <c r="E63" s="44">
        <f t="shared" si="2"/>
        <v>2332.5382674</v>
      </c>
      <c r="F63" s="44"/>
      <c r="G63" s="44">
        <v>2376160.85</v>
      </c>
      <c r="H63" s="146">
        <v>3.3E-05</v>
      </c>
      <c r="I63" s="147">
        <v>24.12</v>
      </c>
      <c r="J63" s="136">
        <f t="shared" si="3"/>
        <v>0.000796</v>
      </c>
      <c r="K63" s="44">
        <v>1891.42</v>
      </c>
      <c r="M63" s="136">
        <f t="shared" si="4"/>
        <v>2.6759200855287113E-05</v>
      </c>
    </row>
    <row r="64" spans="2:13" ht="12.75">
      <c r="B64" s="113">
        <v>40568</v>
      </c>
      <c r="C64" s="44">
        <v>64609235.77</v>
      </c>
      <c r="D64" s="146">
        <v>3.3E-05</v>
      </c>
      <c r="E64" s="44">
        <f t="shared" si="2"/>
        <v>2132.1047804100003</v>
      </c>
      <c r="F64" s="44"/>
      <c r="G64" s="44">
        <v>-2523304</v>
      </c>
      <c r="H64" s="146">
        <v>3.3E-05</v>
      </c>
      <c r="I64" s="147">
        <v>24.12</v>
      </c>
      <c r="J64" s="136">
        <f t="shared" si="3"/>
        <v>0.000796</v>
      </c>
      <c r="K64" s="44">
        <v>-2008.55</v>
      </c>
      <c r="M64" s="136">
        <f t="shared" si="4"/>
        <v>-3.1087660704580404E-05</v>
      </c>
    </row>
    <row r="65" spans="2:13" ht="12.75">
      <c r="B65" s="113">
        <v>40569</v>
      </c>
      <c r="C65" s="44">
        <v>69070680.65</v>
      </c>
      <c r="D65" s="146">
        <v>3.3E-05</v>
      </c>
      <c r="E65" s="44">
        <f t="shared" si="2"/>
        <v>2279.33246145</v>
      </c>
      <c r="F65" s="44"/>
      <c r="G65" s="44">
        <v>6496555.72</v>
      </c>
      <c r="H65" s="146">
        <v>3.3E-05</v>
      </c>
      <c r="I65" s="147">
        <v>24.12</v>
      </c>
      <c r="J65" s="136">
        <f t="shared" si="3"/>
        <v>0.000796</v>
      </c>
      <c r="K65" s="44">
        <v>5171.26</v>
      </c>
      <c r="M65" s="136">
        <f t="shared" si="4"/>
        <v>7.486910439183576E-05</v>
      </c>
    </row>
    <row r="66" spans="2:13" ht="12.75">
      <c r="B66" s="113">
        <v>40570</v>
      </c>
      <c r="C66" s="44">
        <v>69158932.16</v>
      </c>
      <c r="D66" s="146">
        <v>3.3E-05</v>
      </c>
      <c r="E66" s="44">
        <f t="shared" si="2"/>
        <v>2282.24476128</v>
      </c>
      <c r="F66" s="44"/>
      <c r="G66" s="44">
        <v>2467376.31</v>
      </c>
      <c r="H66" s="146">
        <v>3.3E-05</v>
      </c>
      <c r="I66" s="147">
        <v>24.12</v>
      </c>
      <c r="J66" s="136">
        <f t="shared" si="3"/>
        <v>0.000796</v>
      </c>
      <c r="K66" s="44">
        <v>1964.03</v>
      </c>
      <c r="M66" s="136">
        <f t="shared" si="4"/>
        <v>2.8398790129613245E-05</v>
      </c>
    </row>
    <row r="67" spans="2:13" ht="12.75">
      <c r="B67" s="113">
        <v>40571</v>
      </c>
      <c r="C67" s="44">
        <v>70206985.45</v>
      </c>
      <c r="D67" s="146">
        <v>3.3E-05</v>
      </c>
      <c r="E67" s="44">
        <f t="shared" si="2"/>
        <v>2316.83051985</v>
      </c>
      <c r="F67" s="44"/>
      <c r="G67" s="44">
        <v>3125255.01</v>
      </c>
      <c r="H67" s="146">
        <v>3.3E-05</v>
      </c>
      <c r="I67" s="147">
        <v>24.12</v>
      </c>
      <c r="J67" s="136">
        <f t="shared" si="3"/>
        <v>0.000796</v>
      </c>
      <c r="K67" s="44">
        <v>2487.7</v>
      </c>
      <c r="M67" s="136">
        <f t="shared" si="4"/>
        <v>3.543379599700502E-05</v>
      </c>
    </row>
    <row r="68" spans="2:13" ht="12.75">
      <c r="B68" s="113">
        <v>40572</v>
      </c>
      <c r="C68" s="44">
        <v>70206985.45</v>
      </c>
      <c r="D68" s="146">
        <v>3.3E-05</v>
      </c>
      <c r="E68" s="44">
        <f t="shared" si="2"/>
        <v>2316.83051985</v>
      </c>
      <c r="F68" s="44"/>
      <c r="G68" s="44">
        <v>0</v>
      </c>
      <c r="H68" s="146">
        <v>3.3E-05</v>
      </c>
      <c r="I68" s="147">
        <v>24.12</v>
      </c>
      <c r="J68" s="136">
        <f t="shared" si="3"/>
        <v>0</v>
      </c>
      <c r="K68" s="44">
        <v>0</v>
      </c>
      <c r="M68" s="136">
        <f t="shared" si="4"/>
        <v>0</v>
      </c>
    </row>
    <row r="69" spans="2:13" ht="12.75">
      <c r="B69" s="113">
        <v>40573</v>
      </c>
      <c r="C69" s="44">
        <v>70206985.45</v>
      </c>
      <c r="D69" s="146">
        <v>3.3E-05</v>
      </c>
      <c r="E69" s="44">
        <f t="shared" si="2"/>
        <v>2316.83051985</v>
      </c>
      <c r="F69" s="44"/>
      <c r="G69" s="44">
        <v>0</v>
      </c>
      <c r="H69" s="146">
        <v>3.3E-05</v>
      </c>
      <c r="I69" s="147">
        <v>24.12</v>
      </c>
      <c r="J69" s="136">
        <f t="shared" si="3"/>
        <v>0</v>
      </c>
      <c r="K69" s="44">
        <v>0</v>
      </c>
      <c r="M69" s="136">
        <f t="shared" si="4"/>
        <v>0</v>
      </c>
    </row>
    <row r="70" spans="2:13" ht="12.75">
      <c r="B70" s="113">
        <v>40574</v>
      </c>
      <c r="C70" s="44">
        <v>73770621.24</v>
      </c>
      <c r="D70" s="146">
        <v>3.3E-05</v>
      </c>
      <c r="E70" s="44">
        <f t="shared" si="2"/>
        <v>2434.43050092</v>
      </c>
      <c r="F70" s="44"/>
      <c r="G70" s="44">
        <v>5967926.67</v>
      </c>
      <c r="H70" s="146">
        <v>3.3E-05</v>
      </c>
      <c r="I70" s="147">
        <v>24.12</v>
      </c>
      <c r="J70" s="136">
        <f t="shared" si="3"/>
        <v>0.000796</v>
      </c>
      <c r="K70" s="44">
        <v>4750.47</v>
      </c>
      <c r="M70" s="136">
        <f t="shared" si="4"/>
        <v>6.439514701313366E-05</v>
      </c>
    </row>
    <row r="71" spans="2:13" ht="12.75">
      <c r="B71" s="113">
        <v>40575</v>
      </c>
      <c r="C71" s="44">
        <v>73863973.19</v>
      </c>
      <c r="D71" s="146">
        <v>3.3E-05</v>
      </c>
      <c r="E71" s="44">
        <f t="shared" si="2"/>
        <v>2437.51111527</v>
      </c>
      <c r="F71" s="44"/>
      <c r="G71" s="44">
        <v>3463211.96</v>
      </c>
      <c r="H71" s="146">
        <v>3.3E-05</v>
      </c>
      <c r="I71" s="147">
        <v>24.12</v>
      </c>
      <c r="J71" s="136">
        <f t="shared" si="3"/>
        <v>0.000796</v>
      </c>
      <c r="K71" s="44">
        <v>2756.72</v>
      </c>
      <c r="M71" s="136">
        <f t="shared" si="4"/>
        <v>3.73215775017802E-05</v>
      </c>
    </row>
    <row r="72" spans="2:13" ht="12.75">
      <c r="B72" s="113">
        <v>40576</v>
      </c>
      <c r="C72" s="44">
        <v>73211698.4</v>
      </c>
      <c r="D72" s="146">
        <v>3.3E-05</v>
      </c>
      <c r="E72" s="44">
        <f t="shared" si="2"/>
        <v>2415.9860472000005</v>
      </c>
      <c r="F72" s="44"/>
      <c r="G72" s="44">
        <v>1954191.28</v>
      </c>
      <c r="H72" s="146">
        <v>3.3E-05</v>
      </c>
      <c r="I72" s="147">
        <v>24.12</v>
      </c>
      <c r="J72" s="136">
        <f t="shared" si="3"/>
        <v>0.000796</v>
      </c>
      <c r="K72" s="44">
        <v>1555.54</v>
      </c>
      <c r="M72" s="136">
        <f t="shared" si="4"/>
        <v>2.124715085150927E-05</v>
      </c>
    </row>
    <row r="73" spans="2:13" ht="12.75">
      <c r="B73" s="113">
        <v>40577</v>
      </c>
      <c r="C73" s="44">
        <v>73814421.97</v>
      </c>
      <c r="D73" s="146">
        <v>3.3E-05</v>
      </c>
      <c r="E73" s="44">
        <f t="shared" si="2"/>
        <v>2435.87592501</v>
      </c>
      <c r="F73" s="44"/>
      <c r="G73" s="44">
        <v>2764617.07</v>
      </c>
      <c r="H73" s="146">
        <v>3.3E-05</v>
      </c>
      <c r="I73" s="147">
        <v>24.12</v>
      </c>
      <c r="J73" s="136">
        <f t="shared" si="3"/>
        <v>0.000796</v>
      </c>
      <c r="K73" s="44">
        <v>2200.64</v>
      </c>
      <c r="M73" s="136">
        <f t="shared" si="4"/>
        <v>2.9813144115582106E-05</v>
      </c>
    </row>
    <row r="74" spans="2:13" ht="12.75">
      <c r="B74" s="113">
        <v>40578</v>
      </c>
      <c r="C74" s="44">
        <v>78019211.76</v>
      </c>
      <c r="D74" s="146">
        <v>3.3E-05</v>
      </c>
      <c r="E74" s="44">
        <f t="shared" si="2"/>
        <v>2574.6339880800006</v>
      </c>
      <c r="F74" s="44"/>
      <c r="G74" s="44">
        <v>7397158.66</v>
      </c>
      <c r="H74" s="146">
        <v>3.3E-05</v>
      </c>
      <c r="I74" s="147">
        <v>24.12</v>
      </c>
      <c r="J74" s="136">
        <f t="shared" si="3"/>
        <v>0.000796</v>
      </c>
      <c r="K74" s="44">
        <v>5888.14</v>
      </c>
      <c r="M74" s="136">
        <f t="shared" si="4"/>
        <v>7.547038565466275E-05</v>
      </c>
    </row>
    <row r="75" spans="2:13" ht="12.75">
      <c r="B75" s="113">
        <v>40579</v>
      </c>
      <c r="C75" s="44">
        <v>78019211.76</v>
      </c>
      <c r="D75" s="146">
        <v>3.3E-05</v>
      </c>
      <c r="E75" s="44">
        <f t="shared" si="2"/>
        <v>2574.6339880800006</v>
      </c>
      <c r="F75" s="44"/>
      <c r="G75" s="44">
        <v>0</v>
      </c>
      <c r="H75" s="146">
        <v>3.3E-05</v>
      </c>
      <c r="I75" s="147">
        <v>24.12</v>
      </c>
      <c r="J75" s="136">
        <f t="shared" si="3"/>
        <v>0</v>
      </c>
      <c r="K75" s="44">
        <v>0</v>
      </c>
      <c r="M75" s="136">
        <f t="shared" si="4"/>
        <v>0</v>
      </c>
    </row>
    <row r="76" spans="2:13" ht="12.75">
      <c r="B76" s="113">
        <v>40580</v>
      </c>
      <c r="C76" s="44">
        <v>78019211.76</v>
      </c>
      <c r="D76" s="146">
        <v>3.3E-05</v>
      </c>
      <c r="E76" s="44">
        <f t="shared" si="2"/>
        <v>2574.6339880800006</v>
      </c>
      <c r="F76" s="44"/>
      <c r="G76" s="44">
        <v>0</v>
      </c>
      <c r="H76" s="146">
        <v>3.3E-05</v>
      </c>
      <c r="I76" s="147">
        <v>24.12</v>
      </c>
      <c r="J76" s="136">
        <f t="shared" si="3"/>
        <v>0</v>
      </c>
      <c r="K76" s="44">
        <v>0</v>
      </c>
      <c r="M76" s="136">
        <f t="shared" si="4"/>
        <v>0</v>
      </c>
    </row>
    <row r="77" spans="2:13" ht="12.75">
      <c r="B77" s="113">
        <v>40581</v>
      </c>
      <c r="C77" s="44">
        <v>77160514.41</v>
      </c>
      <c r="D77" s="146">
        <v>3.3E-05</v>
      </c>
      <c r="E77" s="44">
        <f t="shared" si="2"/>
        <v>2546.29697553</v>
      </c>
      <c r="F77" s="44"/>
      <c r="G77" s="44">
        <v>2182145.69</v>
      </c>
      <c r="H77" s="146">
        <v>3.3E-05</v>
      </c>
      <c r="I77" s="147">
        <v>30.74</v>
      </c>
      <c r="J77" s="136">
        <f t="shared" si="3"/>
        <v>0.001014</v>
      </c>
      <c r="K77" s="44">
        <v>2212.7</v>
      </c>
      <c r="M77" s="136">
        <f t="shared" si="4"/>
        <v>2.8676584350417888E-05</v>
      </c>
    </row>
    <row r="78" spans="2:13" ht="12.75">
      <c r="B78" s="113">
        <v>40582</v>
      </c>
      <c r="C78" s="44">
        <v>74712777.81</v>
      </c>
      <c r="D78" s="146">
        <v>3.3E-05</v>
      </c>
      <c r="E78" s="44">
        <f t="shared" si="2"/>
        <v>2465.5216677300004</v>
      </c>
      <c r="F78" s="44"/>
      <c r="G78" s="44">
        <v>1785765.76</v>
      </c>
      <c r="H78" s="146">
        <v>3.3E-05</v>
      </c>
      <c r="I78" s="147">
        <v>30.74</v>
      </c>
      <c r="J78" s="136">
        <f t="shared" si="3"/>
        <v>0.001014</v>
      </c>
      <c r="K78" s="44">
        <v>1810.77</v>
      </c>
      <c r="M78" s="136">
        <f t="shared" si="4"/>
        <v>2.4236416488286906E-05</v>
      </c>
    </row>
    <row r="79" spans="2:13" ht="12.75">
      <c r="B79" s="113">
        <v>40583</v>
      </c>
      <c r="C79" s="44">
        <v>75424037.33</v>
      </c>
      <c r="D79" s="146">
        <v>3.3E-05</v>
      </c>
      <c r="E79" s="44">
        <f t="shared" si="2"/>
        <v>2488.99323189</v>
      </c>
      <c r="F79" s="44"/>
      <c r="G79" s="44">
        <v>3222881.96</v>
      </c>
      <c r="H79" s="146">
        <v>3.3E-05</v>
      </c>
      <c r="I79" s="147">
        <v>30.74</v>
      </c>
      <c r="J79" s="136">
        <f t="shared" si="3"/>
        <v>0.001014</v>
      </c>
      <c r="K79" s="44">
        <v>3268</v>
      </c>
      <c r="M79" s="136">
        <f t="shared" si="4"/>
        <v>4.332836209366042E-05</v>
      </c>
    </row>
    <row r="80" spans="2:13" ht="12.75">
      <c r="B80" s="113">
        <v>40584</v>
      </c>
      <c r="C80" s="44">
        <v>76311942.08</v>
      </c>
      <c r="D80" s="146">
        <v>3.3E-05</v>
      </c>
      <c r="E80" s="44">
        <f t="shared" si="2"/>
        <v>2518.29408864</v>
      </c>
      <c r="F80" s="44"/>
      <c r="G80" s="44">
        <v>3693562.67</v>
      </c>
      <c r="H80" s="146">
        <v>3.3E-05</v>
      </c>
      <c r="I80" s="147">
        <v>30.74</v>
      </c>
      <c r="J80" s="136">
        <f t="shared" si="3"/>
        <v>0.001014</v>
      </c>
      <c r="K80" s="44">
        <v>3745.27</v>
      </c>
      <c r="M80" s="136">
        <f t="shared" si="4"/>
        <v>4.907842596999728E-05</v>
      </c>
    </row>
    <row r="81" spans="2:13" ht="12.75">
      <c r="B81" s="113">
        <v>40585</v>
      </c>
      <c r="C81" s="44">
        <v>76628072.83</v>
      </c>
      <c r="D81" s="146">
        <v>3.3E-05</v>
      </c>
      <c r="E81" s="44">
        <f t="shared" si="2"/>
        <v>2528.72640339</v>
      </c>
      <c r="F81" s="44"/>
      <c r="G81" s="44">
        <v>1831390.01</v>
      </c>
      <c r="H81" s="146">
        <v>3.3E-05</v>
      </c>
      <c r="I81" s="147">
        <v>30.74</v>
      </c>
      <c r="J81" s="136">
        <f t="shared" si="3"/>
        <v>0.001014</v>
      </c>
      <c r="K81" s="44">
        <v>1857.03</v>
      </c>
      <c r="M81" s="136">
        <f t="shared" si="4"/>
        <v>2.4234329944847186E-05</v>
      </c>
    </row>
    <row r="82" spans="2:13" ht="12.75">
      <c r="B82" s="113">
        <v>40586</v>
      </c>
      <c r="C82" s="44">
        <v>76628072.83</v>
      </c>
      <c r="D82" s="146">
        <v>3.3E-05</v>
      </c>
      <c r="E82" s="44">
        <f t="shared" si="2"/>
        <v>2528.72640339</v>
      </c>
      <c r="F82" s="44"/>
      <c r="G82" s="44">
        <v>0</v>
      </c>
      <c r="H82" s="146">
        <v>3.3E-05</v>
      </c>
      <c r="I82" s="147">
        <v>30.74</v>
      </c>
      <c r="J82" s="136">
        <f t="shared" si="3"/>
        <v>0</v>
      </c>
      <c r="K82" s="44">
        <v>0</v>
      </c>
      <c r="M82" s="136">
        <f t="shared" si="4"/>
        <v>0</v>
      </c>
    </row>
    <row r="83" spans="2:13" ht="12.75">
      <c r="B83" s="113">
        <v>40587</v>
      </c>
      <c r="C83" s="44">
        <v>76628072.83</v>
      </c>
      <c r="D83" s="146">
        <v>3.3E-05</v>
      </c>
      <c r="E83" s="44">
        <f t="shared" si="2"/>
        <v>2528.72640339</v>
      </c>
      <c r="F83" s="44"/>
      <c r="G83" s="44">
        <v>0</v>
      </c>
      <c r="H83" s="146">
        <v>3.3E-05</v>
      </c>
      <c r="I83" s="147">
        <v>30.74</v>
      </c>
      <c r="J83" s="136">
        <f t="shared" si="3"/>
        <v>0</v>
      </c>
      <c r="K83" s="44">
        <v>0</v>
      </c>
      <c r="M83" s="136">
        <f t="shared" si="4"/>
        <v>0</v>
      </c>
    </row>
    <row r="84" spans="2:13" ht="12.75">
      <c r="B84" s="113">
        <v>40588</v>
      </c>
      <c r="C84" s="44">
        <v>76621497.13</v>
      </c>
      <c r="D84" s="146">
        <v>3.3E-05</v>
      </c>
      <c r="E84" s="44">
        <f t="shared" si="2"/>
        <v>2528.50940529</v>
      </c>
      <c r="F84" s="44"/>
      <c r="G84" s="44">
        <v>2485027.11</v>
      </c>
      <c r="H84" s="146">
        <v>3.3E-05</v>
      </c>
      <c r="I84" s="147">
        <v>30.74</v>
      </c>
      <c r="J84" s="136">
        <f t="shared" si="3"/>
        <v>0.001014</v>
      </c>
      <c r="K84" s="44">
        <v>2519.82</v>
      </c>
      <c r="M84" s="136">
        <f t="shared" si="4"/>
        <v>3.288659311530735E-05</v>
      </c>
    </row>
    <row r="85" spans="2:13" ht="12.75">
      <c r="B85" s="113">
        <v>40589</v>
      </c>
      <c r="C85" s="44">
        <v>77046824.84</v>
      </c>
      <c r="D85" s="146">
        <v>3.3E-05</v>
      </c>
      <c r="E85" s="44">
        <f t="shared" si="2"/>
        <v>2542.54521972</v>
      </c>
      <c r="F85" s="44"/>
      <c r="G85" s="44">
        <v>3195499.14</v>
      </c>
      <c r="H85" s="146">
        <v>3.3E-05</v>
      </c>
      <c r="I85" s="147">
        <v>30.74</v>
      </c>
      <c r="J85" s="136">
        <f t="shared" si="3"/>
        <v>0.001014</v>
      </c>
      <c r="K85" s="44">
        <v>3240.24</v>
      </c>
      <c r="M85" s="136">
        <f t="shared" si="4"/>
        <v>4.205546441049159E-05</v>
      </c>
    </row>
    <row r="86" spans="2:13" ht="12.75">
      <c r="B86" s="113">
        <v>40590</v>
      </c>
      <c r="C86" s="44">
        <v>75523750.35</v>
      </c>
      <c r="D86" s="146">
        <v>3.3E-05</v>
      </c>
      <c r="E86" s="44">
        <f t="shared" si="2"/>
        <v>2492.28376155</v>
      </c>
      <c r="F86" s="44"/>
      <c r="G86" s="44">
        <v>2843222.92</v>
      </c>
      <c r="H86" s="146">
        <v>3.3E-05</v>
      </c>
      <c r="I86" s="147">
        <v>30.74</v>
      </c>
      <c r="J86" s="136">
        <f t="shared" si="3"/>
        <v>0.001014</v>
      </c>
      <c r="K86" s="44">
        <v>2883.03</v>
      </c>
      <c r="M86" s="136">
        <f t="shared" si="4"/>
        <v>3.8173819316958755E-05</v>
      </c>
    </row>
    <row r="87" spans="2:13" ht="12.75">
      <c r="B87" s="113">
        <v>40591</v>
      </c>
      <c r="C87" s="44">
        <v>73984070.37</v>
      </c>
      <c r="D87" s="146">
        <v>3.3E-05</v>
      </c>
      <c r="E87" s="44">
        <f t="shared" si="2"/>
        <v>2441.4743222100005</v>
      </c>
      <c r="F87" s="44"/>
      <c r="G87" s="44">
        <v>1874641.18</v>
      </c>
      <c r="H87" s="146">
        <v>3.3E-05</v>
      </c>
      <c r="I87" s="147">
        <v>30.74</v>
      </c>
      <c r="J87" s="136">
        <f t="shared" si="3"/>
        <v>0.001014</v>
      </c>
      <c r="K87" s="44">
        <v>1900.89</v>
      </c>
      <c r="M87" s="136">
        <f t="shared" si="4"/>
        <v>2.5693233563569882E-05</v>
      </c>
    </row>
    <row r="88" spans="2:13" ht="12.75">
      <c r="B88" s="113">
        <v>40592</v>
      </c>
      <c r="C88" s="44">
        <v>69136326.37</v>
      </c>
      <c r="D88" s="146">
        <v>3.3E-05</v>
      </c>
      <c r="E88" s="44">
        <f t="shared" si="2"/>
        <v>2281.49877021</v>
      </c>
      <c r="F88" s="44"/>
      <c r="G88" s="44">
        <v>1967411.76</v>
      </c>
      <c r="H88" s="146">
        <v>3.3E-05</v>
      </c>
      <c r="I88" s="147">
        <v>30.74</v>
      </c>
      <c r="J88" s="136">
        <f t="shared" si="3"/>
        <v>0.001014</v>
      </c>
      <c r="K88" s="44">
        <v>1994.96</v>
      </c>
      <c r="M88" s="136">
        <f t="shared" si="4"/>
        <v>2.8855452766227157E-05</v>
      </c>
    </row>
    <row r="89" spans="2:13" ht="12.75">
      <c r="B89" s="113">
        <v>40593</v>
      </c>
      <c r="C89" s="44">
        <v>69136326.37</v>
      </c>
      <c r="D89" s="146">
        <v>3.3E-05</v>
      </c>
      <c r="E89" s="44">
        <f t="shared" si="2"/>
        <v>2281.49877021</v>
      </c>
      <c r="F89" s="44"/>
      <c r="G89" s="44">
        <v>0</v>
      </c>
      <c r="H89" s="146">
        <v>3.3E-05</v>
      </c>
      <c r="I89" s="147">
        <v>30.74</v>
      </c>
      <c r="J89" s="136">
        <f t="shared" si="3"/>
        <v>0</v>
      </c>
      <c r="K89" s="44">
        <v>0</v>
      </c>
      <c r="M89" s="136">
        <f t="shared" si="4"/>
        <v>0</v>
      </c>
    </row>
    <row r="90" spans="2:13" ht="12.75">
      <c r="B90" s="113">
        <v>40594</v>
      </c>
      <c r="C90" s="44">
        <v>69136326.37</v>
      </c>
      <c r="D90" s="146">
        <v>3.3E-05</v>
      </c>
      <c r="E90" s="44">
        <f t="shared" si="2"/>
        <v>2281.49877021</v>
      </c>
      <c r="F90" s="44"/>
      <c r="G90" s="44">
        <v>0</v>
      </c>
      <c r="H90" s="146">
        <v>3.3E-05</v>
      </c>
      <c r="I90" s="147">
        <v>30.74</v>
      </c>
      <c r="J90" s="136">
        <f t="shared" si="3"/>
        <v>0</v>
      </c>
      <c r="K90" s="44">
        <v>0</v>
      </c>
      <c r="M90" s="136">
        <f t="shared" si="4"/>
        <v>0</v>
      </c>
    </row>
    <row r="91" spans="2:13" ht="12.75">
      <c r="B91" s="113">
        <v>40595</v>
      </c>
      <c r="C91" s="44">
        <v>68749315.17</v>
      </c>
      <c r="D91" s="146">
        <v>3.3E-05</v>
      </c>
      <c r="E91" s="44">
        <f t="shared" si="2"/>
        <v>2268.72740061</v>
      </c>
      <c r="F91" s="44"/>
      <c r="G91" s="44">
        <v>2035917.12</v>
      </c>
      <c r="H91" s="146">
        <v>3.3E-05</v>
      </c>
      <c r="I91" s="147">
        <v>30.74</v>
      </c>
      <c r="J91" s="136">
        <f t="shared" si="3"/>
        <v>0.001014</v>
      </c>
      <c r="K91" s="44">
        <v>2064.42</v>
      </c>
      <c r="M91" s="136">
        <f t="shared" si="4"/>
        <v>3.0028226388804043E-05</v>
      </c>
    </row>
    <row r="92" spans="2:13" ht="12.75">
      <c r="B92" s="113">
        <v>40596</v>
      </c>
      <c r="C92" s="44">
        <v>68277827.18</v>
      </c>
      <c r="D92" s="146">
        <v>3.3E-05</v>
      </c>
      <c r="E92" s="44">
        <f t="shared" si="2"/>
        <v>2253.1682969400003</v>
      </c>
      <c r="F92" s="44"/>
      <c r="G92" s="44">
        <v>1735178.36</v>
      </c>
      <c r="H92" s="146">
        <v>3.3E-05</v>
      </c>
      <c r="I92" s="147">
        <v>30.74</v>
      </c>
      <c r="J92" s="136">
        <f t="shared" si="3"/>
        <v>0.001014</v>
      </c>
      <c r="K92" s="44">
        <v>1759.47</v>
      </c>
      <c r="M92" s="136">
        <f t="shared" si="4"/>
        <v>2.5769273462108433E-05</v>
      </c>
    </row>
    <row r="93" spans="2:13" ht="12.75">
      <c r="B93" s="113">
        <v>40597</v>
      </c>
      <c r="C93" s="44">
        <v>65509460.07</v>
      </c>
      <c r="D93" s="146">
        <v>3.3E-05</v>
      </c>
      <c r="E93" s="44">
        <f t="shared" si="2"/>
        <v>2161.81218231</v>
      </c>
      <c r="F93" s="44"/>
      <c r="G93" s="44">
        <v>1508846.07</v>
      </c>
      <c r="H93" s="146">
        <v>3.3E-05</v>
      </c>
      <c r="I93" s="147">
        <v>30.74</v>
      </c>
      <c r="J93" s="136">
        <f t="shared" si="3"/>
        <v>0.001014</v>
      </c>
      <c r="K93" s="44">
        <v>1529.97</v>
      </c>
      <c r="M93" s="136">
        <f t="shared" si="4"/>
        <v>2.3354947489494703E-05</v>
      </c>
    </row>
    <row r="94" spans="2:13" ht="12.75">
      <c r="B94" s="113">
        <v>40598</v>
      </c>
      <c r="C94" s="44">
        <v>65609750.22</v>
      </c>
      <c r="D94" s="146">
        <v>3.3E-05</v>
      </c>
      <c r="E94" s="44">
        <f t="shared" si="2"/>
        <v>2165.1217572600003</v>
      </c>
      <c r="F94" s="44"/>
      <c r="G94" s="44">
        <v>1074733.93</v>
      </c>
      <c r="H94" s="146">
        <v>3.3E-05</v>
      </c>
      <c r="I94" s="147">
        <v>30.74</v>
      </c>
      <c r="J94" s="136">
        <f t="shared" si="3"/>
        <v>0.001014</v>
      </c>
      <c r="K94" s="44">
        <v>1089.78</v>
      </c>
      <c r="M94" s="136">
        <f t="shared" si="4"/>
        <v>1.6610031227764063E-05</v>
      </c>
    </row>
    <row r="95" spans="2:13" ht="12.75">
      <c r="B95" s="113">
        <v>40599</v>
      </c>
      <c r="C95" s="44">
        <v>66791965.1</v>
      </c>
      <c r="D95" s="146">
        <v>3.3E-05</v>
      </c>
      <c r="E95" s="44">
        <f t="shared" si="2"/>
        <v>2204.1348483</v>
      </c>
      <c r="F95" s="44"/>
      <c r="G95" s="44">
        <v>2755036.23</v>
      </c>
      <c r="H95" s="146">
        <v>3.3E-05</v>
      </c>
      <c r="I95" s="147">
        <v>30.74</v>
      </c>
      <c r="J95" s="136">
        <f t="shared" si="3"/>
        <v>0.001014</v>
      </c>
      <c r="K95" s="44">
        <v>2793.61</v>
      </c>
      <c r="M95" s="136">
        <f t="shared" si="4"/>
        <v>4.1825539880694424E-05</v>
      </c>
    </row>
    <row r="96" spans="2:13" ht="12.75">
      <c r="B96" s="113">
        <v>40600</v>
      </c>
      <c r="C96" s="44">
        <v>66791965.1</v>
      </c>
      <c r="D96" s="146">
        <v>3.3E-05</v>
      </c>
      <c r="E96" s="44">
        <f t="shared" si="2"/>
        <v>2204.1348483</v>
      </c>
      <c r="F96" s="44"/>
      <c r="G96" s="44">
        <v>0</v>
      </c>
      <c r="H96" s="146">
        <v>3.3E-05</v>
      </c>
      <c r="I96" s="147">
        <v>30.74</v>
      </c>
      <c r="J96" s="136">
        <f t="shared" si="3"/>
        <v>0</v>
      </c>
      <c r="K96" s="44">
        <v>0</v>
      </c>
      <c r="M96" s="136">
        <f t="shared" si="4"/>
        <v>0</v>
      </c>
    </row>
    <row r="97" spans="2:13" ht="12.75">
      <c r="B97" s="113">
        <v>40601</v>
      </c>
      <c r="C97" s="44">
        <v>66791965.1</v>
      </c>
      <c r="D97" s="146">
        <v>3.3E-05</v>
      </c>
      <c r="E97" s="44">
        <f t="shared" si="2"/>
        <v>2204.1348483</v>
      </c>
      <c r="F97" s="44"/>
      <c r="G97" s="44">
        <v>0</v>
      </c>
      <c r="H97" s="146">
        <v>3.3E-05</v>
      </c>
      <c r="I97" s="147">
        <v>30.74</v>
      </c>
      <c r="J97" s="136">
        <f t="shared" si="3"/>
        <v>0</v>
      </c>
      <c r="K97" s="44">
        <v>0</v>
      </c>
      <c r="M97" s="136">
        <f t="shared" si="4"/>
        <v>0</v>
      </c>
    </row>
    <row r="98" spans="2:13" ht="12.75">
      <c r="B98" s="113">
        <v>40602</v>
      </c>
      <c r="C98" s="44">
        <v>67306252.57</v>
      </c>
      <c r="D98" s="146">
        <v>3.3E-05</v>
      </c>
      <c r="E98" s="44">
        <f t="shared" si="2"/>
        <v>2221.10633481</v>
      </c>
      <c r="F98" s="44"/>
      <c r="G98" s="44">
        <v>2625028.88</v>
      </c>
      <c r="H98" s="146">
        <v>3.3E-05</v>
      </c>
      <c r="I98" s="147">
        <v>30.74</v>
      </c>
      <c r="J98" s="136">
        <f t="shared" si="3"/>
        <v>0.001014</v>
      </c>
      <c r="K98" s="44">
        <v>2661.78</v>
      </c>
      <c r="M98" s="136">
        <f t="shared" si="4"/>
        <v>3.954729164622098E-05</v>
      </c>
    </row>
    <row r="99" spans="2:13" ht="12.75">
      <c r="B99" s="113">
        <v>40603</v>
      </c>
      <c r="C99" s="44">
        <v>66238656.97</v>
      </c>
      <c r="D99" s="146">
        <v>3.3E-05</v>
      </c>
      <c r="E99" s="44">
        <f t="shared" si="2"/>
        <v>2185.87568001</v>
      </c>
      <c r="F99" s="44"/>
      <c r="G99" s="44">
        <v>2182793.78</v>
      </c>
      <c r="H99" s="146">
        <v>3.3E-05</v>
      </c>
      <c r="I99" s="147">
        <v>30.74</v>
      </c>
      <c r="J99" s="136">
        <f t="shared" si="3"/>
        <v>0.001014</v>
      </c>
      <c r="K99" s="44">
        <v>2213.35</v>
      </c>
      <c r="M99" s="136">
        <f t="shared" si="4"/>
        <v>3.341477773322673E-05</v>
      </c>
    </row>
    <row r="100" spans="2:13" ht="12.75">
      <c r="B100" s="113">
        <v>40604</v>
      </c>
      <c r="C100" s="44">
        <v>69182967.2</v>
      </c>
      <c r="D100" s="146">
        <v>3.3E-05</v>
      </c>
      <c r="E100" s="44">
        <f t="shared" si="2"/>
        <v>2283.0379176</v>
      </c>
      <c r="F100" s="44"/>
      <c r="G100" s="44">
        <v>6253006.22</v>
      </c>
      <c r="H100" s="146">
        <v>3.3E-05</v>
      </c>
      <c r="I100" s="147">
        <v>30.74</v>
      </c>
      <c r="J100" s="136">
        <f t="shared" si="3"/>
        <v>0.001014</v>
      </c>
      <c r="K100" s="44">
        <v>6340.55</v>
      </c>
      <c r="M100" s="136">
        <f t="shared" si="4"/>
        <v>9.164900345586796E-05</v>
      </c>
    </row>
    <row r="101" spans="2:13" ht="12.75">
      <c r="B101" s="113">
        <v>40605</v>
      </c>
      <c r="C101" s="44">
        <v>72410020.09</v>
      </c>
      <c r="D101" s="146">
        <v>3.3E-05</v>
      </c>
      <c r="E101" s="44">
        <f t="shared" si="2"/>
        <v>2389.5306629700003</v>
      </c>
      <c r="F101" s="44"/>
      <c r="G101" s="44">
        <v>6298281</v>
      </c>
      <c r="H101" s="146">
        <v>3.3E-05</v>
      </c>
      <c r="I101" s="147">
        <v>30.74</v>
      </c>
      <c r="J101" s="136">
        <f t="shared" si="3"/>
        <v>0.001014</v>
      </c>
      <c r="K101" s="44">
        <v>6386.46</v>
      </c>
      <c r="M101" s="136">
        <f t="shared" si="4"/>
        <v>8.819856688428105E-05</v>
      </c>
    </row>
    <row r="102" spans="2:13" ht="12.75">
      <c r="B102" s="113">
        <v>40606</v>
      </c>
      <c r="C102" s="44">
        <v>71944940.48</v>
      </c>
      <c r="D102" s="146">
        <v>3.3E-05</v>
      </c>
      <c r="E102" s="44">
        <f t="shared" si="2"/>
        <v>2374.1830358400002</v>
      </c>
      <c r="F102" s="44"/>
      <c r="G102" s="44">
        <v>1801816.05</v>
      </c>
      <c r="H102" s="146">
        <v>3.3E-05</v>
      </c>
      <c r="I102" s="147">
        <v>30.74</v>
      </c>
      <c r="J102" s="136">
        <f t="shared" si="3"/>
        <v>0.001014</v>
      </c>
      <c r="K102" s="44">
        <v>1827.04</v>
      </c>
      <c r="M102" s="136">
        <f t="shared" si="4"/>
        <v>2.5394975488344443E-05</v>
      </c>
    </row>
    <row r="103" spans="2:13" ht="12.75">
      <c r="B103" s="113">
        <v>40607</v>
      </c>
      <c r="C103" s="44">
        <v>71944940.48</v>
      </c>
      <c r="D103" s="146">
        <v>3.3E-05</v>
      </c>
      <c r="E103" s="44">
        <f aca="true" t="shared" si="5" ref="E103:E166">C103*D103</f>
        <v>2374.1830358400002</v>
      </c>
      <c r="F103" s="44"/>
      <c r="G103" s="44">
        <v>0</v>
      </c>
      <c r="H103" s="146">
        <v>3.3E-05</v>
      </c>
      <c r="I103" s="147">
        <v>30.74</v>
      </c>
      <c r="J103" s="136">
        <f aca="true" t="shared" si="6" ref="J103:J166">IF(K103&lt;&gt;0,ROUND(H103*I103,6),0)</f>
        <v>0</v>
      </c>
      <c r="K103" s="44">
        <v>0</v>
      </c>
      <c r="M103" s="136">
        <f aca="true" t="shared" si="7" ref="M103:M166">K103/C103</f>
        <v>0</v>
      </c>
    </row>
    <row r="104" spans="2:13" ht="12.75">
      <c r="B104" s="113">
        <v>40608</v>
      </c>
      <c r="C104" s="44">
        <v>71944940.48</v>
      </c>
      <c r="D104" s="146">
        <v>3.3E-05</v>
      </c>
      <c r="E104" s="44">
        <f t="shared" si="5"/>
        <v>2374.1830358400002</v>
      </c>
      <c r="F104" s="44"/>
      <c r="G104" s="44">
        <v>0</v>
      </c>
      <c r="H104" s="146">
        <v>3.3E-05</v>
      </c>
      <c r="I104" s="147">
        <v>30.74</v>
      </c>
      <c r="J104" s="136">
        <f t="shared" si="6"/>
        <v>0</v>
      </c>
      <c r="K104" s="44">
        <v>0</v>
      </c>
      <c r="M104" s="136">
        <f t="shared" si="7"/>
        <v>0</v>
      </c>
    </row>
    <row r="105" spans="2:13" ht="12.75">
      <c r="B105" s="113">
        <v>40609</v>
      </c>
      <c r="C105" s="44">
        <v>70836646.66</v>
      </c>
      <c r="D105" s="146">
        <v>3.3E-05</v>
      </c>
      <c r="E105" s="44">
        <f t="shared" si="5"/>
        <v>2337.60933978</v>
      </c>
      <c r="F105" s="44"/>
      <c r="G105" s="44">
        <v>2128758.64</v>
      </c>
      <c r="H105" s="146">
        <v>3.3E-05</v>
      </c>
      <c r="I105" s="147">
        <v>38.84</v>
      </c>
      <c r="J105" s="136">
        <f t="shared" si="6"/>
        <v>0.001282</v>
      </c>
      <c r="K105" s="44">
        <v>2729.07</v>
      </c>
      <c r="M105" s="136">
        <f t="shared" si="7"/>
        <v>3.852624494068619E-05</v>
      </c>
    </row>
    <row r="106" spans="2:13" ht="12.75">
      <c r="B106" s="113">
        <v>40610</v>
      </c>
      <c r="C106" s="44">
        <v>69628681.54</v>
      </c>
      <c r="D106" s="146">
        <v>3.3E-05</v>
      </c>
      <c r="E106" s="44">
        <f t="shared" si="5"/>
        <v>2297.7464908200004</v>
      </c>
      <c r="F106" s="44"/>
      <c r="G106" s="44">
        <v>2183777.2</v>
      </c>
      <c r="H106" s="146">
        <v>3.3E-05</v>
      </c>
      <c r="I106" s="147">
        <v>38.84</v>
      </c>
      <c r="J106" s="136">
        <f t="shared" si="6"/>
        <v>0.001282</v>
      </c>
      <c r="K106" s="44">
        <v>2799.6</v>
      </c>
      <c r="M106" s="136">
        <f t="shared" si="7"/>
        <v>4.0207568750123423E-05</v>
      </c>
    </row>
    <row r="107" spans="2:13" ht="12.75">
      <c r="B107" s="113">
        <v>40611</v>
      </c>
      <c r="C107" s="44">
        <v>69770058.53</v>
      </c>
      <c r="D107" s="146">
        <v>3.3E-05</v>
      </c>
      <c r="E107" s="44">
        <f t="shared" si="5"/>
        <v>2302.4119314900004</v>
      </c>
      <c r="F107" s="44"/>
      <c r="G107" s="44">
        <v>2365690.65</v>
      </c>
      <c r="H107" s="146">
        <v>3.3E-05</v>
      </c>
      <c r="I107" s="147">
        <v>38.84</v>
      </c>
      <c r="J107" s="136">
        <f t="shared" si="6"/>
        <v>0.001282</v>
      </c>
      <c r="K107" s="44">
        <v>3032.82</v>
      </c>
      <c r="M107" s="136">
        <f t="shared" si="7"/>
        <v>4.3468789677106784E-05</v>
      </c>
    </row>
    <row r="108" spans="2:13" ht="12.75">
      <c r="B108" s="113">
        <v>40612</v>
      </c>
      <c r="C108" s="44">
        <v>69353144.42</v>
      </c>
      <c r="D108" s="146">
        <v>3.3E-05</v>
      </c>
      <c r="E108" s="44">
        <f t="shared" si="5"/>
        <v>2288.65376586</v>
      </c>
      <c r="F108" s="44"/>
      <c r="G108" s="44">
        <v>1656339.69</v>
      </c>
      <c r="H108" s="146">
        <v>3.3E-05</v>
      </c>
      <c r="I108" s="147">
        <v>38.84</v>
      </c>
      <c r="J108" s="136">
        <f t="shared" si="6"/>
        <v>0.001282</v>
      </c>
      <c r="K108" s="44">
        <v>2123.43</v>
      </c>
      <c r="M108" s="136">
        <f t="shared" si="7"/>
        <v>3.061764564185567E-05</v>
      </c>
    </row>
    <row r="109" spans="2:13" ht="12.75">
      <c r="B109" s="113">
        <v>40613</v>
      </c>
      <c r="C109" s="44">
        <v>69781945.59</v>
      </c>
      <c r="D109" s="146">
        <v>3.3E-05</v>
      </c>
      <c r="E109" s="44">
        <f t="shared" si="5"/>
        <v>2302.8042044700005</v>
      </c>
      <c r="F109" s="44"/>
      <c r="G109" s="44">
        <v>2125807.29</v>
      </c>
      <c r="H109" s="146">
        <v>3.3E-05</v>
      </c>
      <c r="I109" s="147">
        <v>38.84</v>
      </c>
      <c r="J109" s="136">
        <f t="shared" si="6"/>
        <v>0.001282</v>
      </c>
      <c r="K109" s="44">
        <v>2725.28</v>
      </c>
      <c r="M109" s="136">
        <f t="shared" si="7"/>
        <v>3.9054227808611604E-05</v>
      </c>
    </row>
    <row r="110" spans="2:13" ht="12.75">
      <c r="B110" s="113">
        <v>40614</v>
      </c>
      <c r="C110" s="44">
        <v>69781945.59</v>
      </c>
      <c r="D110" s="146">
        <v>3.3E-05</v>
      </c>
      <c r="E110" s="44">
        <f t="shared" si="5"/>
        <v>2302.8042044700005</v>
      </c>
      <c r="F110" s="44"/>
      <c r="G110" s="44">
        <v>0</v>
      </c>
      <c r="H110" s="146">
        <v>3.3E-05</v>
      </c>
      <c r="I110" s="147">
        <v>38.84</v>
      </c>
      <c r="J110" s="136">
        <f t="shared" si="6"/>
        <v>0</v>
      </c>
      <c r="K110" s="44">
        <v>0</v>
      </c>
      <c r="M110" s="136">
        <f t="shared" si="7"/>
        <v>0</v>
      </c>
    </row>
    <row r="111" spans="2:13" ht="12.75">
      <c r="B111" s="113">
        <v>40615</v>
      </c>
      <c r="C111" s="44">
        <v>69781945.59</v>
      </c>
      <c r="D111" s="146">
        <v>3.3E-05</v>
      </c>
      <c r="E111" s="44">
        <f t="shared" si="5"/>
        <v>2302.8042044700005</v>
      </c>
      <c r="F111" s="44"/>
      <c r="G111" s="44">
        <v>0</v>
      </c>
      <c r="H111" s="146">
        <v>3.3E-05</v>
      </c>
      <c r="I111" s="147">
        <v>38.84</v>
      </c>
      <c r="J111" s="136">
        <f t="shared" si="6"/>
        <v>0</v>
      </c>
      <c r="K111" s="44">
        <v>0</v>
      </c>
      <c r="M111" s="136">
        <f t="shared" si="7"/>
        <v>0</v>
      </c>
    </row>
    <row r="112" spans="2:13" ht="12.75">
      <c r="B112" s="113">
        <v>40616</v>
      </c>
      <c r="C112" s="44">
        <v>62393638.94</v>
      </c>
      <c r="D112" s="146">
        <v>3.3E-05</v>
      </c>
      <c r="E112" s="44">
        <f t="shared" si="5"/>
        <v>2058.99008502</v>
      </c>
      <c r="F112" s="44"/>
      <c r="G112" s="44">
        <v>1540940.41</v>
      </c>
      <c r="H112" s="146">
        <v>3.3E-05</v>
      </c>
      <c r="I112" s="147">
        <v>38.84</v>
      </c>
      <c r="J112" s="136">
        <f t="shared" si="6"/>
        <v>0.001282</v>
      </c>
      <c r="K112" s="44">
        <v>1975.49</v>
      </c>
      <c r="M112" s="136">
        <f t="shared" si="7"/>
        <v>3.166172118763106E-05</v>
      </c>
    </row>
    <row r="113" spans="2:13" ht="12.75">
      <c r="B113" s="113">
        <v>40617</v>
      </c>
      <c r="C113" s="44">
        <v>61626076.07</v>
      </c>
      <c r="D113" s="146">
        <v>3.3E-05</v>
      </c>
      <c r="E113" s="44">
        <f t="shared" si="5"/>
        <v>2033.66051031</v>
      </c>
      <c r="F113" s="44"/>
      <c r="G113" s="44">
        <v>1942400.19</v>
      </c>
      <c r="H113" s="146">
        <v>3.3E-05</v>
      </c>
      <c r="I113" s="147">
        <v>38.84</v>
      </c>
      <c r="J113" s="136">
        <f t="shared" si="6"/>
        <v>0.001282</v>
      </c>
      <c r="K113" s="44">
        <v>2490.16</v>
      </c>
      <c r="M113" s="136">
        <f t="shared" si="7"/>
        <v>4.0407570281961E-05</v>
      </c>
    </row>
    <row r="114" spans="2:13" ht="12.75">
      <c r="B114" s="113">
        <v>40618</v>
      </c>
      <c r="C114" s="44">
        <v>60921706.65</v>
      </c>
      <c r="D114" s="146">
        <v>3.2E-05</v>
      </c>
      <c r="E114" s="44">
        <f t="shared" si="5"/>
        <v>1949.4946128</v>
      </c>
      <c r="F114" s="44"/>
      <c r="G114" s="44">
        <v>2332127.02</v>
      </c>
      <c r="H114" s="146">
        <v>3.2E-05</v>
      </c>
      <c r="I114" s="147">
        <v>38.84</v>
      </c>
      <c r="J114" s="136">
        <f t="shared" si="6"/>
        <v>0.001243</v>
      </c>
      <c r="K114" s="44">
        <v>2898.83</v>
      </c>
      <c r="M114" s="136">
        <f t="shared" si="7"/>
        <v>4.758287578274861E-05</v>
      </c>
    </row>
    <row r="115" spans="2:13" ht="12.75">
      <c r="B115" s="113">
        <v>40619</v>
      </c>
      <c r="C115" s="44">
        <v>60058640.62</v>
      </c>
      <c r="D115" s="146">
        <v>3.2E-05</v>
      </c>
      <c r="E115" s="44">
        <f t="shared" si="5"/>
        <v>1921.8764998399997</v>
      </c>
      <c r="F115" s="44"/>
      <c r="G115" s="44">
        <v>1646910.16</v>
      </c>
      <c r="H115" s="146">
        <v>3.2E-05</v>
      </c>
      <c r="I115" s="147">
        <v>38.84</v>
      </c>
      <c r="J115" s="136">
        <f t="shared" si="6"/>
        <v>0.001243</v>
      </c>
      <c r="K115" s="44">
        <v>2047.11</v>
      </c>
      <c r="M115" s="136">
        <f t="shared" si="7"/>
        <v>3.408518705830142E-05</v>
      </c>
    </row>
    <row r="116" spans="2:13" ht="12.75">
      <c r="B116" s="113">
        <v>40620</v>
      </c>
      <c r="C116" s="44">
        <v>60258161.82</v>
      </c>
      <c r="D116" s="146">
        <v>3.2E-05</v>
      </c>
      <c r="E116" s="44">
        <f t="shared" si="5"/>
        <v>1928.26117824</v>
      </c>
      <c r="F116" s="44"/>
      <c r="G116" s="44">
        <v>1601652.04</v>
      </c>
      <c r="H116" s="146">
        <v>3.2E-05</v>
      </c>
      <c r="I116" s="147">
        <v>38.84</v>
      </c>
      <c r="J116" s="136">
        <f t="shared" si="6"/>
        <v>0.001243</v>
      </c>
      <c r="K116" s="44">
        <v>1990.85</v>
      </c>
      <c r="M116" s="136">
        <f t="shared" si="7"/>
        <v>3.303867791299313E-05</v>
      </c>
    </row>
    <row r="117" spans="2:13" ht="12.75">
      <c r="B117" s="113">
        <v>40621</v>
      </c>
      <c r="C117" s="44">
        <v>60258161.82</v>
      </c>
      <c r="D117" s="146">
        <v>3.2E-05</v>
      </c>
      <c r="E117" s="44">
        <f t="shared" si="5"/>
        <v>1928.26117824</v>
      </c>
      <c r="F117" s="44"/>
      <c r="G117" s="44">
        <v>0</v>
      </c>
      <c r="H117" s="146">
        <v>3.2E-05</v>
      </c>
      <c r="I117" s="147">
        <v>38.84</v>
      </c>
      <c r="J117" s="136">
        <f t="shared" si="6"/>
        <v>0</v>
      </c>
      <c r="K117" s="44">
        <v>0</v>
      </c>
      <c r="M117" s="136">
        <f t="shared" si="7"/>
        <v>0</v>
      </c>
    </row>
    <row r="118" spans="2:13" ht="12.75">
      <c r="B118" s="113">
        <v>40622</v>
      </c>
      <c r="C118" s="44">
        <v>60258161.82</v>
      </c>
      <c r="D118" s="146">
        <v>3.2E-05</v>
      </c>
      <c r="E118" s="44">
        <f t="shared" si="5"/>
        <v>1928.26117824</v>
      </c>
      <c r="F118" s="44"/>
      <c r="G118" s="44">
        <v>0</v>
      </c>
      <c r="H118" s="146">
        <v>3.2E-05</v>
      </c>
      <c r="I118" s="147">
        <v>38.84</v>
      </c>
      <c r="J118" s="136">
        <f t="shared" si="6"/>
        <v>0</v>
      </c>
      <c r="K118" s="44">
        <v>0</v>
      </c>
      <c r="M118" s="136">
        <f t="shared" si="7"/>
        <v>0</v>
      </c>
    </row>
    <row r="119" spans="2:13" ht="12.75">
      <c r="B119" s="113">
        <v>40623</v>
      </c>
      <c r="C119" s="44">
        <v>59542913.02</v>
      </c>
      <c r="D119" s="146">
        <v>3.2E-05</v>
      </c>
      <c r="E119" s="44">
        <f t="shared" si="5"/>
        <v>1905.37321664</v>
      </c>
      <c r="F119" s="44"/>
      <c r="G119" s="44">
        <v>1795759.3</v>
      </c>
      <c r="H119" s="146">
        <v>3.2E-05</v>
      </c>
      <c r="I119" s="147">
        <v>38.84</v>
      </c>
      <c r="J119" s="136">
        <f t="shared" si="6"/>
        <v>0.001243</v>
      </c>
      <c r="K119" s="44">
        <v>2232.13</v>
      </c>
      <c r="M119" s="136">
        <f t="shared" si="7"/>
        <v>3.7487752728023984E-05</v>
      </c>
    </row>
    <row r="120" spans="2:13" ht="12.75">
      <c r="B120" s="113">
        <v>40624</v>
      </c>
      <c r="C120" s="44">
        <v>58983489.01</v>
      </c>
      <c r="D120" s="146">
        <v>3.2E-05</v>
      </c>
      <c r="E120" s="44">
        <f t="shared" si="5"/>
        <v>1887.4716483199998</v>
      </c>
      <c r="F120" s="44"/>
      <c r="G120" s="44">
        <v>1831778.54</v>
      </c>
      <c r="H120" s="146">
        <v>3.2E-05</v>
      </c>
      <c r="I120" s="147">
        <v>38.84</v>
      </c>
      <c r="J120" s="136">
        <f t="shared" si="6"/>
        <v>0.001243</v>
      </c>
      <c r="K120" s="44">
        <v>2276.9</v>
      </c>
      <c r="M120" s="136">
        <f t="shared" si="7"/>
        <v>3.860232818058587E-05</v>
      </c>
    </row>
    <row r="121" spans="2:13" ht="12.75">
      <c r="B121" s="113">
        <v>40625</v>
      </c>
      <c r="C121" s="44">
        <v>57789220.31</v>
      </c>
      <c r="D121" s="146">
        <v>3.2E-05</v>
      </c>
      <c r="E121" s="44">
        <f t="shared" si="5"/>
        <v>1849.25504992</v>
      </c>
      <c r="F121" s="44"/>
      <c r="G121" s="44">
        <v>1528403.51</v>
      </c>
      <c r="H121" s="146">
        <v>3.2E-05</v>
      </c>
      <c r="I121" s="147">
        <v>38.84</v>
      </c>
      <c r="J121" s="136">
        <f t="shared" si="6"/>
        <v>0.001243</v>
      </c>
      <c r="K121" s="44">
        <v>1899.81</v>
      </c>
      <c r="M121" s="136">
        <f t="shared" si="7"/>
        <v>3.287481626865369E-05</v>
      </c>
    </row>
    <row r="122" spans="2:13" ht="12.75">
      <c r="B122" s="113">
        <v>40626</v>
      </c>
      <c r="C122" s="44">
        <v>56536108.5</v>
      </c>
      <c r="D122" s="146">
        <v>3.2E-05</v>
      </c>
      <c r="E122" s="44">
        <f t="shared" si="5"/>
        <v>1809.155472</v>
      </c>
      <c r="F122" s="44"/>
      <c r="G122" s="44">
        <v>1069014.1</v>
      </c>
      <c r="H122" s="146">
        <v>3.2E-05</v>
      </c>
      <c r="I122" s="147">
        <v>38.84</v>
      </c>
      <c r="J122" s="136">
        <f t="shared" si="6"/>
        <v>0.001243</v>
      </c>
      <c r="K122" s="44">
        <v>1328.78</v>
      </c>
      <c r="M122" s="136">
        <f t="shared" si="7"/>
        <v>2.350320945772205E-05</v>
      </c>
    </row>
    <row r="123" spans="2:13" ht="12.75">
      <c r="B123" s="113">
        <v>40627</v>
      </c>
      <c r="C123" s="44">
        <v>56585333.73</v>
      </c>
      <c r="D123" s="146">
        <v>3.2E-05</v>
      </c>
      <c r="E123" s="44">
        <f t="shared" si="5"/>
        <v>1810.7306793599998</v>
      </c>
      <c r="F123" s="44"/>
      <c r="G123" s="44">
        <v>1535077.04</v>
      </c>
      <c r="H123" s="146">
        <v>3.2E-05</v>
      </c>
      <c r="I123" s="147">
        <v>38.84</v>
      </c>
      <c r="J123" s="136">
        <f t="shared" si="6"/>
        <v>0.001243</v>
      </c>
      <c r="K123" s="44">
        <v>1908.1</v>
      </c>
      <c r="M123" s="136">
        <f t="shared" si="7"/>
        <v>3.372075190197875E-05</v>
      </c>
    </row>
    <row r="124" spans="2:13" ht="12.75">
      <c r="B124" s="113">
        <v>40628</v>
      </c>
      <c r="C124" s="44">
        <v>56585333.73</v>
      </c>
      <c r="D124" s="146">
        <v>3.2E-05</v>
      </c>
      <c r="E124" s="44">
        <f t="shared" si="5"/>
        <v>1810.7306793599998</v>
      </c>
      <c r="F124" s="44"/>
      <c r="G124" s="44">
        <v>0</v>
      </c>
      <c r="H124" s="146">
        <v>3.2E-05</v>
      </c>
      <c r="I124" s="147">
        <v>38.84</v>
      </c>
      <c r="J124" s="136">
        <f t="shared" si="6"/>
        <v>0</v>
      </c>
      <c r="K124" s="44">
        <v>0</v>
      </c>
      <c r="M124" s="136">
        <f t="shared" si="7"/>
        <v>0</v>
      </c>
    </row>
    <row r="125" spans="2:13" ht="12.75">
      <c r="B125" s="113">
        <v>40629</v>
      </c>
      <c r="C125" s="44">
        <v>56585333.73</v>
      </c>
      <c r="D125" s="146">
        <v>3.2E-05</v>
      </c>
      <c r="E125" s="44">
        <f t="shared" si="5"/>
        <v>1810.7306793599998</v>
      </c>
      <c r="F125" s="44"/>
      <c r="G125" s="44">
        <v>0</v>
      </c>
      <c r="H125" s="146">
        <v>3.2E-05</v>
      </c>
      <c r="I125" s="147">
        <v>38.84</v>
      </c>
      <c r="J125" s="136">
        <f t="shared" si="6"/>
        <v>0</v>
      </c>
      <c r="K125" s="44">
        <v>0</v>
      </c>
      <c r="M125" s="136">
        <f t="shared" si="7"/>
        <v>0</v>
      </c>
    </row>
    <row r="126" spans="2:13" ht="12.75">
      <c r="B126" s="113">
        <v>40630</v>
      </c>
      <c r="C126" s="44">
        <v>56759396.23</v>
      </c>
      <c r="D126" s="146">
        <v>3.2E-05</v>
      </c>
      <c r="E126" s="44">
        <f t="shared" si="5"/>
        <v>1816.3006793599998</v>
      </c>
      <c r="F126" s="44"/>
      <c r="G126" s="44">
        <v>2018067.54</v>
      </c>
      <c r="H126" s="146">
        <v>3.2E-05</v>
      </c>
      <c r="I126" s="147">
        <v>38.84</v>
      </c>
      <c r="J126" s="136">
        <f t="shared" si="6"/>
        <v>0.001243</v>
      </c>
      <c r="K126" s="44">
        <v>2508.46</v>
      </c>
      <c r="M126" s="136">
        <f t="shared" si="7"/>
        <v>4.419462091941989E-05</v>
      </c>
    </row>
    <row r="127" spans="2:13" ht="12.75">
      <c r="B127" s="113">
        <v>40631</v>
      </c>
      <c r="C127" s="44">
        <v>56354327.93</v>
      </c>
      <c r="D127" s="146">
        <v>3.2E-05</v>
      </c>
      <c r="E127" s="44">
        <f t="shared" si="5"/>
        <v>1803.33849376</v>
      </c>
      <c r="F127" s="44"/>
      <c r="G127" s="44">
        <v>2017004.48</v>
      </c>
      <c r="H127" s="146">
        <v>3.2E-05</v>
      </c>
      <c r="I127" s="147">
        <v>38.84</v>
      </c>
      <c r="J127" s="136">
        <f t="shared" si="6"/>
        <v>0.001243</v>
      </c>
      <c r="K127" s="44">
        <v>2507.14</v>
      </c>
      <c r="M127" s="136">
        <f t="shared" si="7"/>
        <v>4.448886344832681E-05</v>
      </c>
    </row>
    <row r="128" spans="2:13" ht="12.75">
      <c r="B128" s="113">
        <v>40632</v>
      </c>
      <c r="C128" s="44">
        <v>58612277.45</v>
      </c>
      <c r="D128" s="146">
        <v>3.2E-05</v>
      </c>
      <c r="E128" s="44">
        <f t="shared" si="5"/>
        <v>1875.5928784</v>
      </c>
      <c r="F128" s="44"/>
      <c r="G128" s="44">
        <v>3989532.46</v>
      </c>
      <c r="H128" s="146">
        <v>3.2E-05</v>
      </c>
      <c r="I128" s="147">
        <v>38.84</v>
      </c>
      <c r="J128" s="136">
        <f t="shared" si="6"/>
        <v>0.001243</v>
      </c>
      <c r="K128" s="44">
        <v>4958.99</v>
      </c>
      <c r="M128" s="136">
        <f t="shared" si="7"/>
        <v>8.460667654878849E-05</v>
      </c>
    </row>
    <row r="129" spans="2:13" ht="12.75">
      <c r="B129" s="113">
        <v>40633</v>
      </c>
      <c r="C129" s="44">
        <v>59533666.73</v>
      </c>
      <c r="D129" s="146">
        <v>3.2E-05</v>
      </c>
      <c r="E129" s="44">
        <f t="shared" si="5"/>
        <v>1905.0773353599998</v>
      </c>
      <c r="F129" s="44"/>
      <c r="G129" s="44">
        <v>2782690.87</v>
      </c>
      <c r="H129" s="146">
        <v>3.2E-05</v>
      </c>
      <c r="I129" s="147">
        <v>38.84</v>
      </c>
      <c r="J129" s="136">
        <f t="shared" si="6"/>
        <v>0.001243</v>
      </c>
      <c r="K129" s="44">
        <v>3458.88</v>
      </c>
      <c r="M129" s="136">
        <f t="shared" si="7"/>
        <v>5.809956265060713E-05</v>
      </c>
    </row>
    <row r="130" spans="2:13" ht="12.75">
      <c r="B130" s="113">
        <v>40634</v>
      </c>
      <c r="C130" s="44">
        <v>60020687.31</v>
      </c>
      <c r="D130" s="146">
        <v>3.2E-05</v>
      </c>
      <c r="E130" s="44">
        <f t="shared" si="5"/>
        <v>1920.66199392</v>
      </c>
      <c r="F130" s="44"/>
      <c r="G130" s="44">
        <v>1355926.2</v>
      </c>
      <c r="H130" s="146">
        <v>3.2E-05</v>
      </c>
      <c r="I130" s="147">
        <v>38.84</v>
      </c>
      <c r="J130" s="136">
        <f t="shared" si="6"/>
        <v>0.001243</v>
      </c>
      <c r="K130" s="44">
        <v>1685.42</v>
      </c>
      <c r="M130" s="136">
        <f t="shared" si="7"/>
        <v>2.808065144764168E-05</v>
      </c>
    </row>
    <row r="131" spans="2:13" ht="12.75">
      <c r="B131" s="113">
        <v>40635</v>
      </c>
      <c r="C131" s="44">
        <v>60020687.31</v>
      </c>
      <c r="D131" s="146">
        <v>3.2E-05</v>
      </c>
      <c r="E131" s="44">
        <f t="shared" si="5"/>
        <v>1920.66199392</v>
      </c>
      <c r="F131" s="44"/>
      <c r="G131" s="44">
        <v>0</v>
      </c>
      <c r="H131" s="146">
        <v>3.2E-05</v>
      </c>
      <c r="I131" s="147">
        <v>38.84</v>
      </c>
      <c r="J131" s="136">
        <f t="shared" si="6"/>
        <v>0</v>
      </c>
      <c r="K131" s="44">
        <v>0</v>
      </c>
      <c r="M131" s="136">
        <f t="shared" si="7"/>
        <v>0</v>
      </c>
    </row>
    <row r="132" spans="2:13" ht="12.75">
      <c r="B132" s="113">
        <v>40636</v>
      </c>
      <c r="C132" s="44">
        <v>60020687.31</v>
      </c>
      <c r="D132" s="146">
        <v>3.2E-05</v>
      </c>
      <c r="E132" s="44">
        <f t="shared" si="5"/>
        <v>1920.66199392</v>
      </c>
      <c r="F132" s="44"/>
      <c r="G132" s="44">
        <v>0</v>
      </c>
      <c r="H132" s="146">
        <v>3.2E-05</v>
      </c>
      <c r="I132" s="147">
        <v>38.84</v>
      </c>
      <c r="J132" s="136">
        <f t="shared" si="6"/>
        <v>0</v>
      </c>
      <c r="K132" s="44">
        <v>0</v>
      </c>
      <c r="M132" s="136">
        <f t="shared" si="7"/>
        <v>0</v>
      </c>
    </row>
    <row r="133" spans="2:13" ht="12.75">
      <c r="B133" s="113">
        <v>40637</v>
      </c>
      <c r="C133" s="44">
        <v>60630489.99</v>
      </c>
      <c r="D133" s="146">
        <v>3.2E-05</v>
      </c>
      <c r="E133" s="44">
        <f t="shared" si="5"/>
        <v>1940.17567968</v>
      </c>
      <c r="F133" s="44"/>
      <c r="G133" s="44">
        <v>2536543.34</v>
      </c>
      <c r="H133" s="146">
        <v>3.2E-05</v>
      </c>
      <c r="I133" s="147">
        <v>38.84</v>
      </c>
      <c r="J133" s="136">
        <f t="shared" si="6"/>
        <v>0.001243</v>
      </c>
      <c r="K133" s="44">
        <v>3152.92</v>
      </c>
      <c r="M133" s="136">
        <f t="shared" si="7"/>
        <v>5.200221869425799E-05</v>
      </c>
    </row>
    <row r="134" spans="2:13" ht="12.75">
      <c r="B134" s="113">
        <v>40638</v>
      </c>
      <c r="C134" s="44">
        <v>63810955.74</v>
      </c>
      <c r="D134" s="146">
        <v>3.2E-05</v>
      </c>
      <c r="E134" s="44">
        <f t="shared" si="5"/>
        <v>2041.95058368</v>
      </c>
      <c r="F134" s="44"/>
      <c r="G134" s="44">
        <v>6324172.65</v>
      </c>
      <c r="H134" s="146">
        <v>3.2E-05</v>
      </c>
      <c r="I134" s="147">
        <v>38.84</v>
      </c>
      <c r="J134" s="136">
        <f t="shared" si="6"/>
        <v>0.001243</v>
      </c>
      <c r="K134" s="44">
        <v>7860.95</v>
      </c>
      <c r="M134" s="136">
        <f t="shared" si="7"/>
        <v>0.0001231912280397385</v>
      </c>
    </row>
    <row r="135" spans="2:13" ht="12.75">
      <c r="B135" s="113">
        <v>40639</v>
      </c>
      <c r="C135" s="44">
        <v>63147932.43</v>
      </c>
      <c r="D135" s="146">
        <v>3.2E-05</v>
      </c>
      <c r="E135" s="44">
        <f t="shared" si="5"/>
        <v>2020.73383776</v>
      </c>
      <c r="F135" s="44"/>
      <c r="G135" s="44">
        <v>1134496.81</v>
      </c>
      <c r="H135" s="146">
        <v>3.2E-05</v>
      </c>
      <c r="I135" s="147">
        <v>38.84</v>
      </c>
      <c r="J135" s="136">
        <f t="shared" si="6"/>
        <v>0.001243</v>
      </c>
      <c r="K135" s="44">
        <v>1410.18</v>
      </c>
      <c r="M135" s="136">
        <f t="shared" si="7"/>
        <v>2.2331372473092388E-05</v>
      </c>
    </row>
    <row r="136" spans="2:13" ht="12.75">
      <c r="B136" s="113">
        <v>40640</v>
      </c>
      <c r="C136" s="44">
        <v>64152339.69</v>
      </c>
      <c r="D136" s="146">
        <v>3.2E-05</v>
      </c>
      <c r="E136" s="44">
        <f t="shared" si="5"/>
        <v>2052.8748700799997</v>
      </c>
      <c r="F136" s="44"/>
      <c r="G136" s="44">
        <v>2638555.45</v>
      </c>
      <c r="H136" s="146">
        <v>3.2E-05</v>
      </c>
      <c r="I136" s="147">
        <v>36.1</v>
      </c>
      <c r="J136" s="136">
        <f t="shared" si="6"/>
        <v>0.001155</v>
      </c>
      <c r="K136" s="44">
        <v>3047.53</v>
      </c>
      <c r="M136" s="136">
        <f t="shared" si="7"/>
        <v>4.7504580732774834E-05</v>
      </c>
    </row>
    <row r="137" spans="2:13" ht="12.75">
      <c r="B137" s="113">
        <v>40641</v>
      </c>
      <c r="C137" s="44">
        <v>64258421.88</v>
      </c>
      <c r="D137" s="146">
        <v>3.2E-05</v>
      </c>
      <c r="E137" s="44">
        <f t="shared" si="5"/>
        <v>2056.26950016</v>
      </c>
      <c r="F137" s="44"/>
      <c r="G137" s="44">
        <v>1892798.65</v>
      </c>
      <c r="H137" s="146">
        <v>3.2E-05</v>
      </c>
      <c r="I137" s="147">
        <v>36.1</v>
      </c>
      <c r="J137" s="136">
        <f t="shared" si="6"/>
        <v>0.001155</v>
      </c>
      <c r="K137" s="44">
        <v>2186.18</v>
      </c>
      <c r="M137" s="136">
        <f t="shared" si="7"/>
        <v>3.402168830231471E-05</v>
      </c>
    </row>
    <row r="138" spans="2:13" ht="12.75">
      <c r="B138" s="113">
        <v>40642</v>
      </c>
      <c r="C138" s="44">
        <v>64258421.88</v>
      </c>
      <c r="D138" s="146">
        <v>3.2E-05</v>
      </c>
      <c r="E138" s="44">
        <f t="shared" si="5"/>
        <v>2056.26950016</v>
      </c>
      <c r="F138" s="44"/>
      <c r="G138" s="44">
        <v>0</v>
      </c>
      <c r="H138" s="146">
        <v>3.2E-05</v>
      </c>
      <c r="I138" s="147">
        <v>36.1</v>
      </c>
      <c r="J138" s="136">
        <f t="shared" si="6"/>
        <v>0</v>
      </c>
      <c r="K138" s="44">
        <v>0</v>
      </c>
      <c r="M138" s="136">
        <f t="shared" si="7"/>
        <v>0</v>
      </c>
    </row>
    <row r="139" spans="2:13" ht="12.75">
      <c r="B139" s="113">
        <v>40643</v>
      </c>
      <c r="C139" s="44">
        <v>64258421.88</v>
      </c>
      <c r="D139" s="146">
        <v>3.2E-05</v>
      </c>
      <c r="E139" s="44">
        <f t="shared" si="5"/>
        <v>2056.26950016</v>
      </c>
      <c r="F139" s="44"/>
      <c r="G139" s="44">
        <v>0</v>
      </c>
      <c r="H139" s="146">
        <v>3.2E-05</v>
      </c>
      <c r="I139" s="147">
        <v>36.1</v>
      </c>
      <c r="J139" s="136">
        <f t="shared" si="6"/>
        <v>0</v>
      </c>
      <c r="K139" s="44">
        <v>0</v>
      </c>
      <c r="M139" s="136">
        <f t="shared" si="7"/>
        <v>0</v>
      </c>
    </row>
    <row r="140" spans="2:13" ht="12.75">
      <c r="B140" s="113">
        <v>40644</v>
      </c>
      <c r="C140" s="44">
        <v>63428048.44</v>
      </c>
      <c r="D140" s="146">
        <v>3.2E-05</v>
      </c>
      <c r="E140" s="44">
        <f t="shared" si="5"/>
        <v>2029.69755008</v>
      </c>
      <c r="F140" s="44"/>
      <c r="G140" s="44">
        <v>1833727.03</v>
      </c>
      <c r="H140" s="146">
        <v>3.2E-05</v>
      </c>
      <c r="I140" s="147">
        <v>36.1</v>
      </c>
      <c r="J140" s="136">
        <f t="shared" si="6"/>
        <v>0.001155</v>
      </c>
      <c r="K140" s="44">
        <v>2117.95</v>
      </c>
      <c r="M140" s="136">
        <f t="shared" si="7"/>
        <v>3.339137892605166E-05</v>
      </c>
    </row>
    <row r="141" spans="2:13" ht="12.75">
      <c r="B141" s="113">
        <v>40645</v>
      </c>
      <c r="C141" s="44">
        <v>62672345.41</v>
      </c>
      <c r="D141" s="146">
        <v>3.2E-05</v>
      </c>
      <c r="E141" s="44">
        <f t="shared" si="5"/>
        <v>2005.5150531199997</v>
      </c>
      <c r="F141" s="44"/>
      <c r="G141" s="44">
        <v>1660074.46</v>
      </c>
      <c r="H141" s="146">
        <v>3.2E-05</v>
      </c>
      <c r="I141" s="147">
        <v>36.1</v>
      </c>
      <c r="J141" s="136">
        <f t="shared" si="6"/>
        <v>0.001155</v>
      </c>
      <c r="K141" s="44">
        <v>1917.39</v>
      </c>
      <c r="M141" s="136">
        <f t="shared" si="7"/>
        <v>3.059387657277721E-05</v>
      </c>
    </row>
    <row r="142" spans="2:13" ht="12.75">
      <c r="B142" s="113">
        <v>40646</v>
      </c>
      <c r="C142" s="44">
        <v>61666096.57</v>
      </c>
      <c r="D142" s="146">
        <v>3.2E-05</v>
      </c>
      <c r="E142" s="44">
        <f t="shared" si="5"/>
        <v>1973.31509024</v>
      </c>
      <c r="F142" s="44"/>
      <c r="G142" s="44">
        <v>1765859.07</v>
      </c>
      <c r="H142" s="146">
        <v>3.2E-05</v>
      </c>
      <c r="I142" s="147">
        <v>36.1</v>
      </c>
      <c r="J142" s="136">
        <f t="shared" si="6"/>
        <v>0.001155</v>
      </c>
      <c r="K142" s="44">
        <v>2039.57</v>
      </c>
      <c r="M142" s="136">
        <f t="shared" si="7"/>
        <v>3.307441387480706E-05</v>
      </c>
    </row>
    <row r="143" spans="2:13" ht="12.75">
      <c r="B143" s="113">
        <v>40647</v>
      </c>
      <c r="C143" s="44">
        <v>62542313.92</v>
      </c>
      <c r="D143" s="146">
        <v>3.2E-05</v>
      </c>
      <c r="E143" s="44">
        <f t="shared" si="5"/>
        <v>2001.35404544</v>
      </c>
      <c r="F143" s="44"/>
      <c r="G143" s="44">
        <v>2311714.22</v>
      </c>
      <c r="H143" s="146">
        <v>3.2E-05</v>
      </c>
      <c r="I143" s="147">
        <v>36.1</v>
      </c>
      <c r="J143" s="136">
        <f t="shared" si="6"/>
        <v>0.001155</v>
      </c>
      <c r="K143" s="44">
        <v>2670.03</v>
      </c>
      <c r="M143" s="136">
        <f t="shared" si="7"/>
        <v>4.2691576832531754E-05</v>
      </c>
    </row>
    <row r="144" spans="2:13" ht="12.75">
      <c r="B144" s="113">
        <v>40648</v>
      </c>
      <c r="C144" s="44">
        <v>62417198.11</v>
      </c>
      <c r="D144" s="146">
        <v>3.2E-05</v>
      </c>
      <c r="E144" s="44">
        <f t="shared" si="5"/>
        <v>1997.3503395199998</v>
      </c>
      <c r="F144" s="44"/>
      <c r="G144" s="44">
        <v>1732168.25</v>
      </c>
      <c r="H144" s="146">
        <v>3.2E-05</v>
      </c>
      <c r="I144" s="147">
        <v>36.1</v>
      </c>
      <c r="J144" s="136">
        <f t="shared" si="6"/>
        <v>0.001155</v>
      </c>
      <c r="K144" s="44">
        <v>2000.65</v>
      </c>
      <c r="M144" s="136">
        <f t="shared" si="7"/>
        <v>3.2052864604306414E-05</v>
      </c>
    </row>
    <row r="145" spans="2:13" ht="12.75">
      <c r="B145" s="113">
        <v>40649</v>
      </c>
      <c r="C145" s="44">
        <v>62417198.11</v>
      </c>
      <c r="D145" s="146">
        <v>3.2E-05</v>
      </c>
      <c r="E145" s="44">
        <f t="shared" si="5"/>
        <v>1997.3503395199998</v>
      </c>
      <c r="F145" s="44"/>
      <c r="G145" s="44">
        <v>0</v>
      </c>
      <c r="H145" s="146">
        <v>3.2E-05</v>
      </c>
      <c r="I145" s="147">
        <v>36.1</v>
      </c>
      <c r="J145" s="136">
        <f t="shared" si="6"/>
        <v>0</v>
      </c>
      <c r="K145" s="44">
        <v>0</v>
      </c>
      <c r="M145" s="136">
        <f t="shared" si="7"/>
        <v>0</v>
      </c>
    </row>
    <row r="146" spans="2:13" ht="12.75">
      <c r="B146" s="113">
        <v>40650</v>
      </c>
      <c r="C146" s="44">
        <v>62417198.11</v>
      </c>
      <c r="D146" s="146">
        <v>3.2E-05</v>
      </c>
      <c r="E146" s="44">
        <f t="shared" si="5"/>
        <v>1997.3503395199998</v>
      </c>
      <c r="F146" s="44"/>
      <c r="G146" s="44">
        <v>0</v>
      </c>
      <c r="H146" s="146">
        <v>3.2E-05</v>
      </c>
      <c r="I146" s="147">
        <v>36.1</v>
      </c>
      <c r="J146" s="136">
        <f t="shared" si="6"/>
        <v>0</v>
      </c>
      <c r="K146" s="44">
        <v>0</v>
      </c>
      <c r="M146" s="136">
        <f t="shared" si="7"/>
        <v>0</v>
      </c>
    </row>
    <row r="147" spans="2:13" ht="12.75">
      <c r="B147" s="113">
        <v>40651</v>
      </c>
      <c r="C147" s="44">
        <v>61034539.71</v>
      </c>
      <c r="D147" s="146">
        <v>3.2E-05</v>
      </c>
      <c r="E147" s="44">
        <f t="shared" si="5"/>
        <v>1953.10527072</v>
      </c>
      <c r="F147" s="44"/>
      <c r="G147" s="44">
        <v>1160179.8</v>
      </c>
      <c r="H147" s="146">
        <v>3.2E-05</v>
      </c>
      <c r="I147" s="147">
        <v>36.1</v>
      </c>
      <c r="J147" s="136">
        <f t="shared" si="6"/>
        <v>0.001155</v>
      </c>
      <c r="K147" s="44">
        <v>1340.01</v>
      </c>
      <c r="M147" s="136">
        <f t="shared" si="7"/>
        <v>2.195494561549795E-05</v>
      </c>
    </row>
    <row r="148" spans="2:13" ht="12.75">
      <c r="B148" s="113">
        <v>40652</v>
      </c>
      <c r="C148" s="44">
        <v>56621702.68</v>
      </c>
      <c r="D148" s="146">
        <v>3.2E-05</v>
      </c>
      <c r="E148" s="44">
        <f t="shared" si="5"/>
        <v>1811.89448576</v>
      </c>
      <c r="F148" s="44"/>
      <c r="G148" s="44">
        <v>1781229.51</v>
      </c>
      <c r="H148" s="146">
        <v>3.2E-05</v>
      </c>
      <c r="I148" s="147">
        <v>36.1</v>
      </c>
      <c r="J148" s="136">
        <f t="shared" si="6"/>
        <v>0.001155</v>
      </c>
      <c r="K148" s="44">
        <v>2057.32</v>
      </c>
      <c r="M148" s="136">
        <f t="shared" si="7"/>
        <v>3.6334477817225546E-05</v>
      </c>
    </row>
    <row r="149" spans="2:13" ht="12.75">
      <c r="B149" s="113">
        <v>40653</v>
      </c>
      <c r="C149" s="44">
        <v>56037073.66</v>
      </c>
      <c r="D149" s="146">
        <v>3.2E-05</v>
      </c>
      <c r="E149" s="44">
        <f t="shared" si="5"/>
        <v>1793.18635712</v>
      </c>
      <c r="F149" s="44"/>
      <c r="G149" s="44">
        <v>1420130.27</v>
      </c>
      <c r="H149" s="146">
        <v>3.2E-05</v>
      </c>
      <c r="I149" s="147">
        <v>36.1</v>
      </c>
      <c r="J149" s="136">
        <f t="shared" si="6"/>
        <v>0.001155</v>
      </c>
      <c r="K149" s="44">
        <v>1640.25</v>
      </c>
      <c r="M149" s="136">
        <f t="shared" si="7"/>
        <v>2.9270800433871195E-05</v>
      </c>
    </row>
    <row r="150" spans="2:13" ht="12.75">
      <c r="B150" s="113">
        <v>40654</v>
      </c>
      <c r="C150" s="44">
        <v>54525971.29</v>
      </c>
      <c r="D150" s="146">
        <v>3.2E-05</v>
      </c>
      <c r="E150" s="44">
        <f t="shared" si="5"/>
        <v>1744.8310812799998</v>
      </c>
      <c r="F150" s="44"/>
      <c r="G150" s="44">
        <v>1224667.38</v>
      </c>
      <c r="H150" s="146">
        <v>3.2E-05</v>
      </c>
      <c r="I150" s="147">
        <v>36.1</v>
      </c>
      <c r="J150" s="136">
        <f t="shared" si="6"/>
        <v>0.001155</v>
      </c>
      <c r="K150" s="44">
        <v>1414.49</v>
      </c>
      <c r="M150" s="136">
        <f t="shared" si="7"/>
        <v>2.5941582818890853E-05</v>
      </c>
    </row>
    <row r="151" spans="2:13" ht="12.75">
      <c r="B151" s="113">
        <v>40655</v>
      </c>
      <c r="C151" s="44">
        <v>54525971.29</v>
      </c>
      <c r="D151" s="146">
        <v>3.2E-05</v>
      </c>
      <c r="E151" s="44">
        <f t="shared" si="5"/>
        <v>1744.8310812799998</v>
      </c>
      <c r="F151" s="44"/>
      <c r="G151" s="44">
        <v>0</v>
      </c>
      <c r="H151" s="146">
        <v>3.2E-05</v>
      </c>
      <c r="I151" s="147">
        <v>36.1</v>
      </c>
      <c r="J151" s="136">
        <f t="shared" si="6"/>
        <v>0</v>
      </c>
      <c r="K151" s="44">
        <v>0</v>
      </c>
      <c r="M151" s="136">
        <f t="shared" si="7"/>
        <v>0</v>
      </c>
    </row>
    <row r="152" spans="2:13" ht="12.75">
      <c r="B152" s="113">
        <v>40656</v>
      </c>
      <c r="C152" s="44">
        <v>54525971.29</v>
      </c>
      <c r="D152" s="146">
        <v>3.2E-05</v>
      </c>
      <c r="E152" s="44">
        <f t="shared" si="5"/>
        <v>1744.8310812799998</v>
      </c>
      <c r="F152" s="44"/>
      <c r="G152" s="44">
        <v>0</v>
      </c>
      <c r="H152" s="146">
        <v>3.2E-05</v>
      </c>
      <c r="I152" s="147">
        <v>36.1</v>
      </c>
      <c r="J152" s="136">
        <f t="shared" si="6"/>
        <v>0</v>
      </c>
      <c r="K152" s="44">
        <v>0</v>
      </c>
      <c r="M152" s="136">
        <f t="shared" si="7"/>
        <v>0</v>
      </c>
    </row>
    <row r="153" spans="2:13" ht="12.75">
      <c r="B153" s="113">
        <v>40657</v>
      </c>
      <c r="C153" s="44">
        <v>54525971.29</v>
      </c>
      <c r="D153" s="146">
        <v>3.2E-05</v>
      </c>
      <c r="E153" s="44">
        <f t="shared" si="5"/>
        <v>1744.8310812799998</v>
      </c>
      <c r="F153" s="44"/>
      <c r="G153" s="44">
        <v>0</v>
      </c>
      <c r="H153" s="146">
        <v>3.2E-05</v>
      </c>
      <c r="I153" s="147">
        <v>36.1</v>
      </c>
      <c r="J153" s="136">
        <f t="shared" si="6"/>
        <v>0</v>
      </c>
      <c r="K153" s="44">
        <v>0</v>
      </c>
      <c r="M153" s="136">
        <f t="shared" si="7"/>
        <v>0</v>
      </c>
    </row>
    <row r="154" spans="2:13" ht="12.75">
      <c r="B154" s="113">
        <v>40658</v>
      </c>
      <c r="C154" s="44">
        <v>54177553.79</v>
      </c>
      <c r="D154" s="146">
        <v>3.2E-05</v>
      </c>
      <c r="E154" s="44">
        <f t="shared" si="5"/>
        <v>1733.68172128</v>
      </c>
      <c r="F154" s="44"/>
      <c r="G154" s="44">
        <v>1119987.8</v>
      </c>
      <c r="H154" s="146">
        <v>3.2E-05</v>
      </c>
      <c r="I154" s="147">
        <v>36.1</v>
      </c>
      <c r="J154" s="136">
        <f t="shared" si="6"/>
        <v>0.001155</v>
      </c>
      <c r="K154" s="44">
        <v>1293.59</v>
      </c>
      <c r="M154" s="136">
        <f t="shared" si="7"/>
        <v>2.3876862455144082E-05</v>
      </c>
    </row>
    <row r="155" spans="2:13" ht="12.75">
      <c r="B155" s="113">
        <v>40659</v>
      </c>
      <c r="C155" s="44">
        <v>52455734.69</v>
      </c>
      <c r="D155" s="146">
        <v>3.2E-05</v>
      </c>
      <c r="E155" s="44">
        <f t="shared" si="5"/>
        <v>1678.5835100799998</v>
      </c>
      <c r="F155" s="44"/>
      <c r="G155" s="44">
        <v>1499861.95</v>
      </c>
      <c r="H155" s="146">
        <v>3.2E-05</v>
      </c>
      <c r="I155" s="147">
        <v>36.1</v>
      </c>
      <c r="J155" s="136">
        <f t="shared" si="6"/>
        <v>0.001155</v>
      </c>
      <c r="K155" s="44">
        <v>1732.34</v>
      </c>
      <c r="M155" s="136">
        <f t="shared" si="7"/>
        <v>3.302479719782188E-05</v>
      </c>
    </row>
    <row r="156" spans="2:13" ht="12.75">
      <c r="B156" s="113">
        <v>40660</v>
      </c>
      <c r="C156" s="44">
        <v>52454396.42</v>
      </c>
      <c r="D156" s="146">
        <v>3.2E-05</v>
      </c>
      <c r="E156" s="44">
        <f t="shared" si="5"/>
        <v>1678.54068544</v>
      </c>
      <c r="F156" s="44"/>
      <c r="G156" s="44">
        <v>1586683.91</v>
      </c>
      <c r="H156" s="146">
        <v>3.2E-05</v>
      </c>
      <c r="I156" s="147">
        <v>36.1</v>
      </c>
      <c r="J156" s="136">
        <f t="shared" si="6"/>
        <v>0.001155</v>
      </c>
      <c r="K156" s="44">
        <v>1832.62</v>
      </c>
      <c r="M156" s="136">
        <f t="shared" si="7"/>
        <v>3.4937395625073894E-05</v>
      </c>
    </row>
    <row r="157" spans="2:13" ht="12.75">
      <c r="B157" s="113">
        <v>40661</v>
      </c>
      <c r="C157" s="44">
        <v>52765177.05</v>
      </c>
      <c r="D157" s="146">
        <v>3.2E-05</v>
      </c>
      <c r="E157" s="44">
        <f t="shared" si="5"/>
        <v>1688.4856655999997</v>
      </c>
      <c r="F157" s="44"/>
      <c r="G157" s="44">
        <v>2474669.1</v>
      </c>
      <c r="H157" s="146">
        <v>3.2E-05</v>
      </c>
      <c r="I157" s="147">
        <v>36.1</v>
      </c>
      <c r="J157" s="136">
        <f t="shared" si="6"/>
        <v>0.001155</v>
      </c>
      <c r="K157" s="44">
        <v>2858.24</v>
      </c>
      <c r="M157" s="136">
        <f t="shared" si="7"/>
        <v>5.416905921288859E-05</v>
      </c>
    </row>
    <row r="158" spans="2:13" ht="12.75">
      <c r="B158" s="113">
        <v>40662</v>
      </c>
      <c r="C158" s="44">
        <v>54118322.29</v>
      </c>
      <c r="D158" s="146">
        <v>3.2E-05</v>
      </c>
      <c r="E158" s="44">
        <f t="shared" si="5"/>
        <v>1731.7863132799998</v>
      </c>
      <c r="F158" s="44"/>
      <c r="G158" s="44">
        <v>2538014.61</v>
      </c>
      <c r="H158" s="146">
        <v>3.2E-05</v>
      </c>
      <c r="I158" s="147">
        <v>36.1</v>
      </c>
      <c r="J158" s="136">
        <f t="shared" si="6"/>
        <v>0.001155</v>
      </c>
      <c r="K158" s="44">
        <v>2931.41</v>
      </c>
      <c r="M158" s="136">
        <f t="shared" si="7"/>
        <v>5.4166682852651305E-05</v>
      </c>
    </row>
    <row r="159" spans="2:13" ht="12.75">
      <c r="B159" s="113">
        <v>40663</v>
      </c>
      <c r="C159" s="44">
        <v>54118322.29</v>
      </c>
      <c r="D159" s="146">
        <v>3.2E-05</v>
      </c>
      <c r="E159" s="44">
        <f t="shared" si="5"/>
        <v>1731.7863132799998</v>
      </c>
      <c r="F159" s="44"/>
      <c r="G159" s="44">
        <v>0</v>
      </c>
      <c r="H159" s="146">
        <v>3.2E-05</v>
      </c>
      <c r="I159" s="147">
        <v>36.1</v>
      </c>
      <c r="J159" s="136">
        <f t="shared" si="6"/>
        <v>0</v>
      </c>
      <c r="K159" s="44">
        <v>0</v>
      </c>
      <c r="M159" s="136">
        <f t="shared" si="7"/>
        <v>0</v>
      </c>
    </row>
    <row r="160" spans="2:13" ht="12.75">
      <c r="B160" s="113">
        <v>40664</v>
      </c>
      <c r="C160" s="44">
        <v>54118322.29</v>
      </c>
      <c r="D160" s="146">
        <v>3.2E-05</v>
      </c>
      <c r="E160" s="44">
        <f t="shared" si="5"/>
        <v>1731.7863132799998</v>
      </c>
      <c r="F160" s="44"/>
      <c r="G160" s="44">
        <v>0</v>
      </c>
      <c r="H160" s="146">
        <v>3.2E-05</v>
      </c>
      <c r="I160" s="147">
        <v>36.1</v>
      </c>
      <c r="J160" s="136">
        <f t="shared" si="6"/>
        <v>0</v>
      </c>
      <c r="K160" s="44">
        <v>0</v>
      </c>
      <c r="M160" s="136">
        <f t="shared" si="7"/>
        <v>0</v>
      </c>
    </row>
    <row r="161" spans="2:13" ht="12.75">
      <c r="B161" s="113">
        <v>40665</v>
      </c>
      <c r="C161" s="44">
        <v>54071307.84</v>
      </c>
      <c r="D161" s="146">
        <v>3.2E-05</v>
      </c>
      <c r="E161" s="44">
        <f t="shared" si="5"/>
        <v>1730.28185088</v>
      </c>
      <c r="F161" s="44"/>
      <c r="G161" s="44">
        <v>1956550.96</v>
      </c>
      <c r="H161" s="146">
        <v>3.2E-05</v>
      </c>
      <c r="I161" s="147">
        <v>36.1</v>
      </c>
      <c r="J161" s="136">
        <f t="shared" si="6"/>
        <v>0.001155</v>
      </c>
      <c r="K161" s="44">
        <v>2259.82</v>
      </c>
      <c r="M161" s="136">
        <f t="shared" si="7"/>
        <v>4.179332977643028E-05</v>
      </c>
    </row>
    <row r="162" spans="2:13" ht="12.75">
      <c r="B162" s="113">
        <v>40666</v>
      </c>
      <c r="C162" s="44">
        <v>55554954.77</v>
      </c>
      <c r="D162" s="146">
        <v>3.2E-05</v>
      </c>
      <c r="E162" s="44">
        <f t="shared" si="5"/>
        <v>1777.75855264</v>
      </c>
      <c r="F162" s="44"/>
      <c r="G162" s="44">
        <v>3714242.69</v>
      </c>
      <c r="H162" s="146">
        <v>3.2E-05</v>
      </c>
      <c r="I162" s="147">
        <v>36.1</v>
      </c>
      <c r="J162" s="136">
        <f t="shared" si="6"/>
        <v>0.001155</v>
      </c>
      <c r="K162" s="44">
        <v>4289.95</v>
      </c>
      <c r="M162" s="136">
        <f t="shared" si="7"/>
        <v>7.72199350671886E-05</v>
      </c>
    </row>
    <row r="163" spans="2:13" ht="12.75">
      <c r="B163" s="113">
        <v>40667</v>
      </c>
      <c r="C163" s="44">
        <v>55189191.01</v>
      </c>
      <c r="D163" s="146">
        <v>3.2E-05</v>
      </c>
      <c r="E163" s="44">
        <f t="shared" si="5"/>
        <v>1766.0541123199998</v>
      </c>
      <c r="F163" s="44"/>
      <c r="G163" s="44">
        <v>1399578.53</v>
      </c>
      <c r="H163" s="146">
        <v>3.2E-05</v>
      </c>
      <c r="I163" s="147">
        <v>36.1</v>
      </c>
      <c r="J163" s="136">
        <f t="shared" si="6"/>
        <v>0.001155</v>
      </c>
      <c r="K163" s="44">
        <v>1616.51</v>
      </c>
      <c r="M163" s="136">
        <f t="shared" si="7"/>
        <v>2.9290336937664055E-05</v>
      </c>
    </row>
    <row r="164" spans="2:13" ht="12.75">
      <c r="B164" s="113">
        <v>40668</v>
      </c>
      <c r="C164" s="44">
        <v>55354220.7</v>
      </c>
      <c r="D164" s="146">
        <v>3.2E-05</v>
      </c>
      <c r="E164" s="44">
        <f t="shared" si="5"/>
        <v>1771.3350624</v>
      </c>
      <c r="F164" s="44"/>
      <c r="G164" s="44">
        <v>2124643.73</v>
      </c>
      <c r="H164" s="146">
        <v>3.2E-05</v>
      </c>
      <c r="I164" s="147">
        <v>36.1</v>
      </c>
      <c r="J164" s="136">
        <f t="shared" si="6"/>
        <v>0.001155</v>
      </c>
      <c r="K164" s="44">
        <v>2453.96</v>
      </c>
      <c r="M164" s="136">
        <f t="shared" si="7"/>
        <v>4.4331940165856225E-05</v>
      </c>
    </row>
    <row r="165" spans="2:13" ht="12.75">
      <c r="B165" s="113">
        <v>40669</v>
      </c>
      <c r="C165" s="44">
        <v>55578421.93</v>
      </c>
      <c r="D165" s="146">
        <v>3.2E-05</v>
      </c>
      <c r="E165" s="44">
        <f t="shared" si="5"/>
        <v>1778.50950176</v>
      </c>
      <c r="F165" s="44"/>
      <c r="G165" s="44">
        <v>1812563.35</v>
      </c>
      <c r="H165" s="146">
        <v>3.2E-05</v>
      </c>
      <c r="I165" s="147">
        <v>44.36</v>
      </c>
      <c r="J165" s="136">
        <f t="shared" si="6"/>
        <v>0.00142</v>
      </c>
      <c r="K165" s="44">
        <v>2573.84</v>
      </c>
      <c r="M165" s="136">
        <f t="shared" si="7"/>
        <v>4.6310059023296926E-05</v>
      </c>
    </row>
    <row r="166" spans="2:13" ht="12.75">
      <c r="B166" s="113">
        <v>40670</v>
      </c>
      <c r="C166" s="44">
        <v>55578421.93</v>
      </c>
      <c r="D166" s="146">
        <v>3.2E-05</v>
      </c>
      <c r="E166" s="44">
        <f t="shared" si="5"/>
        <v>1778.50950176</v>
      </c>
      <c r="F166" s="44"/>
      <c r="G166" s="44">
        <v>0</v>
      </c>
      <c r="H166" s="146">
        <v>3.2E-05</v>
      </c>
      <c r="I166" s="147">
        <v>44.36</v>
      </c>
      <c r="J166" s="136">
        <f t="shared" si="6"/>
        <v>0</v>
      </c>
      <c r="K166" s="44">
        <v>0</v>
      </c>
      <c r="M166" s="136">
        <f t="shared" si="7"/>
        <v>0</v>
      </c>
    </row>
    <row r="167" spans="2:13" ht="12.75">
      <c r="B167" s="113">
        <v>40671</v>
      </c>
      <c r="C167" s="44">
        <v>55578421.93</v>
      </c>
      <c r="D167" s="146">
        <v>3.2E-05</v>
      </c>
      <c r="E167" s="44">
        <f aca="true" t="shared" si="8" ref="E167:E230">C167*D167</f>
        <v>1778.50950176</v>
      </c>
      <c r="F167" s="44"/>
      <c r="G167" s="44">
        <v>0</v>
      </c>
      <c r="H167" s="146">
        <v>3.2E-05</v>
      </c>
      <c r="I167" s="147">
        <v>44.36</v>
      </c>
      <c r="J167" s="136">
        <f aca="true" t="shared" si="9" ref="J167:J230">IF(K167&lt;&gt;0,ROUND(H167*I167,6),0)</f>
        <v>0</v>
      </c>
      <c r="K167" s="44">
        <v>0</v>
      </c>
      <c r="M167" s="136">
        <f aca="true" t="shared" si="10" ref="M167:M230">K167/C167</f>
        <v>0</v>
      </c>
    </row>
    <row r="168" spans="2:13" ht="12.75">
      <c r="B168" s="113">
        <v>40672</v>
      </c>
      <c r="C168" s="44">
        <v>55321663.61</v>
      </c>
      <c r="D168" s="146">
        <v>3.2E-05</v>
      </c>
      <c r="E168" s="44">
        <f t="shared" si="8"/>
        <v>1770.2932355199998</v>
      </c>
      <c r="F168" s="44"/>
      <c r="G168" s="44">
        <v>2086862.38</v>
      </c>
      <c r="H168" s="146">
        <v>3.2E-05</v>
      </c>
      <c r="I168" s="147">
        <v>44.36</v>
      </c>
      <c r="J168" s="136">
        <f t="shared" si="9"/>
        <v>0.00142</v>
      </c>
      <c r="K168" s="44">
        <v>2963.34</v>
      </c>
      <c r="M168" s="136">
        <f t="shared" si="10"/>
        <v>5.356563426744715E-05</v>
      </c>
    </row>
    <row r="169" spans="2:13" ht="12.75">
      <c r="B169" s="113">
        <v>40673</v>
      </c>
      <c r="C169" s="44">
        <v>54515981.26</v>
      </c>
      <c r="D169" s="146">
        <v>3.2E-05</v>
      </c>
      <c r="E169" s="44">
        <f t="shared" si="8"/>
        <v>1744.51140032</v>
      </c>
      <c r="F169" s="44"/>
      <c r="G169" s="44">
        <v>1130877.8</v>
      </c>
      <c r="H169" s="146">
        <v>3.2E-05</v>
      </c>
      <c r="I169" s="147">
        <v>44.36</v>
      </c>
      <c r="J169" s="136">
        <f t="shared" si="9"/>
        <v>0.00142</v>
      </c>
      <c r="K169" s="44">
        <v>1605.85</v>
      </c>
      <c r="M169" s="136">
        <f t="shared" si="10"/>
        <v>2.9456499963585174E-05</v>
      </c>
    </row>
    <row r="170" spans="2:13" ht="12.75">
      <c r="B170" s="113">
        <v>40674</v>
      </c>
      <c r="C170" s="44">
        <v>54441467.69</v>
      </c>
      <c r="D170" s="146">
        <v>3.2E-05</v>
      </c>
      <c r="E170" s="44">
        <f t="shared" si="8"/>
        <v>1742.1269660799999</v>
      </c>
      <c r="F170" s="44"/>
      <c r="G170" s="44">
        <v>1815604.68</v>
      </c>
      <c r="H170" s="146">
        <v>3.2E-05</v>
      </c>
      <c r="I170" s="147">
        <v>44.36</v>
      </c>
      <c r="J170" s="136">
        <f t="shared" si="9"/>
        <v>0.00142</v>
      </c>
      <c r="K170" s="44">
        <v>2578.16</v>
      </c>
      <c r="M170" s="136">
        <f t="shared" si="10"/>
        <v>4.735654840682345E-05</v>
      </c>
    </row>
    <row r="171" spans="2:13" ht="12.75">
      <c r="B171" s="113">
        <v>40675</v>
      </c>
      <c r="C171" s="44">
        <v>57338299.86</v>
      </c>
      <c r="D171" s="146">
        <v>3.2E-05</v>
      </c>
      <c r="E171" s="44">
        <f t="shared" si="8"/>
        <v>1834.82559552</v>
      </c>
      <c r="F171" s="44"/>
      <c r="G171" s="44">
        <v>5736893.35</v>
      </c>
      <c r="H171" s="146">
        <v>3.2E-05</v>
      </c>
      <c r="I171" s="147">
        <v>44.36</v>
      </c>
      <c r="J171" s="136">
        <f t="shared" si="9"/>
        <v>0.00142</v>
      </c>
      <c r="K171" s="44">
        <v>8146.39</v>
      </c>
      <c r="M171" s="136">
        <f t="shared" si="10"/>
        <v>0.00014207589028434093</v>
      </c>
    </row>
    <row r="172" spans="2:13" ht="12.75">
      <c r="B172" s="113">
        <v>40676</v>
      </c>
      <c r="C172" s="44">
        <v>57087417.06</v>
      </c>
      <c r="D172" s="146">
        <v>3.2E-05</v>
      </c>
      <c r="E172" s="44">
        <f t="shared" si="8"/>
        <v>1826.79734592</v>
      </c>
      <c r="F172" s="44"/>
      <c r="G172" s="44">
        <v>1071017.25</v>
      </c>
      <c r="H172" s="146">
        <v>3.2E-05</v>
      </c>
      <c r="I172" s="147">
        <v>44.36</v>
      </c>
      <c r="J172" s="136">
        <f t="shared" si="9"/>
        <v>0.00142</v>
      </c>
      <c r="K172" s="44">
        <v>1520.84</v>
      </c>
      <c r="M172" s="136">
        <f t="shared" si="10"/>
        <v>2.6640546697034254E-05</v>
      </c>
    </row>
    <row r="173" spans="2:13" ht="12.75">
      <c r="B173" s="113">
        <v>40677</v>
      </c>
      <c r="C173" s="44">
        <v>57087417.06</v>
      </c>
      <c r="D173" s="146">
        <v>3.2E-05</v>
      </c>
      <c r="E173" s="44">
        <f t="shared" si="8"/>
        <v>1826.79734592</v>
      </c>
      <c r="F173" s="44"/>
      <c r="G173" s="44">
        <v>0</v>
      </c>
      <c r="H173" s="146">
        <v>3.2E-05</v>
      </c>
      <c r="I173" s="147">
        <v>44.36</v>
      </c>
      <c r="J173" s="136">
        <f t="shared" si="9"/>
        <v>0</v>
      </c>
      <c r="K173" s="44">
        <v>0</v>
      </c>
      <c r="M173" s="136">
        <f t="shared" si="10"/>
        <v>0</v>
      </c>
    </row>
    <row r="174" spans="2:13" ht="12.75">
      <c r="B174" s="113">
        <v>40678</v>
      </c>
      <c r="C174" s="44">
        <v>57087417.06</v>
      </c>
      <c r="D174" s="146">
        <v>3.2E-05</v>
      </c>
      <c r="E174" s="44">
        <f t="shared" si="8"/>
        <v>1826.79734592</v>
      </c>
      <c r="F174" s="44"/>
      <c r="G174" s="44">
        <v>0</v>
      </c>
      <c r="H174" s="146">
        <v>3.2E-05</v>
      </c>
      <c r="I174" s="147">
        <v>44.36</v>
      </c>
      <c r="J174" s="136">
        <f t="shared" si="9"/>
        <v>0</v>
      </c>
      <c r="K174" s="44">
        <v>0</v>
      </c>
      <c r="M174" s="136">
        <f t="shared" si="10"/>
        <v>0</v>
      </c>
    </row>
    <row r="175" spans="2:13" ht="12.75">
      <c r="B175" s="113">
        <v>40679</v>
      </c>
      <c r="C175" s="44">
        <v>55563345.42</v>
      </c>
      <c r="D175" s="146">
        <v>3.2E-05</v>
      </c>
      <c r="E175" s="44">
        <f t="shared" si="8"/>
        <v>1778.02705344</v>
      </c>
      <c r="F175" s="44"/>
      <c r="G175" s="44">
        <v>992950.66</v>
      </c>
      <c r="H175" s="146">
        <v>3.2E-05</v>
      </c>
      <c r="I175" s="147">
        <v>44.36</v>
      </c>
      <c r="J175" s="136">
        <f t="shared" si="9"/>
        <v>0.00142</v>
      </c>
      <c r="K175" s="44">
        <v>1409.99</v>
      </c>
      <c r="M175" s="136">
        <f t="shared" si="10"/>
        <v>2.5376261802488135E-05</v>
      </c>
    </row>
    <row r="176" spans="2:13" ht="12.75">
      <c r="B176" s="113">
        <v>40680</v>
      </c>
      <c r="C176" s="44">
        <v>56161070.25</v>
      </c>
      <c r="D176" s="146">
        <v>3.2E-05</v>
      </c>
      <c r="E176" s="44">
        <f t="shared" si="8"/>
        <v>1797.1542479999998</v>
      </c>
      <c r="F176" s="44"/>
      <c r="G176" s="44">
        <v>2273750.9</v>
      </c>
      <c r="H176" s="146">
        <v>3.2E-05</v>
      </c>
      <c r="I176" s="147">
        <v>44.36</v>
      </c>
      <c r="J176" s="136">
        <f t="shared" si="9"/>
        <v>0.00142</v>
      </c>
      <c r="K176" s="44">
        <v>3228.73</v>
      </c>
      <c r="M176" s="136">
        <f t="shared" si="10"/>
        <v>5.749053544790664E-05</v>
      </c>
    </row>
    <row r="177" spans="2:13" ht="12.75">
      <c r="B177" s="113">
        <v>40681</v>
      </c>
      <c r="C177" s="44">
        <v>55378737.37</v>
      </c>
      <c r="D177" s="146">
        <v>3.1E-05</v>
      </c>
      <c r="E177" s="44">
        <f t="shared" si="8"/>
        <v>1716.74085847</v>
      </c>
      <c r="F177" s="44"/>
      <c r="G177" s="44">
        <v>1216293.31</v>
      </c>
      <c r="H177" s="146">
        <v>3.1E-05</v>
      </c>
      <c r="I177" s="147">
        <v>44.36</v>
      </c>
      <c r="J177" s="136">
        <f t="shared" si="9"/>
        <v>0.001375</v>
      </c>
      <c r="K177" s="44">
        <v>1672.4</v>
      </c>
      <c r="M177" s="136">
        <f t="shared" si="10"/>
        <v>3.0199316189284946E-05</v>
      </c>
    </row>
    <row r="178" spans="2:13" ht="12.75">
      <c r="B178" s="113">
        <v>40682</v>
      </c>
      <c r="C178" s="44">
        <v>54814366.65</v>
      </c>
      <c r="D178" s="146">
        <v>3.1E-05</v>
      </c>
      <c r="E178" s="44">
        <f t="shared" si="8"/>
        <v>1699.24536615</v>
      </c>
      <c r="F178" s="44"/>
      <c r="G178" s="44">
        <v>1434682.12</v>
      </c>
      <c r="H178" s="146">
        <v>3.1E-05</v>
      </c>
      <c r="I178" s="147">
        <v>44.36</v>
      </c>
      <c r="J178" s="136">
        <f t="shared" si="9"/>
        <v>0.001375</v>
      </c>
      <c r="K178" s="44">
        <v>1972.69</v>
      </c>
      <c r="M178" s="136">
        <f t="shared" si="10"/>
        <v>3.5988557755232227E-05</v>
      </c>
    </row>
    <row r="179" spans="2:13" ht="12.75">
      <c r="B179" s="113">
        <v>40683</v>
      </c>
      <c r="C179" s="44">
        <v>50635836.02</v>
      </c>
      <c r="D179" s="146">
        <v>3.1E-05</v>
      </c>
      <c r="E179" s="44">
        <f t="shared" si="8"/>
        <v>1569.7109166200003</v>
      </c>
      <c r="F179" s="44"/>
      <c r="G179" s="44">
        <v>1508803.13</v>
      </c>
      <c r="H179" s="146">
        <v>3.1E-05</v>
      </c>
      <c r="I179" s="147">
        <v>44.36</v>
      </c>
      <c r="J179" s="136">
        <f t="shared" si="9"/>
        <v>0.001375</v>
      </c>
      <c r="K179" s="44">
        <v>2074.6</v>
      </c>
      <c r="M179" s="136">
        <f t="shared" si="10"/>
        <v>4.097098345884089E-05</v>
      </c>
    </row>
    <row r="180" spans="2:13" ht="12.75">
      <c r="B180" s="113">
        <v>40684</v>
      </c>
      <c r="C180" s="44">
        <v>50635836.02</v>
      </c>
      <c r="D180" s="146">
        <v>3.1E-05</v>
      </c>
      <c r="E180" s="44">
        <f t="shared" si="8"/>
        <v>1569.7109166200003</v>
      </c>
      <c r="F180" s="44"/>
      <c r="G180" s="44">
        <v>0</v>
      </c>
      <c r="H180" s="146">
        <v>3.1E-05</v>
      </c>
      <c r="I180" s="147">
        <v>44.36</v>
      </c>
      <c r="J180" s="136">
        <f t="shared" si="9"/>
        <v>0</v>
      </c>
      <c r="K180" s="44">
        <v>0</v>
      </c>
      <c r="M180" s="136">
        <f t="shared" si="10"/>
        <v>0</v>
      </c>
    </row>
    <row r="181" spans="2:13" ht="12.75">
      <c r="B181" s="113">
        <v>40685</v>
      </c>
      <c r="C181" s="44">
        <v>50635836.02</v>
      </c>
      <c r="D181" s="146">
        <v>3.1E-05</v>
      </c>
      <c r="E181" s="44">
        <f t="shared" si="8"/>
        <v>1569.7109166200003</v>
      </c>
      <c r="F181" s="44"/>
      <c r="G181" s="44">
        <v>0</v>
      </c>
      <c r="H181" s="146">
        <v>3.1E-05</v>
      </c>
      <c r="I181" s="147">
        <v>44.36</v>
      </c>
      <c r="J181" s="136">
        <f t="shared" si="9"/>
        <v>0</v>
      </c>
      <c r="K181" s="44">
        <v>0</v>
      </c>
      <c r="M181" s="136">
        <f t="shared" si="10"/>
        <v>0</v>
      </c>
    </row>
    <row r="182" spans="2:13" ht="12.75">
      <c r="B182" s="113">
        <v>40686</v>
      </c>
      <c r="C182" s="44">
        <v>49044745.36</v>
      </c>
      <c r="D182" s="146">
        <v>3.1E-05</v>
      </c>
      <c r="E182" s="44">
        <f t="shared" si="8"/>
        <v>1520.38710616</v>
      </c>
      <c r="F182" s="44"/>
      <c r="G182" s="44">
        <v>990419.72</v>
      </c>
      <c r="H182" s="146">
        <v>3.1E-05</v>
      </c>
      <c r="I182" s="147">
        <v>44.36</v>
      </c>
      <c r="J182" s="136">
        <f t="shared" si="9"/>
        <v>0.001375</v>
      </c>
      <c r="K182" s="44">
        <v>1361.83</v>
      </c>
      <c r="M182" s="136">
        <f t="shared" si="10"/>
        <v>2.776709288638052E-05</v>
      </c>
    </row>
    <row r="183" spans="2:13" ht="12.75">
      <c r="B183" s="113">
        <v>40687</v>
      </c>
      <c r="C183" s="44">
        <v>47929721.66</v>
      </c>
      <c r="D183" s="146">
        <v>3.1E-05</v>
      </c>
      <c r="E183" s="44">
        <f t="shared" si="8"/>
        <v>1485.82137146</v>
      </c>
      <c r="F183" s="44"/>
      <c r="G183" s="44">
        <v>773538.25</v>
      </c>
      <c r="H183" s="146">
        <v>3.1E-05</v>
      </c>
      <c r="I183" s="147">
        <v>44.36</v>
      </c>
      <c r="J183" s="136">
        <f t="shared" si="9"/>
        <v>0.001375</v>
      </c>
      <c r="K183" s="44">
        <v>1063.62</v>
      </c>
      <c r="M183" s="136">
        <f t="shared" si="10"/>
        <v>2.2191240907782063E-05</v>
      </c>
    </row>
    <row r="184" spans="2:13" ht="12.75">
      <c r="B184" s="113">
        <v>40688</v>
      </c>
      <c r="C184" s="44">
        <v>46577716.99</v>
      </c>
      <c r="D184" s="146">
        <v>3.1E-05</v>
      </c>
      <c r="E184" s="44">
        <f t="shared" si="8"/>
        <v>1443.9092266900002</v>
      </c>
      <c r="F184" s="44"/>
      <c r="G184" s="44">
        <v>1075743.24</v>
      </c>
      <c r="H184" s="146">
        <v>3.1E-05</v>
      </c>
      <c r="I184" s="147">
        <v>44.36</v>
      </c>
      <c r="J184" s="136">
        <f t="shared" si="9"/>
        <v>0.001375</v>
      </c>
      <c r="K184" s="44">
        <v>1479.15</v>
      </c>
      <c r="M184" s="136">
        <f t="shared" si="10"/>
        <v>3.175660155944453E-05</v>
      </c>
    </row>
    <row r="185" spans="2:13" ht="12.75">
      <c r="B185" s="113">
        <v>40689</v>
      </c>
      <c r="C185" s="44">
        <v>46591036.41</v>
      </c>
      <c r="D185" s="146">
        <v>3.1E-05</v>
      </c>
      <c r="E185" s="44">
        <f t="shared" si="8"/>
        <v>1444.32212871</v>
      </c>
      <c r="F185" s="44"/>
      <c r="G185" s="44">
        <v>1510390.7</v>
      </c>
      <c r="H185" s="146">
        <v>3.1E-05</v>
      </c>
      <c r="I185" s="147">
        <v>44.36</v>
      </c>
      <c r="J185" s="136">
        <f t="shared" si="9"/>
        <v>0.001375</v>
      </c>
      <c r="K185" s="44">
        <v>2076.79</v>
      </c>
      <c r="M185" s="136">
        <f t="shared" si="10"/>
        <v>4.45748830681571E-05</v>
      </c>
    </row>
    <row r="186" spans="2:13" ht="12.75">
      <c r="B186" s="113">
        <v>40690</v>
      </c>
      <c r="C186" s="44">
        <v>47338082.7</v>
      </c>
      <c r="D186" s="146">
        <v>3.1E-05</v>
      </c>
      <c r="E186" s="44">
        <f t="shared" si="8"/>
        <v>1467.4805637000002</v>
      </c>
      <c r="F186" s="44"/>
      <c r="G186" s="44">
        <v>2262649.16</v>
      </c>
      <c r="H186" s="146">
        <v>3.1E-05</v>
      </c>
      <c r="I186" s="147">
        <v>44.36</v>
      </c>
      <c r="J186" s="136">
        <f t="shared" si="9"/>
        <v>0.001375</v>
      </c>
      <c r="K186" s="44">
        <v>3111.14</v>
      </c>
      <c r="M186" s="136">
        <f t="shared" si="10"/>
        <v>6.572171542553834E-05</v>
      </c>
    </row>
    <row r="187" spans="2:13" ht="12.75">
      <c r="B187" s="113">
        <v>40691</v>
      </c>
      <c r="C187" s="44">
        <v>47338082.7</v>
      </c>
      <c r="D187" s="146">
        <v>3.1E-05</v>
      </c>
      <c r="E187" s="44">
        <f t="shared" si="8"/>
        <v>1467.4805637000002</v>
      </c>
      <c r="F187" s="44"/>
      <c r="G187" s="44">
        <v>0</v>
      </c>
      <c r="H187" s="146">
        <v>3.1E-05</v>
      </c>
      <c r="I187" s="147">
        <v>44.36</v>
      </c>
      <c r="J187" s="136">
        <f t="shared" si="9"/>
        <v>0</v>
      </c>
      <c r="K187" s="44">
        <v>0</v>
      </c>
      <c r="M187" s="136">
        <f t="shared" si="10"/>
        <v>0</v>
      </c>
    </row>
    <row r="188" spans="2:13" ht="12.75">
      <c r="B188" s="113">
        <v>40692</v>
      </c>
      <c r="C188" s="44">
        <v>47338082.7</v>
      </c>
      <c r="D188" s="146">
        <v>3.1E-05</v>
      </c>
      <c r="E188" s="44">
        <f t="shared" si="8"/>
        <v>1467.4805637000002</v>
      </c>
      <c r="F188" s="44"/>
      <c r="G188" s="44">
        <v>0</v>
      </c>
      <c r="H188" s="146">
        <v>3.1E-05</v>
      </c>
      <c r="I188" s="147">
        <v>44.36</v>
      </c>
      <c r="J188" s="136">
        <f t="shared" si="9"/>
        <v>0</v>
      </c>
      <c r="K188" s="44">
        <v>0</v>
      </c>
      <c r="M188" s="136">
        <f t="shared" si="10"/>
        <v>0</v>
      </c>
    </row>
    <row r="189" spans="2:13" ht="12.75">
      <c r="B189" s="113">
        <v>40693</v>
      </c>
      <c r="C189" s="44">
        <v>47338082.7</v>
      </c>
      <c r="D189" s="146">
        <v>3.1E-05</v>
      </c>
      <c r="E189" s="44">
        <f t="shared" si="8"/>
        <v>1467.4805637000002</v>
      </c>
      <c r="F189" s="44"/>
      <c r="G189" s="44">
        <v>0</v>
      </c>
      <c r="H189" s="146">
        <v>3.1E-05</v>
      </c>
      <c r="I189" s="147">
        <v>44.36</v>
      </c>
      <c r="J189" s="136">
        <f t="shared" si="9"/>
        <v>0</v>
      </c>
      <c r="K189" s="44">
        <v>0</v>
      </c>
      <c r="M189" s="136">
        <f t="shared" si="10"/>
        <v>0</v>
      </c>
    </row>
    <row r="190" spans="2:13" ht="12.75">
      <c r="B190" s="113">
        <v>40694</v>
      </c>
      <c r="C190" s="44">
        <v>48488471.92</v>
      </c>
      <c r="D190" s="146">
        <v>3.1E-05</v>
      </c>
      <c r="E190" s="44">
        <f t="shared" si="8"/>
        <v>1503.1426295200001</v>
      </c>
      <c r="F190" s="44"/>
      <c r="G190" s="44">
        <v>3040557.73</v>
      </c>
      <c r="H190" s="146">
        <v>3.1E-05</v>
      </c>
      <c r="I190" s="147">
        <v>44.36</v>
      </c>
      <c r="J190" s="136">
        <f t="shared" si="9"/>
        <v>0.001375</v>
      </c>
      <c r="K190" s="44">
        <v>4180.77</v>
      </c>
      <c r="M190" s="136">
        <f t="shared" si="10"/>
        <v>8.622193759575998E-05</v>
      </c>
    </row>
    <row r="191" spans="2:13" ht="12.75">
      <c r="B191" s="113">
        <v>40695</v>
      </c>
      <c r="C191" s="44">
        <v>49249400.33</v>
      </c>
      <c r="D191" s="146">
        <v>3.1E-05</v>
      </c>
      <c r="E191" s="44">
        <f t="shared" si="8"/>
        <v>1526.73141023</v>
      </c>
      <c r="F191" s="44"/>
      <c r="G191" s="44">
        <v>2239638.21</v>
      </c>
      <c r="H191" s="146">
        <v>3.1E-05</v>
      </c>
      <c r="I191" s="147">
        <v>44.36</v>
      </c>
      <c r="J191" s="136">
        <f t="shared" si="9"/>
        <v>0.001375</v>
      </c>
      <c r="K191" s="44">
        <v>3079.5</v>
      </c>
      <c r="M191" s="136">
        <f t="shared" si="10"/>
        <v>6.252868013347444E-05</v>
      </c>
    </row>
    <row r="192" spans="2:13" ht="12.75">
      <c r="B192" s="113">
        <v>40696</v>
      </c>
      <c r="C192" s="44">
        <v>49673899.14</v>
      </c>
      <c r="D192" s="146">
        <v>3.1E-05</v>
      </c>
      <c r="E192" s="44">
        <f t="shared" si="8"/>
        <v>1539.89087334</v>
      </c>
      <c r="F192" s="44"/>
      <c r="G192" s="44">
        <v>2653611.36</v>
      </c>
      <c r="H192" s="146">
        <v>3.1E-05</v>
      </c>
      <c r="I192" s="147">
        <v>44.36</v>
      </c>
      <c r="J192" s="136">
        <f t="shared" si="9"/>
        <v>0.001375</v>
      </c>
      <c r="K192" s="44">
        <v>3648.72</v>
      </c>
      <c r="M192" s="136">
        <f t="shared" si="10"/>
        <v>7.345346476056802E-05</v>
      </c>
    </row>
    <row r="193" spans="2:13" ht="12.75">
      <c r="B193" s="113">
        <v>40697</v>
      </c>
      <c r="C193" s="44">
        <v>50005989.83</v>
      </c>
      <c r="D193" s="146">
        <v>3.1E-05</v>
      </c>
      <c r="E193" s="44">
        <f t="shared" si="8"/>
        <v>1550.18568473</v>
      </c>
      <c r="F193" s="44"/>
      <c r="G193" s="44">
        <v>1728184.8</v>
      </c>
      <c r="H193" s="146">
        <v>3.1E-05</v>
      </c>
      <c r="I193" s="147">
        <v>44.36</v>
      </c>
      <c r="J193" s="136">
        <f t="shared" si="9"/>
        <v>0.001375</v>
      </c>
      <c r="K193" s="44">
        <v>2376.25</v>
      </c>
      <c r="M193" s="136">
        <f t="shared" si="10"/>
        <v>4.751930734854529E-05</v>
      </c>
    </row>
    <row r="194" spans="2:13" ht="12.75">
      <c r="B194" s="113">
        <v>40698</v>
      </c>
      <c r="C194" s="44">
        <v>50005989.83</v>
      </c>
      <c r="D194" s="146">
        <v>3.1E-05</v>
      </c>
      <c r="E194" s="44">
        <f t="shared" si="8"/>
        <v>1550.18568473</v>
      </c>
      <c r="F194" s="44"/>
      <c r="G194" s="44">
        <v>0</v>
      </c>
      <c r="H194" s="146">
        <v>3.1E-05</v>
      </c>
      <c r="I194" s="147">
        <v>44.36</v>
      </c>
      <c r="J194" s="136">
        <f t="shared" si="9"/>
        <v>0</v>
      </c>
      <c r="K194" s="44">
        <v>0</v>
      </c>
      <c r="M194" s="136">
        <f t="shared" si="10"/>
        <v>0</v>
      </c>
    </row>
    <row r="195" spans="2:13" ht="12.75">
      <c r="B195" s="113">
        <v>40699</v>
      </c>
      <c r="C195" s="44">
        <v>50005989.83</v>
      </c>
      <c r="D195" s="146">
        <v>3.1E-05</v>
      </c>
      <c r="E195" s="44">
        <f t="shared" si="8"/>
        <v>1550.18568473</v>
      </c>
      <c r="F195" s="44"/>
      <c r="G195" s="44">
        <v>0</v>
      </c>
      <c r="H195" s="146">
        <v>3.1E-05</v>
      </c>
      <c r="I195" s="147">
        <v>44.36</v>
      </c>
      <c r="J195" s="136">
        <f t="shared" si="9"/>
        <v>0</v>
      </c>
      <c r="K195" s="44">
        <v>0</v>
      </c>
      <c r="M195" s="136">
        <f t="shared" si="10"/>
        <v>0</v>
      </c>
    </row>
    <row r="196" spans="2:13" ht="12.75">
      <c r="B196" s="113">
        <v>40700</v>
      </c>
      <c r="C196" s="44">
        <v>49244388.51</v>
      </c>
      <c r="D196" s="146">
        <v>3.1E-05</v>
      </c>
      <c r="E196" s="44">
        <f t="shared" si="8"/>
        <v>1526.57604381</v>
      </c>
      <c r="F196" s="44"/>
      <c r="G196" s="44">
        <v>1872872.01</v>
      </c>
      <c r="H196" s="146">
        <v>3.1E-05</v>
      </c>
      <c r="I196" s="147">
        <v>44.36</v>
      </c>
      <c r="J196" s="136">
        <f t="shared" si="9"/>
        <v>0.001375</v>
      </c>
      <c r="K196" s="44">
        <v>2575.2</v>
      </c>
      <c r="M196" s="136">
        <f t="shared" si="10"/>
        <v>5.229428322532743E-05</v>
      </c>
    </row>
    <row r="197" spans="2:13" ht="12.75">
      <c r="B197" s="113">
        <v>40701</v>
      </c>
      <c r="C197" s="44">
        <v>53487433.16</v>
      </c>
      <c r="D197" s="146">
        <v>3.1E-05</v>
      </c>
      <c r="E197" s="44">
        <f t="shared" si="8"/>
        <v>1658.11042796</v>
      </c>
      <c r="F197" s="44"/>
      <c r="G197" s="44">
        <v>7041789.91</v>
      </c>
      <c r="H197" s="146">
        <v>3.1E-05</v>
      </c>
      <c r="I197" s="147">
        <v>40.97</v>
      </c>
      <c r="J197" s="136">
        <f t="shared" si="9"/>
        <v>0.00127</v>
      </c>
      <c r="K197" s="44">
        <v>8943.07</v>
      </c>
      <c r="M197" s="136">
        <f t="shared" si="10"/>
        <v>0.00016719946110048105</v>
      </c>
    </row>
    <row r="198" spans="2:13" ht="12.75">
      <c r="B198" s="113">
        <v>40702</v>
      </c>
      <c r="C198" s="44">
        <v>54057798.17</v>
      </c>
      <c r="D198" s="146">
        <v>3.1E-05</v>
      </c>
      <c r="E198" s="44">
        <f t="shared" si="8"/>
        <v>1675.79174327</v>
      </c>
      <c r="F198" s="44"/>
      <c r="G198" s="44">
        <v>2035821.02</v>
      </c>
      <c r="H198" s="146">
        <v>3.1E-05</v>
      </c>
      <c r="I198" s="147">
        <v>40.97</v>
      </c>
      <c r="J198" s="136">
        <f t="shared" si="9"/>
        <v>0.00127</v>
      </c>
      <c r="K198" s="44">
        <v>2585.49</v>
      </c>
      <c r="M198" s="136">
        <f t="shared" si="10"/>
        <v>4.782825212135346E-05</v>
      </c>
    </row>
    <row r="199" spans="2:13" ht="12.75">
      <c r="B199" s="113">
        <v>40703</v>
      </c>
      <c r="C199" s="44">
        <v>54448776.26</v>
      </c>
      <c r="D199" s="146">
        <v>3.1E-05</v>
      </c>
      <c r="E199" s="44">
        <f t="shared" si="8"/>
        <v>1687.91206406</v>
      </c>
      <c r="F199" s="44"/>
      <c r="G199" s="44">
        <v>2310781.92</v>
      </c>
      <c r="H199" s="146">
        <v>3.1E-05</v>
      </c>
      <c r="I199" s="147">
        <v>40.97</v>
      </c>
      <c r="J199" s="136">
        <f t="shared" si="9"/>
        <v>0.00127</v>
      </c>
      <c r="K199" s="44">
        <v>2934.69</v>
      </c>
      <c r="M199" s="136">
        <f t="shared" si="10"/>
        <v>5.389818103507916E-05</v>
      </c>
    </row>
    <row r="200" spans="2:13" ht="12.75">
      <c r="B200" s="113">
        <v>40704</v>
      </c>
      <c r="C200" s="44">
        <v>54512539.49</v>
      </c>
      <c r="D200" s="146">
        <v>3.1E-05</v>
      </c>
      <c r="E200" s="44">
        <f t="shared" si="8"/>
        <v>1689.8887241900002</v>
      </c>
      <c r="F200" s="44"/>
      <c r="G200" s="44">
        <v>1966697.21</v>
      </c>
      <c r="H200" s="146">
        <v>3.1E-05</v>
      </c>
      <c r="I200" s="147">
        <v>40.97</v>
      </c>
      <c r="J200" s="136">
        <f t="shared" si="9"/>
        <v>0.00127</v>
      </c>
      <c r="K200" s="44">
        <v>2497.71</v>
      </c>
      <c r="M200" s="136">
        <f t="shared" si="10"/>
        <v>4.581899913978856E-05</v>
      </c>
    </row>
    <row r="201" spans="2:13" ht="12.75">
      <c r="B201" s="113">
        <v>40705</v>
      </c>
      <c r="C201" s="44">
        <v>54512539.49</v>
      </c>
      <c r="D201" s="146">
        <v>3.1E-05</v>
      </c>
      <c r="E201" s="44">
        <f t="shared" si="8"/>
        <v>1689.8887241900002</v>
      </c>
      <c r="F201" s="44"/>
      <c r="G201" s="44">
        <v>0</v>
      </c>
      <c r="H201" s="146">
        <v>3.1E-05</v>
      </c>
      <c r="I201" s="147">
        <v>40.97</v>
      </c>
      <c r="J201" s="136">
        <f t="shared" si="9"/>
        <v>0</v>
      </c>
      <c r="K201" s="44">
        <v>0</v>
      </c>
      <c r="M201" s="136">
        <f t="shared" si="10"/>
        <v>0</v>
      </c>
    </row>
    <row r="202" spans="2:13" ht="12.75">
      <c r="B202" s="113">
        <v>40706</v>
      </c>
      <c r="C202" s="44">
        <v>54512539.49</v>
      </c>
      <c r="D202" s="146">
        <v>3.1E-05</v>
      </c>
      <c r="E202" s="44">
        <f t="shared" si="8"/>
        <v>1689.8887241900002</v>
      </c>
      <c r="F202" s="44"/>
      <c r="G202" s="44">
        <v>0</v>
      </c>
      <c r="H202" s="146">
        <v>3.1E-05</v>
      </c>
      <c r="I202" s="147">
        <v>40.97</v>
      </c>
      <c r="J202" s="136">
        <f t="shared" si="9"/>
        <v>0</v>
      </c>
      <c r="K202" s="44">
        <v>0</v>
      </c>
      <c r="M202" s="136">
        <f t="shared" si="10"/>
        <v>0</v>
      </c>
    </row>
    <row r="203" spans="2:13" ht="12.75">
      <c r="B203" s="113">
        <v>40707</v>
      </c>
      <c r="C203" s="44">
        <v>54390301.02</v>
      </c>
      <c r="D203" s="146">
        <v>3.1E-05</v>
      </c>
      <c r="E203" s="44">
        <f t="shared" si="8"/>
        <v>1686.0993316200002</v>
      </c>
      <c r="F203" s="44"/>
      <c r="G203" s="44">
        <v>1651140.08</v>
      </c>
      <c r="H203" s="146">
        <v>3.1E-05</v>
      </c>
      <c r="I203" s="147">
        <v>40.97</v>
      </c>
      <c r="J203" s="136">
        <f t="shared" si="9"/>
        <v>0.00127</v>
      </c>
      <c r="K203" s="44">
        <v>2096.95</v>
      </c>
      <c r="M203" s="136">
        <f t="shared" si="10"/>
        <v>3.855374875069959E-05</v>
      </c>
    </row>
    <row r="204" spans="2:13" ht="12.75">
      <c r="B204" s="113">
        <v>40708</v>
      </c>
      <c r="C204" s="44">
        <v>53911108.84</v>
      </c>
      <c r="D204" s="146">
        <v>3.1E-05</v>
      </c>
      <c r="E204" s="44">
        <f t="shared" si="8"/>
        <v>1671.2443740400001</v>
      </c>
      <c r="F204" s="44"/>
      <c r="G204" s="44">
        <v>1917775.5</v>
      </c>
      <c r="H204" s="146">
        <v>3.1E-05</v>
      </c>
      <c r="I204" s="147">
        <v>40.97</v>
      </c>
      <c r="J204" s="136">
        <f t="shared" si="9"/>
        <v>0.00127</v>
      </c>
      <c r="K204" s="44">
        <v>2435.57</v>
      </c>
      <c r="M204" s="136">
        <f t="shared" si="10"/>
        <v>4.517751633023173E-05</v>
      </c>
    </row>
    <row r="205" spans="2:13" ht="12.75">
      <c r="B205" s="113">
        <v>40709</v>
      </c>
      <c r="C205" s="44">
        <v>53757385.43</v>
      </c>
      <c r="D205" s="146">
        <v>3.1E-05</v>
      </c>
      <c r="E205" s="44">
        <f t="shared" si="8"/>
        <v>1666.47894833</v>
      </c>
      <c r="F205" s="44"/>
      <c r="G205" s="44">
        <v>1899474.95</v>
      </c>
      <c r="H205" s="146">
        <v>3.1E-05</v>
      </c>
      <c r="I205" s="147">
        <v>40.97</v>
      </c>
      <c r="J205" s="136">
        <f t="shared" si="9"/>
        <v>0.00127</v>
      </c>
      <c r="K205" s="44">
        <v>2412.33</v>
      </c>
      <c r="M205" s="136">
        <f t="shared" si="10"/>
        <v>4.487439224776301E-05</v>
      </c>
    </row>
    <row r="206" spans="2:13" ht="12.75">
      <c r="B206" s="113">
        <v>40710</v>
      </c>
      <c r="C206" s="44">
        <v>53758442.23</v>
      </c>
      <c r="D206" s="146">
        <v>3.1E-05</v>
      </c>
      <c r="E206" s="44">
        <f t="shared" si="8"/>
        <v>1666.5117091299999</v>
      </c>
      <c r="F206" s="44"/>
      <c r="G206" s="44">
        <v>2330431.53</v>
      </c>
      <c r="H206" s="146">
        <v>3.1E-05</v>
      </c>
      <c r="I206" s="147">
        <v>40.97</v>
      </c>
      <c r="J206" s="136">
        <f t="shared" si="9"/>
        <v>0.00127</v>
      </c>
      <c r="K206" s="44">
        <v>2959.65</v>
      </c>
      <c r="M206" s="136">
        <f t="shared" si="10"/>
        <v>5.5054608675925544E-05</v>
      </c>
    </row>
    <row r="207" spans="2:13" ht="12.75">
      <c r="B207" s="113">
        <v>40711</v>
      </c>
      <c r="C207" s="44">
        <v>49082123.15</v>
      </c>
      <c r="D207" s="146">
        <v>3.1E-05</v>
      </c>
      <c r="E207" s="44">
        <f t="shared" si="8"/>
        <v>1521.5458176500001</v>
      </c>
      <c r="F207" s="44"/>
      <c r="G207" s="44">
        <v>1583647.99</v>
      </c>
      <c r="H207" s="146">
        <v>3.1E-05</v>
      </c>
      <c r="I207" s="147">
        <v>40.97</v>
      </c>
      <c r="J207" s="136">
        <f t="shared" si="9"/>
        <v>0.00127</v>
      </c>
      <c r="K207" s="44">
        <v>2011.23</v>
      </c>
      <c r="M207" s="136">
        <f t="shared" si="10"/>
        <v>4.097683374155342E-05</v>
      </c>
    </row>
    <row r="208" spans="2:13" ht="12.75">
      <c r="B208" s="113">
        <v>40712</v>
      </c>
      <c r="C208" s="44">
        <v>49082123.15</v>
      </c>
      <c r="D208" s="146">
        <v>3.1E-05</v>
      </c>
      <c r="E208" s="44">
        <f t="shared" si="8"/>
        <v>1521.5458176500001</v>
      </c>
      <c r="F208" s="44"/>
      <c r="G208" s="44">
        <v>0</v>
      </c>
      <c r="H208" s="146">
        <v>3.1E-05</v>
      </c>
      <c r="I208" s="147">
        <v>40.97</v>
      </c>
      <c r="J208" s="136">
        <f t="shared" si="9"/>
        <v>0</v>
      </c>
      <c r="K208" s="44">
        <v>0</v>
      </c>
      <c r="M208" s="136">
        <f t="shared" si="10"/>
        <v>0</v>
      </c>
    </row>
    <row r="209" spans="2:13" ht="12.75">
      <c r="B209" s="113">
        <v>40713</v>
      </c>
      <c r="C209" s="44">
        <v>49082123.15</v>
      </c>
      <c r="D209" s="146">
        <v>3.1E-05</v>
      </c>
      <c r="E209" s="44">
        <f t="shared" si="8"/>
        <v>1521.5458176500001</v>
      </c>
      <c r="F209" s="44"/>
      <c r="G209" s="44">
        <v>0</v>
      </c>
      <c r="H209" s="146">
        <v>3.1E-05</v>
      </c>
      <c r="I209" s="147">
        <v>40.97</v>
      </c>
      <c r="J209" s="136">
        <f t="shared" si="9"/>
        <v>0</v>
      </c>
      <c r="K209" s="44">
        <v>0</v>
      </c>
      <c r="M209" s="136">
        <f t="shared" si="10"/>
        <v>0</v>
      </c>
    </row>
    <row r="210" spans="2:13" ht="12.75">
      <c r="B210" s="113">
        <v>40714</v>
      </c>
      <c r="C210" s="44">
        <v>49282850.24</v>
      </c>
      <c r="D210" s="146">
        <v>3.1E-05</v>
      </c>
      <c r="E210" s="44">
        <f t="shared" si="8"/>
        <v>1527.76835744</v>
      </c>
      <c r="F210" s="44"/>
      <c r="G210" s="44">
        <v>2059680.76</v>
      </c>
      <c r="H210" s="146">
        <v>3.1E-05</v>
      </c>
      <c r="I210" s="147">
        <v>40.97</v>
      </c>
      <c r="J210" s="136">
        <f t="shared" si="9"/>
        <v>0.00127</v>
      </c>
      <c r="K210" s="44">
        <v>2615.79</v>
      </c>
      <c r="M210" s="136">
        <f t="shared" si="10"/>
        <v>5.307708436629577E-05</v>
      </c>
    </row>
    <row r="211" spans="2:13" ht="12.75">
      <c r="B211" s="113">
        <v>40715</v>
      </c>
      <c r="C211" s="44">
        <v>48932159.9</v>
      </c>
      <c r="D211" s="146">
        <v>3.1E-05</v>
      </c>
      <c r="E211" s="44">
        <f t="shared" si="8"/>
        <v>1516.8969569</v>
      </c>
      <c r="F211" s="44"/>
      <c r="G211" s="44">
        <v>1683081.26</v>
      </c>
      <c r="H211" s="146">
        <v>3.1E-05</v>
      </c>
      <c r="I211" s="147">
        <v>40.97</v>
      </c>
      <c r="J211" s="136">
        <f t="shared" si="9"/>
        <v>0.00127</v>
      </c>
      <c r="K211" s="44">
        <v>2137.51</v>
      </c>
      <c r="M211" s="136">
        <f t="shared" si="10"/>
        <v>4.368313200088272E-05</v>
      </c>
    </row>
    <row r="212" spans="2:13" ht="12.75">
      <c r="B212" s="113">
        <v>40716</v>
      </c>
      <c r="C212" s="44">
        <v>48306210.52</v>
      </c>
      <c r="D212" s="146">
        <v>3E-05</v>
      </c>
      <c r="E212" s="44">
        <f t="shared" si="8"/>
        <v>1449.1863156000002</v>
      </c>
      <c r="F212" s="44"/>
      <c r="G212" s="44">
        <v>1492230.04</v>
      </c>
      <c r="H212" s="146">
        <v>3E-05</v>
      </c>
      <c r="I212" s="147">
        <v>40.97</v>
      </c>
      <c r="J212" s="136">
        <f t="shared" si="9"/>
        <v>0.001229</v>
      </c>
      <c r="K212" s="44">
        <v>1833.95</v>
      </c>
      <c r="M212" s="136">
        <f t="shared" si="10"/>
        <v>3.7965097660490216E-05</v>
      </c>
    </row>
    <row r="213" spans="2:13" ht="12.75">
      <c r="B213" s="113">
        <v>40717</v>
      </c>
      <c r="C213" s="44">
        <v>48260692.71</v>
      </c>
      <c r="D213" s="146">
        <v>3E-05</v>
      </c>
      <c r="E213" s="44">
        <f t="shared" si="8"/>
        <v>1447.8207813000001</v>
      </c>
      <c r="F213" s="44"/>
      <c r="G213" s="44">
        <v>1305629.86</v>
      </c>
      <c r="H213" s="146">
        <v>3E-05</v>
      </c>
      <c r="I213" s="147">
        <v>40.97</v>
      </c>
      <c r="J213" s="136">
        <f t="shared" si="9"/>
        <v>0.001229</v>
      </c>
      <c r="K213" s="44">
        <v>1604.62</v>
      </c>
      <c r="M213" s="136">
        <f t="shared" si="10"/>
        <v>3.3249004726107255E-05</v>
      </c>
    </row>
    <row r="214" spans="2:13" ht="12.75">
      <c r="B214" s="113">
        <v>40718</v>
      </c>
      <c r="C214" s="44">
        <v>48506719.45</v>
      </c>
      <c r="D214" s="146">
        <v>3E-05</v>
      </c>
      <c r="E214" s="44">
        <f t="shared" si="8"/>
        <v>1455.2015835000002</v>
      </c>
      <c r="F214" s="44"/>
      <c r="G214" s="44">
        <v>1994771.85</v>
      </c>
      <c r="H214" s="146">
        <v>3E-05</v>
      </c>
      <c r="I214" s="147">
        <v>40.97</v>
      </c>
      <c r="J214" s="136">
        <f t="shared" si="9"/>
        <v>0.001229</v>
      </c>
      <c r="K214" s="44">
        <v>2451.57</v>
      </c>
      <c r="M214" s="136">
        <f t="shared" si="10"/>
        <v>5.0540832853622304E-05</v>
      </c>
    </row>
    <row r="215" spans="2:13" ht="12.75">
      <c r="B215" s="113">
        <v>40719</v>
      </c>
      <c r="C215" s="44">
        <v>48506719.45</v>
      </c>
      <c r="D215" s="146">
        <v>3E-05</v>
      </c>
      <c r="E215" s="44">
        <f t="shared" si="8"/>
        <v>1455.2015835000002</v>
      </c>
      <c r="F215" s="44"/>
      <c r="G215" s="44">
        <v>0</v>
      </c>
      <c r="H215" s="146">
        <v>3E-05</v>
      </c>
      <c r="I215" s="147">
        <v>40.97</v>
      </c>
      <c r="J215" s="136">
        <f t="shared" si="9"/>
        <v>0</v>
      </c>
      <c r="K215" s="44">
        <v>0</v>
      </c>
      <c r="M215" s="136">
        <f t="shared" si="10"/>
        <v>0</v>
      </c>
    </row>
    <row r="216" spans="2:13" ht="12.75">
      <c r="B216" s="113">
        <v>40720</v>
      </c>
      <c r="C216" s="44">
        <v>48506719.45</v>
      </c>
      <c r="D216" s="146">
        <v>3E-05</v>
      </c>
      <c r="E216" s="44">
        <f t="shared" si="8"/>
        <v>1455.2015835000002</v>
      </c>
      <c r="F216" s="44"/>
      <c r="G216" s="44">
        <v>0</v>
      </c>
      <c r="H216" s="146">
        <v>3E-05</v>
      </c>
      <c r="I216" s="147">
        <v>40.97</v>
      </c>
      <c r="J216" s="136">
        <f t="shared" si="9"/>
        <v>0</v>
      </c>
      <c r="K216" s="44">
        <v>0</v>
      </c>
      <c r="M216" s="136">
        <f t="shared" si="10"/>
        <v>0</v>
      </c>
    </row>
    <row r="217" spans="2:13" ht="12.75">
      <c r="B217" s="113">
        <v>40721</v>
      </c>
      <c r="C217" s="44">
        <v>48691699.49</v>
      </c>
      <c r="D217" s="146">
        <v>3E-05</v>
      </c>
      <c r="E217" s="44">
        <f t="shared" si="8"/>
        <v>1460.7509847000001</v>
      </c>
      <c r="F217" s="44"/>
      <c r="G217" s="44">
        <v>2208214.83</v>
      </c>
      <c r="H217" s="146">
        <v>3E-05</v>
      </c>
      <c r="I217" s="147">
        <v>40.97</v>
      </c>
      <c r="J217" s="136">
        <f t="shared" si="9"/>
        <v>0.001229</v>
      </c>
      <c r="K217" s="44">
        <v>2713.9</v>
      </c>
      <c r="M217" s="136">
        <f t="shared" si="10"/>
        <v>5.5736399189709205E-05</v>
      </c>
    </row>
    <row r="218" spans="2:13" ht="12.75">
      <c r="B218" s="113">
        <v>40722</v>
      </c>
      <c r="C218" s="44">
        <v>49431735.37</v>
      </c>
      <c r="D218" s="146">
        <v>3E-05</v>
      </c>
      <c r="E218" s="44">
        <f t="shared" si="8"/>
        <v>1482.9520611</v>
      </c>
      <c r="F218" s="44"/>
      <c r="G218" s="44">
        <v>2038742.63</v>
      </c>
      <c r="H218" s="146">
        <v>3E-05</v>
      </c>
      <c r="I218" s="147">
        <v>40.97</v>
      </c>
      <c r="J218" s="136">
        <f t="shared" si="9"/>
        <v>0.001229</v>
      </c>
      <c r="K218" s="44">
        <v>2505.61</v>
      </c>
      <c r="M218" s="136">
        <f t="shared" si="10"/>
        <v>5.068828721559812E-05</v>
      </c>
    </row>
    <row r="219" spans="2:13" ht="12.75">
      <c r="B219" s="113">
        <v>40723</v>
      </c>
      <c r="C219" s="44">
        <v>52519151.97</v>
      </c>
      <c r="D219" s="146">
        <v>3.1E-05</v>
      </c>
      <c r="E219" s="44">
        <f t="shared" si="8"/>
        <v>1628.09371107</v>
      </c>
      <c r="F219" s="44"/>
      <c r="G219" s="44">
        <v>5110195.12</v>
      </c>
      <c r="H219" s="146">
        <v>3.1E-05</v>
      </c>
      <c r="I219" s="147">
        <v>40.97</v>
      </c>
      <c r="J219" s="136">
        <f t="shared" si="9"/>
        <v>0.00127</v>
      </c>
      <c r="K219" s="44">
        <v>6489.95</v>
      </c>
      <c r="M219" s="136">
        <f t="shared" si="10"/>
        <v>0.0001235730158725181</v>
      </c>
    </row>
    <row r="220" spans="2:13" ht="12.75">
      <c r="B220" s="113">
        <v>40724</v>
      </c>
      <c r="C220" s="148">
        <v>53869153.35</v>
      </c>
      <c r="D220" s="146">
        <v>3.1E-05</v>
      </c>
      <c r="E220" s="44">
        <f t="shared" si="8"/>
        <v>1669.9437538500001</v>
      </c>
      <c r="F220" s="44"/>
      <c r="G220" s="44">
        <v>3154241.8</v>
      </c>
      <c r="H220" s="146">
        <v>3.1E-05</v>
      </c>
      <c r="I220" s="147">
        <v>40.97</v>
      </c>
      <c r="J220" s="136">
        <f t="shared" si="9"/>
        <v>0.00127</v>
      </c>
      <c r="K220" s="44">
        <v>4005.89</v>
      </c>
      <c r="M220" s="136">
        <f t="shared" si="10"/>
        <v>7.436333691700762E-05</v>
      </c>
    </row>
    <row r="221" spans="2:13" ht="12.75">
      <c r="B221" s="149">
        <v>40725</v>
      </c>
      <c r="C221" s="132">
        <v>53422488.31</v>
      </c>
      <c r="D221" s="150">
        <v>3.1E-05</v>
      </c>
      <c r="E221" s="44">
        <f t="shared" si="8"/>
        <v>1656.0971376100001</v>
      </c>
      <c r="F221" s="132"/>
      <c r="G221" s="44">
        <v>1634033.21</v>
      </c>
      <c r="H221" s="146">
        <v>3.1E-05</v>
      </c>
      <c r="I221" s="147">
        <v>40.97</v>
      </c>
      <c r="J221" s="136">
        <f t="shared" si="9"/>
        <v>0.00127</v>
      </c>
      <c r="K221" s="44">
        <v>2075.22</v>
      </c>
      <c r="M221" s="136">
        <f t="shared" si="10"/>
        <v>3.88454387964468E-05</v>
      </c>
    </row>
    <row r="222" spans="2:13" ht="12.75">
      <c r="B222" s="131">
        <v>40726</v>
      </c>
      <c r="C222" s="132">
        <v>53422488.31</v>
      </c>
      <c r="D222" s="151">
        <v>3.1E-05</v>
      </c>
      <c r="E222" s="44">
        <f t="shared" si="8"/>
        <v>1656.0971376100001</v>
      </c>
      <c r="F222" s="132"/>
      <c r="G222" s="132">
        <v>0</v>
      </c>
      <c r="H222" s="151">
        <v>3.1E-05</v>
      </c>
      <c r="I222" s="152">
        <v>40.97</v>
      </c>
      <c r="J222" s="136">
        <f t="shared" si="9"/>
        <v>0</v>
      </c>
      <c r="K222" s="44">
        <v>0</v>
      </c>
      <c r="M222" s="136">
        <f t="shared" si="10"/>
        <v>0</v>
      </c>
    </row>
    <row r="223" spans="2:13" ht="12.75">
      <c r="B223" s="131">
        <v>40727</v>
      </c>
      <c r="C223" s="132">
        <v>53422488.31</v>
      </c>
      <c r="D223" s="165">
        <v>3.1E-05</v>
      </c>
      <c r="E223" s="44">
        <f t="shared" si="8"/>
        <v>1656.0971376100001</v>
      </c>
      <c r="F223" s="132"/>
      <c r="G223" s="132">
        <v>0</v>
      </c>
      <c r="H223" s="151">
        <v>3.1E-05</v>
      </c>
      <c r="I223" s="152">
        <v>40.97</v>
      </c>
      <c r="J223" s="136">
        <f t="shared" si="9"/>
        <v>0</v>
      </c>
      <c r="K223" s="44">
        <v>0</v>
      </c>
      <c r="M223" s="136">
        <f t="shared" si="10"/>
        <v>0</v>
      </c>
    </row>
    <row r="224" spans="2:13" ht="12.75">
      <c r="B224" s="131">
        <v>40728</v>
      </c>
      <c r="C224" s="132">
        <v>53422488.31</v>
      </c>
      <c r="D224" s="165">
        <v>3.1E-05</v>
      </c>
      <c r="E224" s="44">
        <f t="shared" si="8"/>
        <v>1656.0971376100001</v>
      </c>
      <c r="F224" s="132"/>
      <c r="G224" s="132">
        <v>0</v>
      </c>
      <c r="H224" s="151">
        <v>3.1E-05</v>
      </c>
      <c r="I224" s="152">
        <v>40.97</v>
      </c>
      <c r="J224" s="136">
        <f t="shared" si="9"/>
        <v>0</v>
      </c>
      <c r="K224" s="44">
        <v>0</v>
      </c>
      <c r="M224" s="136">
        <f t="shared" si="10"/>
        <v>0</v>
      </c>
    </row>
    <row r="225" spans="2:13" ht="12.75">
      <c r="B225" s="131">
        <v>40729</v>
      </c>
      <c r="C225" s="132">
        <v>54708533.52</v>
      </c>
      <c r="D225" s="165">
        <v>3.1E-05</v>
      </c>
      <c r="E225" s="44">
        <f t="shared" si="8"/>
        <v>1695.9645391200002</v>
      </c>
      <c r="F225" s="132"/>
      <c r="G225" s="132">
        <v>3230372.94</v>
      </c>
      <c r="H225" s="151">
        <v>3.1E-05</v>
      </c>
      <c r="I225" s="152">
        <v>40.97</v>
      </c>
      <c r="J225" s="136">
        <f t="shared" si="9"/>
        <v>0.00127</v>
      </c>
      <c r="K225" s="44">
        <v>4102.57</v>
      </c>
      <c r="M225" s="136">
        <f t="shared" si="10"/>
        <v>7.498958089418003E-05</v>
      </c>
    </row>
    <row r="226" spans="2:13" ht="12.75">
      <c r="B226" s="131">
        <v>40730</v>
      </c>
      <c r="C226" s="132">
        <v>54482706.35</v>
      </c>
      <c r="D226" s="165">
        <v>3.1E-05</v>
      </c>
      <c r="E226" s="44">
        <f t="shared" si="8"/>
        <v>1688.96389685</v>
      </c>
      <c r="F226" s="132"/>
      <c r="G226" s="132">
        <v>2006273.66</v>
      </c>
      <c r="H226" s="151">
        <v>3.1E-05</v>
      </c>
      <c r="I226" s="152">
        <v>40.97</v>
      </c>
      <c r="J226" s="136">
        <f t="shared" si="9"/>
        <v>0.00127</v>
      </c>
      <c r="K226" s="44">
        <v>2547.97</v>
      </c>
      <c r="M226" s="136">
        <f t="shared" si="10"/>
        <v>4.676658284248392E-05</v>
      </c>
    </row>
    <row r="227" spans="2:13" ht="12.75">
      <c r="B227" s="131">
        <v>40731</v>
      </c>
      <c r="C227" s="132">
        <v>59491899.49</v>
      </c>
      <c r="D227" s="165">
        <v>3E-05</v>
      </c>
      <c r="E227" s="44">
        <f t="shared" si="8"/>
        <v>1784.7569847000002</v>
      </c>
      <c r="F227" s="132"/>
      <c r="G227" s="132">
        <v>6892766.13</v>
      </c>
      <c r="H227" s="151">
        <v>3E-05</v>
      </c>
      <c r="I227" s="152">
        <v>40.97</v>
      </c>
      <c r="J227" s="136">
        <f t="shared" si="9"/>
        <v>0.001229</v>
      </c>
      <c r="K227" s="44">
        <v>8471.21</v>
      </c>
      <c r="M227" s="136">
        <f t="shared" si="10"/>
        <v>0.00014239266307884362</v>
      </c>
    </row>
    <row r="228" spans="2:13" ht="12.75">
      <c r="B228" s="131">
        <v>40732</v>
      </c>
      <c r="C228" s="132">
        <v>59339704.55</v>
      </c>
      <c r="D228" s="165">
        <v>3E-05</v>
      </c>
      <c r="E228" s="44">
        <f t="shared" si="8"/>
        <v>1780.1911364999999</v>
      </c>
      <c r="F228" s="132"/>
      <c r="G228" s="132">
        <v>2159363.11</v>
      </c>
      <c r="H228" s="151">
        <v>3E-05</v>
      </c>
      <c r="I228" s="152">
        <v>29.3</v>
      </c>
      <c r="J228" s="136">
        <f t="shared" si="9"/>
        <v>0.000879</v>
      </c>
      <c r="K228" s="44">
        <v>1898.08</v>
      </c>
      <c r="M228" s="136">
        <f t="shared" si="10"/>
        <v>3.198667762830983E-05</v>
      </c>
    </row>
    <row r="229" spans="2:13" ht="12.75">
      <c r="B229" s="131">
        <v>40733</v>
      </c>
      <c r="C229" s="132">
        <v>59339704.55</v>
      </c>
      <c r="D229" s="165">
        <v>3E-05</v>
      </c>
      <c r="E229" s="44">
        <f t="shared" si="8"/>
        <v>1780.1911364999999</v>
      </c>
      <c r="F229" s="132"/>
      <c r="G229" s="132">
        <v>0</v>
      </c>
      <c r="H229" s="151">
        <v>3E-05</v>
      </c>
      <c r="I229" s="152">
        <v>29.3</v>
      </c>
      <c r="J229" s="136">
        <f t="shared" si="9"/>
        <v>0</v>
      </c>
      <c r="K229" s="44">
        <v>0</v>
      </c>
      <c r="M229" s="136">
        <f t="shared" si="10"/>
        <v>0</v>
      </c>
    </row>
    <row r="230" spans="2:13" ht="12.75">
      <c r="B230" s="131">
        <v>40734</v>
      </c>
      <c r="C230" s="132">
        <v>59339704.55</v>
      </c>
      <c r="D230" s="165">
        <v>3E-05</v>
      </c>
      <c r="E230" s="44">
        <f t="shared" si="8"/>
        <v>1780.1911364999999</v>
      </c>
      <c r="F230" s="132"/>
      <c r="G230" s="132">
        <v>0</v>
      </c>
      <c r="H230" s="151">
        <v>3E-05</v>
      </c>
      <c r="I230" s="152">
        <v>29.3</v>
      </c>
      <c r="J230" s="136">
        <f t="shared" si="9"/>
        <v>0</v>
      </c>
      <c r="K230" s="44">
        <v>0</v>
      </c>
      <c r="M230" s="136">
        <f t="shared" si="10"/>
        <v>0</v>
      </c>
    </row>
    <row r="231" spans="2:13" ht="12.75">
      <c r="B231" s="131">
        <v>40735</v>
      </c>
      <c r="C231" s="132">
        <v>57818845.92</v>
      </c>
      <c r="D231" s="165">
        <v>3E-05</v>
      </c>
      <c r="E231" s="44">
        <f aca="true" t="shared" si="11" ref="E231:E294">C231*D231</f>
        <v>1734.5653776000001</v>
      </c>
      <c r="F231" s="132"/>
      <c r="G231" s="132">
        <v>2381532.05</v>
      </c>
      <c r="H231" s="151">
        <v>3E-05</v>
      </c>
      <c r="I231" s="152">
        <v>29.3</v>
      </c>
      <c r="J231" s="136">
        <f aca="true" t="shared" si="12" ref="J231:J294">IF(K231&lt;&gt;0,ROUND(H231*I231,6),0)</f>
        <v>0.000879</v>
      </c>
      <c r="K231" s="44">
        <v>2093.37</v>
      </c>
      <c r="M231" s="136">
        <f aca="true" t="shared" si="13" ref="M231:M294">K231/C231</f>
        <v>3.620566904597946E-05</v>
      </c>
    </row>
    <row r="232" spans="2:13" ht="12.75">
      <c r="B232" s="131">
        <v>40736</v>
      </c>
      <c r="C232" s="132">
        <v>57646509.74</v>
      </c>
      <c r="D232" s="165">
        <v>3E-05</v>
      </c>
      <c r="E232" s="44">
        <f t="shared" si="11"/>
        <v>1729.3952922</v>
      </c>
      <c r="F232" s="132"/>
      <c r="G232" s="132">
        <v>1811221.12</v>
      </c>
      <c r="H232" s="151">
        <v>3E-05</v>
      </c>
      <c r="I232" s="152">
        <v>29.3</v>
      </c>
      <c r="J232" s="136">
        <f t="shared" si="12"/>
        <v>0.000879</v>
      </c>
      <c r="K232" s="44">
        <v>1592.06</v>
      </c>
      <c r="M232" s="136">
        <f t="shared" si="13"/>
        <v>2.761763040261386E-05</v>
      </c>
    </row>
    <row r="233" spans="2:13" ht="12.75">
      <c r="B233" s="131">
        <v>40737</v>
      </c>
      <c r="C233" s="132">
        <v>57098961.93</v>
      </c>
      <c r="D233" s="165">
        <v>3E-05</v>
      </c>
      <c r="E233" s="44">
        <f t="shared" si="11"/>
        <v>1712.9688579</v>
      </c>
      <c r="F233" s="132"/>
      <c r="G233" s="132">
        <v>1373109.22</v>
      </c>
      <c r="H233" s="151">
        <v>3E-05</v>
      </c>
      <c r="I233" s="152">
        <v>29.3</v>
      </c>
      <c r="J233" s="136">
        <f t="shared" si="12"/>
        <v>0.000879</v>
      </c>
      <c r="K233" s="44">
        <v>1206.96</v>
      </c>
      <c r="M233" s="136">
        <f t="shared" si="13"/>
        <v>2.1138037526490633E-05</v>
      </c>
    </row>
    <row r="234" spans="2:13" ht="12.75">
      <c r="B234" s="131">
        <v>40738</v>
      </c>
      <c r="C234" s="132">
        <v>56418861.48</v>
      </c>
      <c r="D234" s="165">
        <v>3E-05</v>
      </c>
      <c r="E234" s="44">
        <f t="shared" si="11"/>
        <v>1692.5658443999998</v>
      </c>
      <c r="F234" s="132"/>
      <c r="G234" s="132">
        <v>1706778.13</v>
      </c>
      <c r="H234" s="151">
        <v>3E-05</v>
      </c>
      <c r="I234" s="152">
        <v>29.3</v>
      </c>
      <c r="J234" s="136">
        <f t="shared" si="12"/>
        <v>0.000879</v>
      </c>
      <c r="K234" s="44">
        <v>1500.26</v>
      </c>
      <c r="M234" s="136">
        <f t="shared" si="13"/>
        <v>2.659146180274888E-05</v>
      </c>
    </row>
    <row r="235" spans="2:13" ht="12.75">
      <c r="B235" s="131">
        <v>40739</v>
      </c>
      <c r="C235" s="132">
        <v>50972263.64</v>
      </c>
      <c r="D235" s="165">
        <v>3E-05</v>
      </c>
      <c r="E235" s="44">
        <f t="shared" si="11"/>
        <v>1529.1679092000002</v>
      </c>
      <c r="F235" s="132"/>
      <c r="G235" s="132">
        <v>2112974.32</v>
      </c>
      <c r="H235" s="151">
        <v>3E-05</v>
      </c>
      <c r="I235" s="152">
        <v>29.3</v>
      </c>
      <c r="J235" s="136">
        <f t="shared" si="12"/>
        <v>0.000879</v>
      </c>
      <c r="K235" s="44">
        <v>1857.3</v>
      </c>
      <c r="M235" s="136">
        <f t="shared" si="13"/>
        <v>3.64374635805364E-05</v>
      </c>
    </row>
    <row r="236" spans="2:13" ht="12.75">
      <c r="B236" s="131">
        <v>40740</v>
      </c>
      <c r="C236" s="132">
        <v>50972263.64</v>
      </c>
      <c r="D236" s="165">
        <v>3E-05</v>
      </c>
      <c r="E236" s="44">
        <f t="shared" si="11"/>
        <v>1529.1679092000002</v>
      </c>
      <c r="F236" s="132"/>
      <c r="G236" s="132">
        <v>0</v>
      </c>
      <c r="H236" s="151">
        <v>3E-05</v>
      </c>
      <c r="I236" s="152">
        <v>29.3</v>
      </c>
      <c r="J236" s="136">
        <f t="shared" si="12"/>
        <v>0</v>
      </c>
      <c r="K236" s="44">
        <v>0</v>
      </c>
      <c r="M236" s="136">
        <f t="shared" si="13"/>
        <v>0</v>
      </c>
    </row>
    <row r="237" spans="2:13" ht="12.75">
      <c r="B237" s="131">
        <v>40741</v>
      </c>
      <c r="C237" s="132">
        <v>50972263.64</v>
      </c>
      <c r="D237" s="165">
        <v>3E-05</v>
      </c>
      <c r="E237" s="44">
        <f t="shared" si="11"/>
        <v>1529.1679092000002</v>
      </c>
      <c r="F237" s="132"/>
      <c r="G237" s="132">
        <v>0</v>
      </c>
      <c r="H237" s="151">
        <v>3E-05</v>
      </c>
      <c r="I237" s="152">
        <v>29.3</v>
      </c>
      <c r="J237" s="136">
        <f t="shared" si="12"/>
        <v>0</v>
      </c>
      <c r="K237" s="44">
        <v>0</v>
      </c>
      <c r="M237" s="136">
        <f t="shared" si="13"/>
        <v>0</v>
      </c>
    </row>
    <row r="238" spans="2:13" ht="12.75">
      <c r="B238" s="131">
        <v>40742</v>
      </c>
      <c r="C238" s="132">
        <v>51134414.85</v>
      </c>
      <c r="D238" s="165">
        <v>3E-05</v>
      </c>
      <c r="E238" s="44">
        <f t="shared" si="11"/>
        <v>1534.0324455</v>
      </c>
      <c r="F238" s="132"/>
      <c r="G238" s="132">
        <v>2058739.88</v>
      </c>
      <c r="H238" s="151">
        <v>3E-05</v>
      </c>
      <c r="I238" s="152">
        <v>29.3</v>
      </c>
      <c r="J238" s="136">
        <f t="shared" si="12"/>
        <v>0.000879</v>
      </c>
      <c r="K238" s="44">
        <v>1809.63</v>
      </c>
      <c r="M238" s="136">
        <f t="shared" si="13"/>
        <v>3.538966868611776E-05</v>
      </c>
    </row>
    <row r="239" spans="2:13" ht="12.75">
      <c r="B239" s="131">
        <v>40743</v>
      </c>
      <c r="C239" s="132">
        <v>50700790.56</v>
      </c>
      <c r="D239" s="165">
        <v>3E-05</v>
      </c>
      <c r="E239" s="44">
        <f t="shared" si="11"/>
        <v>1521.0237168</v>
      </c>
      <c r="F239" s="132"/>
      <c r="G239" s="132">
        <v>1648526.72</v>
      </c>
      <c r="H239" s="151">
        <v>3E-05</v>
      </c>
      <c r="I239" s="152">
        <v>29.3</v>
      </c>
      <c r="J239" s="136">
        <f t="shared" si="12"/>
        <v>0.000879</v>
      </c>
      <c r="K239" s="44">
        <v>1449.05</v>
      </c>
      <c r="M239" s="136">
        <f t="shared" si="13"/>
        <v>2.858042219845023E-05</v>
      </c>
    </row>
    <row r="240" spans="2:13" ht="12.75">
      <c r="B240" s="131">
        <v>40744</v>
      </c>
      <c r="C240" s="132">
        <v>50946784.88</v>
      </c>
      <c r="D240" s="165">
        <v>3E-05</v>
      </c>
      <c r="E240" s="44">
        <f t="shared" si="11"/>
        <v>1528.4035464</v>
      </c>
      <c r="F240" s="132"/>
      <c r="G240" s="132">
        <v>1464373.63</v>
      </c>
      <c r="H240" s="151">
        <v>3E-05</v>
      </c>
      <c r="I240" s="152">
        <v>29.3</v>
      </c>
      <c r="J240" s="136">
        <f t="shared" si="12"/>
        <v>0.000879</v>
      </c>
      <c r="K240" s="44">
        <v>1287.18</v>
      </c>
      <c r="M240" s="136">
        <f t="shared" si="13"/>
        <v>2.526518607664492E-05</v>
      </c>
    </row>
    <row r="241" spans="2:13" ht="12.75">
      <c r="B241" s="131">
        <v>40745</v>
      </c>
      <c r="C241" s="132">
        <v>50536673.38</v>
      </c>
      <c r="D241" s="165">
        <v>3E-05</v>
      </c>
      <c r="E241" s="44">
        <f t="shared" si="11"/>
        <v>1516.1002014</v>
      </c>
      <c r="F241" s="132"/>
      <c r="G241" s="132">
        <v>1557248.12</v>
      </c>
      <c r="H241" s="151">
        <v>3E-05</v>
      </c>
      <c r="I241" s="152">
        <v>29.3</v>
      </c>
      <c r="J241" s="136">
        <f t="shared" si="12"/>
        <v>0.000879</v>
      </c>
      <c r="K241" s="44">
        <v>1368.82</v>
      </c>
      <c r="M241" s="136">
        <f t="shared" si="13"/>
        <v>2.708567676600798E-05</v>
      </c>
    </row>
    <row r="242" spans="2:13" ht="12.75">
      <c r="B242" s="131">
        <v>40746</v>
      </c>
      <c r="C242" s="132">
        <v>48703275.85</v>
      </c>
      <c r="D242" s="165">
        <v>3E-05</v>
      </c>
      <c r="E242" s="44">
        <f t="shared" si="11"/>
        <v>1461.0982755</v>
      </c>
      <c r="F242" s="132"/>
      <c r="G242" s="132">
        <v>1342641.91</v>
      </c>
      <c r="H242" s="151">
        <v>3E-05</v>
      </c>
      <c r="I242" s="152">
        <v>29.3</v>
      </c>
      <c r="J242" s="136">
        <f t="shared" si="12"/>
        <v>0.000879</v>
      </c>
      <c r="K242" s="44">
        <v>1180.18</v>
      </c>
      <c r="M242" s="136">
        <f t="shared" si="13"/>
        <v>2.423204557399397E-05</v>
      </c>
    </row>
    <row r="243" spans="2:13" ht="12.75">
      <c r="B243" s="131">
        <v>40747</v>
      </c>
      <c r="C243" s="132">
        <v>48703275.85</v>
      </c>
      <c r="D243" s="165">
        <v>3E-05</v>
      </c>
      <c r="E243" s="44">
        <f t="shared" si="11"/>
        <v>1461.0982755</v>
      </c>
      <c r="F243" s="132"/>
      <c r="G243" s="132">
        <v>0</v>
      </c>
      <c r="H243" s="151">
        <v>3E-05</v>
      </c>
      <c r="I243" s="152">
        <v>29.3</v>
      </c>
      <c r="J243" s="136">
        <f t="shared" si="12"/>
        <v>0</v>
      </c>
      <c r="K243" s="44">
        <v>0</v>
      </c>
      <c r="M243" s="136">
        <f t="shared" si="13"/>
        <v>0</v>
      </c>
    </row>
    <row r="244" spans="2:13" ht="12.75">
      <c r="B244" s="131">
        <v>40748</v>
      </c>
      <c r="C244" s="132">
        <v>48703275.85</v>
      </c>
      <c r="D244" s="165">
        <v>3E-05</v>
      </c>
      <c r="E244" s="44">
        <f t="shared" si="11"/>
        <v>1461.0982755</v>
      </c>
      <c r="F244" s="132"/>
      <c r="G244" s="132">
        <v>0</v>
      </c>
      <c r="H244" s="151">
        <v>3E-05</v>
      </c>
      <c r="I244" s="152">
        <v>29.3</v>
      </c>
      <c r="J244" s="136">
        <f t="shared" si="12"/>
        <v>0</v>
      </c>
      <c r="K244" s="44">
        <v>0</v>
      </c>
      <c r="M244" s="136">
        <f t="shared" si="13"/>
        <v>0</v>
      </c>
    </row>
    <row r="245" spans="2:13" ht="12.75">
      <c r="B245" s="131">
        <v>40749</v>
      </c>
      <c r="C245" s="132">
        <v>47988846.27</v>
      </c>
      <c r="D245" s="165">
        <v>3E-05</v>
      </c>
      <c r="E245" s="44">
        <f t="shared" si="11"/>
        <v>1439.6653881000002</v>
      </c>
      <c r="F245" s="132"/>
      <c r="G245" s="132">
        <v>1187874.14</v>
      </c>
      <c r="H245" s="151">
        <v>3E-05</v>
      </c>
      <c r="I245" s="152">
        <v>29.3</v>
      </c>
      <c r="J245" s="136">
        <f t="shared" si="12"/>
        <v>0.000879</v>
      </c>
      <c r="K245" s="44">
        <v>1044.14</v>
      </c>
      <c r="M245" s="136">
        <f t="shared" si="13"/>
        <v>2.175797255315011E-05</v>
      </c>
    </row>
    <row r="246" spans="2:13" ht="12.75">
      <c r="B246" s="131">
        <v>40750</v>
      </c>
      <c r="C246" s="132">
        <v>46953871.9</v>
      </c>
      <c r="D246" s="165">
        <v>3E-05</v>
      </c>
      <c r="E246" s="44">
        <f t="shared" si="11"/>
        <v>1408.616157</v>
      </c>
      <c r="F246" s="132"/>
      <c r="G246" s="132">
        <v>1529403.72</v>
      </c>
      <c r="H246" s="151">
        <v>3E-05</v>
      </c>
      <c r="I246" s="152">
        <v>29.3</v>
      </c>
      <c r="J246" s="136">
        <f t="shared" si="12"/>
        <v>0.000879</v>
      </c>
      <c r="K246" s="44">
        <v>1344.35</v>
      </c>
      <c r="M246" s="136">
        <f t="shared" si="13"/>
        <v>2.863129164008304E-05</v>
      </c>
    </row>
    <row r="247" spans="2:13" ht="12.75">
      <c r="B247" s="131">
        <v>40751</v>
      </c>
      <c r="C247" s="132">
        <v>46175476.43</v>
      </c>
      <c r="D247" s="165">
        <v>3E-05</v>
      </c>
      <c r="E247" s="44">
        <f t="shared" si="11"/>
        <v>1385.2642929</v>
      </c>
      <c r="F247" s="132"/>
      <c r="G247" s="132">
        <v>1538880.32</v>
      </c>
      <c r="H247" s="151">
        <v>3E-05</v>
      </c>
      <c r="I247" s="152">
        <v>29.3</v>
      </c>
      <c r="J247" s="136">
        <f t="shared" si="12"/>
        <v>0.000879</v>
      </c>
      <c r="K247" s="44">
        <v>1352.68</v>
      </c>
      <c r="M247" s="136">
        <f t="shared" si="13"/>
        <v>2.9294337700025764E-05</v>
      </c>
    </row>
    <row r="248" spans="2:13" ht="12.75">
      <c r="B248" s="131">
        <v>40752</v>
      </c>
      <c r="C248" s="132">
        <v>47720701.46</v>
      </c>
      <c r="D248" s="165">
        <v>3E-05</v>
      </c>
      <c r="E248" s="44">
        <f t="shared" si="11"/>
        <v>1431.6210438</v>
      </c>
      <c r="F248" s="132"/>
      <c r="G248" s="132">
        <v>2881771.61</v>
      </c>
      <c r="H248" s="151">
        <v>3E-05</v>
      </c>
      <c r="I248" s="152">
        <v>29.3</v>
      </c>
      <c r="J248" s="136">
        <f t="shared" si="12"/>
        <v>0.000879</v>
      </c>
      <c r="K248" s="44">
        <v>2533.08</v>
      </c>
      <c r="M248" s="136">
        <f t="shared" si="13"/>
        <v>5.3081365581418676E-05</v>
      </c>
    </row>
    <row r="249" spans="2:13" ht="12.75">
      <c r="B249" s="131">
        <v>40753</v>
      </c>
      <c r="C249" s="132">
        <v>47863753.12</v>
      </c>
      <c r="D249" s="165">
        <v>3E-05</v>
      </c>
      <c r="E249" s="44">
        <f t="shared" si="11"/>
        <v>1435.9125936</v>
      </c>
      <c r="F249" s="132"/>
      <c r="G249" s="132">
        <v>1758930.94</v>
      </c>
      <c r="H249" s="151">
        <v>3E-05</v>
      </c>
      <c r="I249" s="152">
        <v>29.3</v>
      </c>
      <c r="J249" s="136">
        <f t="shared" si="12"/>
        <v>0.000879</v>
      </c>
      <c r="K249" s="44">
        <v>1546.1</v>
      </c>
      <c r="M249" s="136">
        <f t="shared" si="13"/>
        <v>3.2302105439240154E-05</v>
      </c>
    </row>
    <row r="250" spans="2:13" ht="12.75">
      <c r="B250" s="131">
        <v>40754</v>
      </c>
      <c r="C250" s="132">
        <v>47863753.12</v>
      </c>
      <c r="D250" s="165">
        <v>3E-05</v>
      </c>
      <c r="E250" s="44">
        <f t="shared" si="11"/>
        <v>1435.9125936</v>
      </c>
      <c r="F250" s="132"/>
      <c r="G250" s="132">
        <v>0</v>
      </c>
      <c r="H250" s="151">
        <v>3E-05</v>
      </c>
      <c r="I250" s="152">
        <v>29.3</v>
      </c>
      <c r="J250" s="136">
        <f t="shared" si="12"/>
        <v>0</v>
      </c>
      <c r="K250" s="44">
        <v>0</v>
      </c>
      <c r="M250" s="136">
        <f t="shared" si="13"/>
        <v>0</v>
      </c>
    </row>
    <row r="251" spans="2:13" ht="12.75">
      <c r="B251" s="131">
        <v>40755</v>
      </c>
      <c r="C251" s="132">
        <v>47863753.12</v>
      </c>
      <c r="D251" s="165">
        <v>3E-05</v>
      </c>
      <c r="E251" s="44">
        <f t="shared" si="11"/>
        <v>1435.9125936</v>
      </c>
      <c r="F251" s="132"/>
      <c r="G251" s="132">
        <v>0</v>
      </c>
      <c r="H251" s="151">
        <v>3E-05</v>
      </c>
      <c r="I251" s="152">
        <v>29.3</v>
      </c>
      <c r="J251" s="136">
        <f t="shared" si="12"/>
        <v>0</v>
      </c>
      <c r="K251" s="44">
        <v>0</v>
      </c>
      <c r="M251" s="136">
        <f t="shared" si="13"/>
        <v>0</v>
      </c>
    </row>
    <row r="252" spans="2:13" ht="12.75">
      <c r="B252" s="131">
        <v>40756</v>
      </c>
      <c r="C252" s="132">
        <v>50326962.01</v>
      </c>
      <c r="D252" s="165">
        <v>3E-05</v>
      </c>
      <c r="E252" s="44">
        <f t="shared" si="11"/>
        <v>1509.8088602999999</v>
      </c>
      <c r="F252" s="132"/>
      <c r="G252" s="132">
        <v>4107825.48</v>
      </c>
      <c r="H252" s="151">
        <v>3E-05</v>
      </c>
      <c r="I252" s="152">
        <v>29.3</v>
      </c>
      <c r="J252" s="136">
        <f t="shared" si="12"/>
        <v>0.000879</v>
      </c>
      <c r="K252" s="44">
        <v>3610.78</v>
      </c>
      <c r="M252" s="136">
        <f t="shared" si="13"/>
        <v>7.1746432842152E-05</v>
      </c>
    </row>
    <row r="253" spans="2:13" ht="12.75">
      <c r="B253" s="131">
        <v>40757</v>
      </c>
      <c r="C253" s="132">
        <v>51912937.06</v>
      </c>
      <c r="D253" s="165">
        <v>3E-05</v>
      </c>
      <c r="E253" s="44">
        <f t="shared" si="11"/>
        <v>1557.3881118000002</v>
      </c>
      <c r="F253" s="132"/>
      <c r="G253" s="132">
        <v>3772058.81</v>
      </c>
      <c r="H253" s="151">
        <v>3E-05</v>
      </c>
      <c r="I253" s="152">
        <v>29.3</v>
      </c>
      <c r="J253" s="136">
        <f t="shared" si="12"/>
        <v>0.000879</v>
      </c>
      <c r="K253" s="44">
        <v>3315.64</v>
      </c>
      <c r="M253" s="136">
        <f t="shared" si="13"/>
        <v>6.386924315547481E-05</v>
      </c>
    </row>
    <row r="254" spans="2:13" ht="12.75">
      <c r="B254" s="131">
        <v>40758</v>
      </c>
      <c r="C254" s="132">
        <v>51005520.28</v>
      </c>
      <c r="D254" s="165">
        <v>3E-05</v>
      </c>
      <c r="E254" s="44">
        <f t="shared" si="11"/>
        <v>1530.1656084</v>
      </c>
      <c r="F254" s="132"/>
      <c r="G254" s="132">
        <v>1455391.27</v>
      </c>
      <c r="H254" s="151">
        <v>3E-05</v>
      </c>
      <c r="I254" s="152">
        <v>29.3</v>
      </c>
      <c r="J254" s="136">
        <f t="shared" si="12"/>
        <v>0.000879</v>
      </c>
      <c r="K254" s="44">
        <v>1279.29</v>
      </c>
      <c r="M254" s="136">
        <f t="shared" si="13"/>
        <v>2.508140281634629E-05</v>
      </c>
    </row>
    <row r="255" spans="2:13" ht="12.75">
      <c r="B255" s="131">
        <v>40759</v>
      </c>
      <c r="C255" s="132">
        <v>51706850.18</v>
      </c>
      <c r="D255" s="165">
        <v>3E-05</v>
      </c>
      <c r="E255" s="44">
        <f t="shared" si="11"/>
        <v>1551.2055054</v>
      </c>
      <c r="F255" s="132"/>
      <c r="G255" s="132">
        <v>2456738.46</v>
      </c>
      <c r="H255" s="151">
        <v>3E-05</v>
      </c>
      <c r="I255" s="152">
        <v>29.3</v>
      </c>
      <c r="J255" s="136">
        <f t="shared" si="12"/>
        <v>0.000879</v>
      </c>
      <c r="K255" s="44">
        <v>2159.47</v>
      </c>
      <c r="M255" s="136">
        <f t="shared" si="13"/>
        <v>4.176371201267398E-05</v>
      </c>
    </row>
    <row r="256" spans="2:13" ht="12.75">
      <c r="B256" s="131">
        <v>40760</v>
      </c>
      <c r="C256" s="132">
        <v>57299152.56</v>
      </c>
      <c r="D256" s="165">
        <v>3E-05</v>
      </c>
      <c r="E256" s="44">
        <f t="shared" si="11"/>
        <v>1718.9745768</v>
      </c>
      <c r="F256" s="132"/>
      <c r="G256" s="132">
        <v>7048483.21</v>
      </c>
      <c r="H256" s="151">
        <v>3E-05</v>
      </c>
      <c r="I256" s="152">
        <v>38.42</v>
      </c>
      <c r="J256" s="136">
        <f t="shared" si="12"/>
        <v>0.001153</v>
      </c>
      <c r="K256" s="44">
        <v>8126.9</v>
      </c>
      <c r="M256" s="136">
        <f t="shared" si="13"/>
        <v>0.0001418328131727608</v>
      </c>
    </row>
    <row r="257" spans="2:13" ht="12.75">
      <c r="B257" s="131">
        <v>40761</v>
      </c>
      <c r="C257" s="132">
        <v>57299152.56</v>
      </c>
      <c r="D257" s="165">
        <v>3E-05</v>
      </c>
      <c r="E257" s="44">
        <f t="shared" si="11"/>
        <v>1718.9745768</v>
      </c>
      <c r="F257" s="132"/>
      <c r="G257" s="132">
        <v>0</v>
      </c>
      <c r="H257" s="151">
        <v>3E-05</v>
      </c>
      <c r="I257" s="152">
        <v>38.42</v>
      </c>
      <c r="J257" s="136">
        <f t="shared" si="12"/>
        <v>0</v>
      </c>
      <c r="K257" s="44">
        <v>0</v>
      </c>
      <c r="M257" s="136">
        <f t="shared" si="13"/>
        <v>0</v>
      </c>
    </row>
    <row r="258" spans="2:13" ht="12.75">
      <c r="B258" s="131">
        <v>40762</v>
      </c>
      <c r="C258" s="132">
        <v>57299152.56</v>
      </c>
      <c r="D258" s="165">
        <v>3E-05</v>
      </c>
      <c r="E258" s="44">
        <f t="shared" si="11"/>
        <v>1718.9745768</v>
      </c>
      <c r="F258" s="132"/>
      <c r="G258" s="132">
        <v>0</v>
      </c>
      <c r="H258" s="151">
        <v>3E-05</v>
      </c>
      <c r="I258" s="152">
        <v>38.42</v>
      </c>
      <c r="J258" s="136">
        <f t="shared" si="12"/>
        <v>0</v>
      </c>
      <c r="K258" s="44">
        <v>0</v>
      </c>
      <c r="M258" s="136">
        <f t="shared" si="13"/>
        <v>0</v>
      </c>
    </row>
    <row r="259" spans="2:13" ht="12.75">
      <c r="B259" s="131">
        <v>40763</v>
      </c>
      <c r="C259" s="132">
        <v>57816360.41</v>
      </c>
      <c r="D259" s="165">
        <v>3E-05</v>
      </c>
      <c r="E259" s="44">
        <f t="shared" si="11"/>
        <v>1734.4908123</v>
      </c>
      <c r="F259" s="132"/>
      <c r="G259" s="132">
        <v>3201985.5</v>
      </c>
      <c r="H259" s="151">
        <v>3E-05</v>
      </c>
      <c r="I259" s="152">
        <v>38.42</v>
      </c>
      <c r="J259" s="136">
        <f t="shared" si="12"/>
        <v>0.001153</v>
      </c>
      <c r="K259" s="44">
        <v>3691.89</v>
      </c>
      <c r="M259" s="136">
        <f t="shared" si="13"/>
        <v>6.385545499265716E-05</v>
      </c>
    </row>
    <row r="260" spans="2:13" ht="12.75">
      <c r="B260" s="131">
        <v>40764</v>
      </c>
      <c r="C260" s="132">
        <v>57819221.08</v>
      </c>
      <c r="D260" s="165">
        <v>3E-05</v>
      </c>
      <c r="E260" s="44">
        <f t="shared" si="11"/>
        <v>1734.5766323999999</v>
      </c>
      <c r="F260" s="132"/>
      <c r="G260" s="132">
        <v>1791877.7</v>
      </c>
      <c r="H260" s="151">
        <v>3E-05</v>
      </c>
      <c r="I260" s="152">
        <v>38.42</v>
      </c>
      <c r="J260" s="136">
        <f t="shared" si="12"/>
        <v>0.001153</v>
      </c>
      <c r="K260" s="44">
        <v>2066.03</v>
      </c>
      <c r="M260" s="136">
        <f t="shared" si="13"/>
        <v>3.573258098965729E-05</v>
      </c>
    </row>
    <row r="261" spans="2:13" ht="12.75">
      <c r="B261" s="131">
        <v>40765</v>
      </c>
      <c r="C261" s="132">
        <v>56746016.55</v>
      </c>
      <c r="D261" s="165">
        <v>3E-05</v>
      </c>
      <c r="E261" s="44">
        <f t="shared" si="11"/>
        <v>1702.3804965</v>
      </c>
      <c r="F261" s="132"/>
      <c r="G261" s="132">
        <v>2087137.77</v>
      </c>
      <c r="H261" s="151">
        <v>3E-05</v>
      </c>
      <c r="I261" s="152">
        <v>38.42</v>
      </c>
      <c r="J261" s="136">
        <f t="shared" si="12"/>
        <v>0.001153</v>
      </c>
      <c r="K261" s="44">
        <v>2406.47</v>
      </c>
      <c r="M261" s="136">
        <f t="shared" si="13"/>
        <v>4.240773443329918E-05</v>
      </c>
    </row>
    <row r="262" spans="2:13" ht="12.75">
      <c r="B262" s="131">
        <v>40766</v>
      </c>
      <c r="C262" s="132">
        <v>56756735.52</v>
      </c>
      <c r="D262" s="165">
        <v>3E-05</v>
      </c>
      <c r="E262" s="44">
        <f t="shared" si="11"/>
        <v>1702.7020656000002</v>
      </c>
      <c r="F262" s="132"/>
      <c r="G262" s="132">
        <v>1435612.54</v>
      </c>
      <c r="H262" s="151">
        <v>3E-05</v>
      </c>
      <c r="I262" s="152">
        <v>38.42</v>
      </c>
      <c r="J262" s="136">
        <f t="shared" si="12"/>
        <v>0.001153</v>
      </c>
      <c r="K262" s="44">
        <v>1655.26</v>
      </c>
      <c r="M262" s="136">
        <f t="shared" si="13"/>
        <v>2.9164115674283585E-05</v>
      </c>
    </row>
    <row r="263" spans="2:13" ht="12.75">
      <c r="B263" s="131">
        <v>40767</v>
      </c>
      <c r="C263" s="132">
        <v>56140670.1</v>
      </c>
      <c r="D263" s="165">
        <v>3E-05</v>
      </c>
      <c r="E263" s="44">
        <f t="shared" si="11"/>
        <v>1684.220103</v>
      </c>
      <c r="F263" s="132"/>
      <c r="G263" s="132">
        <v>1574315.29</v>
      </c>
      <c r="H263" s="151">
        <v>3E-05</v>
      </c>
      <c r="I263" s="152">
        <v>38.42</v>
      </c>
      <c r="J263" s="136">
        <f t="shared" si="12"/>
        <v>0.001153</v>
      </c>
      <c r="K263" s="44">
        <v>1815.19</v>
      </c>
      <c r="M263" s="136">
        <f t="shared" si="13"/>
        <v>3.233288802514668E-05</v>
      </c>
    </row>
    <row r="264" spans="2:13" ht="12.75">
      <c r="B264" s="131">
        <v>40768</v>
      </c>
      <c r="C264" s="132">
        <v>56140670.1</v>
      </c>
      <c r="D264" s="165">
        <v>3E-05</v>
      </c>
      <c r="E264" s="44">
        <f t="shared" si="11"/>
        <v>1684.220103</v>
      </c>
      <c r="F264" s="132"/>
      <c r="G264" s="132">
        <v>0</v>
      </c>
      <c r="H264" s="151">
        <v>3E-05</v>
      </c>
      <c r="I264" s="152">
        <v>38.42</v>
      </c>
      <c r="J264" s="136">
        <f t="shared" si="12"/>
        <v>0</v>
      </c>
      <c r="K264" s="44">
        <v>0</v>
      </c>
      <c r="M264" s="136">
        <f t="shared" si="13"/>
        <v>0</v>
      </c>
    </row>
    <row r="265" spans="2:13" ht="12.75">
      <c r="B265" s="131">
        <v>40769</v>
      </c>
      <c r="C265" s="132">
        <v>56140670.1</v>
      </c>
      <c r="D265" s="165">
        <v>3E-05</v>
      </c>
      <c r="E265" s="44">
        <f t="shared" si="11"/>
        <v>1684.220103</v>
      </c>
      <c r="F265" s="132"/>
      <c r="G265" s="132">
        <v>0</v>
      </c>
      <c r="H265" s="151">
        <v>3E-05</v>
      </c>
      <c r="I265" s="152">
        <v>38.42</v>
      </c>
      <c r="J265" s="136">
        <f t="shared" si="12"/>
        <v>0</v>
      </c>
      <c r="K265" s="44">
        <v>0</v>
      </c>
      <c r="M265" s="136">
        <f t="shared" si="13"/>
        <v>0</v>
      </c>
    </row>
    <row r="266" spans="2:13" ht="12.75">
      <c r="B266" s="131">
        <v>40770</v>
      </c>
      <c r="C266" s="132">
        <v>56551691.69</v>
      </c>
      <c r="D266" s="165">
        <v>3E-05</v>
      </c>
      <c r="E266" s="44">
        <f t="shared" si="11"/>
        <v>1696.5507507</v>
      </c>
      <c r="F266" s="132"/>
      <c r="G266" s="132">
        <v>2908633.35</v>
      </c>
      <c r="H266" s="151">
        <v>3E-05</v>
      </c>
      <c r="I266" s="152">
        <v>38.42</v>
      </c>
      <c r="J266" s="136">
        <f t="shared" si="12"/>
        <v>0.001153</v>
      </c>
      <c r="K266" s="44">
        <v>3353.65</v>
      </c>
      <c r="M266" s="136">
        <f t="shared" si="13"/>
        <v>5.930238158716345E-05</v>
      </c>
    </row>
    <row r="267" spans="2:13" ht="12.75">
      <c r="B267" s="131">
        <v>40771</v>
      </c>
      <c r="C267" s="132">
        <v>51953317.02</v>
      </c>
      <c r="D267" s="165">
        <v>3E-05</v>
      </c>
      <c r="E267" s="44">
        <f t="shared" si="11"/>
        <v>1558.5995106</v>
      </c>
      <c r="F267" s="132"/>
      <c r="G267" s="132">
        <v>2453784.29</v>
      </c>
      <c r="H267" s="151">
        <v>3E-05</v>
      </c>
      <c r="I267" s="152">
        <v>38.42</v>
      </c>
      <c r="J267" s="136">
        <f t="shared" si="12"/>
        <v>0.001153</v>
      </c>
      <c r="K267" s="44">
        <v>2829.21</v>
      </c>
      <c r="M267" s="136">
        <f t="shared" si="13"/>
        <v>5.445677316254638E-05</v>
      </c>
    </row>
    <row r="268" spans="2:13" ht="12.75">
      <c r="B268" s="131">
        <v>40772</v>
      </c>
      <c r="C268" s="132">
        <v>52192229.13</v>
      </c>
      <c r="D268" s="165">
        <v>3.1E-05</v>
      </c>
      <c r="E268" s="44">
        <f t="shared" si="11"/>
        <v>1617.95910303</v>
      </c>
      <c r="F268" s="132"/>
      <c r="G268" s="132">
        <v>1595616.81</v>
      </c>
      <c r="H268" s="151">
        <v>3.1E-05</v>
      </c>
      <c r="I268" s="152">
        <v>38.42</v>
      </c>
      <c r="J268" s="136">
        <f t="shared" si="12"/>
        <v>0.001191</v>
      </c>
      <c r="K268" s="44">
        <v>1900.38</v>
      </c>
      <c r="M268" s="136">
        <f t="shared" si="13"/>
        <v>3.6411167556506316E-05</v>
      </c>
    </row>
    <row r="269" spans="2:13" ht="12.75">
      <c r="B269" s="131">
        <v>40773</v>
      </c>
      <c r="C269" s="132">
        <v>51398736.87</v>
      </c>
      <c r="D269" s="165">
        <v>3.1E-05</v>
      </c>
      <c r="E269" s="44">
        <f t="shared" si="11"/>
        <v>1593.36084297</v>
      </c>
      <c r="F269" s="132"/>
      <c r="G269" s="132">
        <v>1836866.14</v>
      </c>
      <c r="H269" s="151">
        <v>3.1E-05</v>
      </c>
      <c r="I269" s="152">
        <v>38.42</v>
      </c>
      <c r="J269" s="136">
        <f t="shared" si="12"/>
        <v>0.001191</v>
      </c>
      <c r="K269" s="44">
        <v>2187.71</v>
      </c>
      <c r="M269" s="136">
        <f t="shared" si="13"/>
        <v>4.256349733911273E-05</v>
      </c>
    </row>
    <row r="270" spans="2:13" ht="12.75">
      <c r="B270" s="131">
        <v>40774</v>
      </c>
      <c r="C270" s="132">
        <v>51208188.73</v>
      </c>
      <c r="D270" s="165">
        <v>3.1E-05</v>
      </c>
      <c r="E270" s="44">
        <f t="shared" si="11"/>
        <v>1587.45385063</v>
      </c>
      <c r="F270" s="132"/>
      <c r="G270" s="132">
        <v>1327722.77</v>
      </c>
      <c r="H270" s="151">
        <v>3.1E-05</v>
      </c>
      <c r="I270" s="152">
        <v>38.42</v>
      </c>
      <c r="J270" s="136">
        <f t="shared" si="12"/>
        <v>0.001191</v>
      </c>
      <c r="K270" s="44">
        <v>1581.32</v>
      </c>
      <c r="M270" s="136">
        <f t="shared" si="13"/>
        <v>3.088021738745064E-05</v>
      </c>
    </row>
    <row r="271" spans="2:13" ht="12.75">
      <c r="B271" s="131">
        <v>40775</v>
      </c>
      <c r="C271" s="132">
        <v>51208188.73</v>
      </c>
      <c r="D271" s="165">
        <v>3.1E-05</v>
      </c>
      <c r="E271" s="44">
        <f t="shared" si="11"/>
        <v>1587.45385063</v>
      </c>
      <c r="F271" s="132"/>
      <c r="G271" s="132">
        <v>0</v>
      </c>
      <c r="H271" s="151">
        <v>3.1E-05</v>
      </c>
      <c r="I271" s="152">
        <v>38.42</v>
      </c>
      <c r="J271" s="136">
        <f t="shared" si="12"/>
        <v>0</v>
      </c>
      <c r="K271" s="44">
        <v>0</v>
      </c>
      <c r="M271" s="136">
        <f t="shared" si="13"/>
        <v>0</v>
      </c>
    </row>
    <row r="272" spans="2:13" ht="12.75">
      <c r="B272" s="131">
        <v>40776</v>
      </c>
      <c r="C272" s="132">
        <v>51208188.73</v>
      </c>
      <c r="D272" s="165">
        <v>3.1E-05</v>
      </c>
      <c r="E272" s="44">
        <f t="shared" si="11"/>
        <v>1587.45385063</v>
      </c>
      <c r="F272" s="132"/>
      <c r="G272" s="132">
        <v>0</v>
      </c>
      <c r="H272" s="151">
        <v>3.1E-05</v>
      </c>
      <c r="I272" s="152">
        <v>38.42</v>
      </c>
      <c r="J272" s="136">
        <f t="shared" si="12"/>
        <v>0</v>
      </c>
      <c r="K272" s="44">
        <v>0</v>
      </c>
      <c r="M272" s="136">
        <f t="shared" si="13"/>
        <v>0</v>
      </c>
    </row>
    <row r="273" spans="2:13" ht="12.75">
      <c r="B273" s="131">
        <v>40777</v>
      </c>
      <c r="C273" s="132">
        <v>50259363.11</v>
      </c>
      <c r="D273" s="165">
        <v>3.1E-05</v>
      </c>
      <c r="E273" s="44">
        <f t="shared" si="11"/>
        <v>1558.04025641</v>
      </c>
      <c r="F273" s="132"/>
      <c r="G273" s="132">
        <v>1933727.46</v>
      </c>
      <c r="H273" s="151">
        <v>3.1E-05</v>
      </c>
      <c r="I273" s="152">
        <v>38.42</v>
      </c>
      <c r="J273" s="136">
        <f t="shared" si="12"/>
        <v>0.001191</v>
      </c>
      <c r="K273" s="44">
        <v>2303.07</v>
      </c>
      <c r="M273" s="136">
        <f t="shared" si="13"/>
        <v>4.582370045078751E-05</v>
      </c>
    </row>
    <row r="274" spans="2:13" ht="12.75">
      <c r="B274" s="131">
        <v>40778</v>
      </c>
      <c r="C274" s="132">
        <v>49840085.71</v>
      </c>
      <c r="D274" s="165">
        <v>3.1E-05</v>
      </c>
      <c r="E274" s="44">
        <f t="shared" si="11"/>
        <v>1545.04265701</v>
      </c>
      <c r="F274" s="132"/>
      <c r="G274" s="132">
        <v>1385088.36</v>
      </c>
      <c r="H274" s="151">
        <v>3.1E-05</v>
      </c>
      <c r="I274" s="152">
        <v>38.42</v>
      </c>
      <c r="J274" s="136">
        <f t="shared" si="12"/>
        <v>0.001191</v>
      </c>
      <c r="K274" s="44">
        <v>1649.64</v>
      </c>
      <c r="M274" s="136">
        <f t="shared" si="13"/>
        <v>3.309865897098595E-05</v>
      </c>
    </row>
    <row r="275" spans="2:13" ht="12.75">
      <c r="B275" s="131">
        <v>40779</v>
      </c>
      <c r="C275" s="132">
        <v>48162037.57</v>
      </c>
      <c r="D275" s="165">
        <v>3.1E-05</v>
      </c>
      <c r="E275" s="44">
        <f t="shared" si="11"/>
        <v>1493.0231646700001</v>
      </c>
      <c r="F275" s="132"/>
      <c r="G275" s="132">
        <v>1519994.39</v>
      </c>
      <c r="H275" s="151">
        <v>3.1E-05</v>
      </c>
      <c r="I275" s="152">
        <v>38.42</v>
      </c>
      <c r="J275" s="136">
        <f t="shared" si="12"/>
        <v>0.001191</v>
      </c>
      <c r="K275" s="44">
        <v>1810.31</v>
      </c>
      <c r="M275" s="136">
        <f t="shared" si="13"/>
        <v>3.7587903073428874E-05</v>
      </c>
    </row>
    <row r="276" spans="2:13" ht="12.75">
      <c r="B276" s="131">
        <v>40780</v>
      </c>
      <c r="C276" s="132">
        <v>48664930.23</v>
      </c>
      <c r="D276" s="165">
        <v>3.1E-05</v>
      </c>
      <c r="E276" s="44">
        <f t="shared" si="11"/>
        <v>1508.61283713</v>
      </c>
      <c r="F276" s="132"/>
      <c r="G276" s="132">
        <v>2076331.98</v>
      </c>
      <c r="H276" s="151">
        <v>3.1E-05</v>
      </c>
      <c r="I276" s="152">
        <v>38.42</v>
      </c>
      <c r="J276" s="136">
        <f t="shared" si="12"/>
        <v>0.001191</v>
      </c>
      <c r="K276" s="44">
        <v>2472.91</v>
      </c>
      <c r="M276" s="136">
        <f t="shared" si="13"/>
        <v>5.081503226887499E-05</v>
      </c>
    </row>
    <row r="277" spans="2:13" ht="12.75">
      <c r="B277" s="131">
        <v>40781</v>
      </c>
      <c r="C277" s="132">
        <v>48499128.5</v>
      </c>
      <c r="D277" s="165">
        <v>3.1E-05</v>
      </c>
      <c r="E277" s="44">
        <f t="shared" si="11"/>
        <v>1503.4729835</v>
      </c>
      <c r="F277" s="132"/>
      <c r="G277" s="132">
        <v>2584274.72</v>
      </c>
      <c r="H277" s="151">
        <v>3.1E-05</v>
      </c>
      <c r="I277" s="152">
        <v>38.42</v>
      </c>
      <c r="J277" s="136">
        <f t="shared" si="12"/>
        <v>0.001191</v>
      </c>
      <c r="K277" s="44">
        <v>3077.87</v>
      </c>
      <c r="M277" s="136">
        <f t="shared" si="13"/>
        <v>6.346237747344264E-05</v>
      </c>
    </row>
    <row r="278" spans="2:13" ht="12.75">
      <c r="B278" s="131">
        <v>40782</v>
      </c>
      <c r="C278" s="132">
        <v>48499128.5</v>
      </c>
      <c r="D278" s="165">
        <v>3.1E-05</v>
      </c>
      <c r="E278" s="44">
        <f t="shared" si="11"/>
        <v>1503.4729835</v>
      </c>
      <c r="F278" s="132"/>
      <c r="G278" s="132">
        <v>0</v>
      </c>
      <c r="H278" s="151">
        <v>3.1E-05</v>
      </c>
      <c r="I278" s="152">
        <v>38.42</v>
      </c>
      <c r="J278" s="136">
        <f t="shared" si="12"/>
        <v>0</v>
      </c>
      <c r="K278" s="44">
        <v>0</v>
      </c>
      <c r="M278" s="136">
        <f t="shared" si="13"/>
        <v>0</v>
      </c>
    </row>
    <row r="279" spans="2:13" ht="12.75">
      <c r="B279" s="131">
        <v>40783</v>
      </c>
      <c r="C279" s="132">
        <v>48499128.5</v>
      </c>
      <c r="D279" s="165">
        <v>3.1E-05</v>
      </c>
      <c r="E279" s="44">
        <f t="shared" si="11"/>
        <v>1503.4729835</v>
      </c>
      <c r="F279" s="132"/>
      <c r="G279" s="132">
        <v>0</v>
      </c>
      <c r="H279" s="151">
        <v>3.1E-05</v>
      </c>
      <c r="I279" s="152">
        <v>38.42</v>
      </c>
      <c r="J279" s="136">
        <f t="shared" si="12"/>
        <v>0</v>
      </c>
      <c r="K279" s="44">
        <v>0</v>
      </c>
      <c r="M279" s="136">
        <f t="shared" si="13"/>
        <v>0</v>
      </c>
    </row>
    <row r="280" spans="2:13" ht="12.75">
      <c r="B280" s="131">
        <v>40784</v>
      </c>
      <c r="C280" s="132">
        <v>49851148.19</v>
      </c>
      <c r="D280" s="165">
        <v>3.1E-05</v>
      </c>
      <c r="E280" s="44">
        <f t="shared" si="11"/>
        <v>1545.3855938899999</v>
      </c>
      <c r="F280" s="132"/>
      <c r="G280" s="132">
        <v>3149884.24</v>
      </c>
      <c r="H280" s="151">
        <v>3.1E-05</v>
      </c>
      <c r="I280" s="152">
        <v>38.42</v>
      </c>
      <c r="J280" s="136">
        <f t="shared" si="12"/>
        <v>0.001191</v>
      </c>
      <c r="K280" s="44">
        <v>3751.51</v>
      </c>
      <c r="M280" s="136">
        <f t="shared" si="13"/>
        <v>7.52542345805496E-05</v>
      </c>
    </row>
    <row r="281" spans="2:13" ht="12.75">
      <c r="B281" s="131">
        <v>40785</v>
      </c>
      <c r="C281" s="132">
        <v>50862604.11</v>
      </c>
      <c r="D281" s="165">
        <v>3.1E-05</v>
      </c>
      <c r="E281" s="44">
        <f t="shared" si="11"/>
        <v>1576.74072741</v>
      </c>
      <c r="F281" s="132"/>
      <c r="G281" s="132">
        <v>3272306.66</v>
      </c>
      <c r="H281" s="151">
        <v>3.1E-05</v>
      </c>
      <c r="I281" s="152">
        <v>38.42</v>
      </c>
      <c r="J281" s="136">
        <f t="shared" si="12"/>
        <v>0.001191</v>
      </c>
      <c r="K281" s="44">
        <v>3897.32</v>
      </c>
      <c r="M281" s="136">
        <f t="shared" si="13"/>
        <v>7.662446837309605E-05</v>
      </c>
    </row>
    <row r="282" spans="2:13" ht="12.75">
      <c r="B282" s="131">
        <v>40786</v>
      </c>
      <c r="C282" s="132">
        <v>50216718.3</v>
      </c>
      <c r="D282" s="165">
        <v>3.1E-05</v>
      </c>
      <c r="E282" s="44">
        <f t="shared" si="11"/>
        <v>1556.7182673</v>
      </c>
      <c r="F282" s="132"/>
      <c r="G282" s="132">
        <v>1277600.97</v>
      </c>
      <c r="H282" s="151">
        <v>3.1E-05</v>
      </c>
      <c r="I282" s="152">
        <v>38.42</v>
      </c>
      <c r="J282" s="136">
        <f t="shared" si="12"/>
        <v>0.001191</v>
      </c>
      <c r="K282" s="44">
        <v>1521.62</v>
      </c>
      <c r="M282" s="136">
        <f t="shared" si="13"/>
        <v>3.0301064098009764E-05</v>
      </c>
    </row>
    <row r="283" spans="2:13" ht="12.75">
      <c r="B283" s="131">
        <v>40787</v>
      </c>
      <c r="C283" s="132">
        <v>50111722.48</v>
      </c>
      <c r="D283" s="165">
        <v>3.1E-05</v>
      </c>
      <c r="E283" s="44">
        <f t="shared" si="11"/>
        <v>1553.46339688</v>
      </c>
      <c r="F283" s="132"/>
      <c r="G283" s="132">
        <v>1557737.83</v>
      </c>
      <c r="H283" s="151">
        <v>3.1E-05</v>
      </c>
      <c r="I283" s="152">
        <v>38.42</v>
      </c>
      <c r="J283" s="136">
        <f t="shared" si="12"/>
        <v>0.001191</v>
      </c>
      <c r="K283" s="44">
        <v>1855.27</v>
      </c>
      <c r="M283" s="136">
        <f t="shared" si="13"/>
        <v>3.702267469932716E-05</v>
      </c>
    </row>
    <row r="284" spans="2:13" ht="12.75">
      <c r="B284" s="131">
        <v>40788</v>
      </c>
      <c r="C284" s="132">
        <v>56639819.67</v>
      </c>
      <c r="D284" s="165">
        <v>3.1E-05</v>
      </c>
      <c r="E284" s="44">
        <f t="shared" si="11"/>
        <v>1755.83440977</v>
      </c>
      <c r="F284" s="132"/>
      <c r="G284" s="132">
        <v>7825032.16</v>
      </c>
      <c r="H284" s="151">
        <v>3.1E-05</v>
      </c>
      <c r="I284" s="152">
        <v>38.42</v>
      </c>
      <c r="J284" s="136">
        <f t="shared" si="12"/>
        <v>0.001191</v>
      </c>
      <c r="K284" s="44">
        <v>9319.61</v>
      </c>
      <c r="M284" s="136">
        <f t="shared" si="13"/>
        <v>0.00016454166087213464</v>
      </c>
    </row>
    <row r="285" spans="2:13" ht="12.75">
      <c r="B285" s="131">
        <v>40789</v>
      </c>
      <c r="C285" s="132">
        <v>56639819.67</v>
      </c>
      <c r="D285" s="165">
        <v>3.1E-05</v>
      </c>
      <c r="E285" s="44">
        <f t="shared" si="11"/>
        <v>1755.83440977</v>
      </c>
      <c r="F285" s="132"/>
      <c r="G285" s="132">
        <v>0</v>
      </c>
      <c r="H285" s="151">
        <v>3.1E-05</v>
      </c>
      <c r="I285" s="152">
        <v>38.42</v>
      </c>
      <c r="J285" s="136">
        <f t="shared" si="12"/>
        <v>0</v>
      </c>
      <c r="K285" s="44">
        <v>0</v>
      </c>
      <c r="M285" s="136">
        <f t="shared" si="13"/>
        <v>0</v>
      </c>
    </row>
    <row r="286" spans="2:13" ht="12.75">
      <c r="B286" s="131">
        <v>40790</v>
      </c>
      <c r="C286" s="132">
        <v>56639819.67</v>
      </c>
      <c r="D286" s="165">
        <v>3.1E-05</v>
      </c>
      <c r="E286" s="44">
        <f t="shared" si="11"/>
        <v>1755.83440977</v>
      </c>
      <c r="F286" s="132"/>
      <c r="G286" s="132">
        <v>0</v>
      </c>
      <c r="H286" s="151">
        <v>3.1E-05</v>
      </c>
      <c r="I286" s="152">
        <v>38.42</v>
      </c>
      <c r="J286" s="136">
        <f t="shared" si="12"/>
        <v>0</v>
      </c>
      <c r="K286" s="44">
        <v>0</v>
      </c>
      <c r="M286" s="136">
        <f t="shared" si="13"/>
        <v>0</v>
      </c>
    </row>
    <row r="287" spans="2:13" ht="12.75">
      <c r="B287" s="131">
        <v>40791</v>
      </c>
      <c r="C287" s="132">
        <v>56639819.67</v>
      </c>
      <c r="D287" s="165">
        <v>3.1E-05</v>
      </c>
      <c r="E287" s="44">
        <f t="shared" si="11"/>
        <v>1755.83440977</v>
      </c>
      <c r="F287" s="132"/>
      <c r="G287" s="132">
        <v>0</v>
      </c>
      <c r="H287" s="151">
        <v>3.1E-05</v>
      </c>
      <c r="I287" s="152">
        <v>38.42</v>
      </c>
      <c r="J287" s="136">
        <f t="shared" si="12"/>
        <v>0</v>
      </c>
      <c r="K287" s="44">
        <v>0</v>
      </c>
      <c r="M287" s="136">
        <f t="shared" si="13"/>
        <v>0</v>
      </c>
    </row>
    <row r="288" spans="2:13" ht="12.75">
      <c r="B288" s="131">
        <v>40792</v>
      </c>
      <c r="C288" s="132">
        <v>55942453.33</v>
      </c>
      <c r="D288" s="165">
        <v>3.1E-05</v>
      </c>
      <c r="E288" s="44">
        <f t="shared" si="11"/>
        <v>1734.21605323</v>
      </c>
      <c r="F288" s="132"/>
      <c r="G288" s="132">
        <v>2008088.87</v>
      </c>
      <c r="H288" s="151">
        <v>3.1E-05</v>
      </c>
      <c r="I288" s="152">
        <v>38.42</v>
      </c>
      <c r="J288" s="136">
        <f t="shared" si="12"/>
        <v>0.001191</v>
      </c>
      <c r="K288" s="44">
        <v>2391.63</v>
      </c>
      <c r="M288" s="136">
        <f t="shared" si="13"/>
        <v>4.275161094369545E-05</v>
      </c>
    </row>
    <row r="289" spans="2:13" ht="12.75">
      <c r="B289" s="131">
        <v>40793</v>
      </c>
      <c r="C289" s="132">
        <v>55757895.1</v>
      </c>
      <c r="D289" s="165">
        <v>3.1E-05</v>
      </c>
      <c r="E289" s="44">
        <f t="shared" si="11"/>
        <v>1728.4947481000002</v>
      </c>
      <c r="F289" s="132"/>
      <c r="G289" s="132">
        <v>2375962.21</v>
      </c>
      <c r="H289" s="151">
        <v>3.1E-05</v>
      </c>
      <c r="I289" s="152">
        <v>38.42</v>
      </c>
      <c r="J289" s="136">
        <f t="shared" si="12"/>
        <v>0.001191</v>
      </c>
      <c r="K289" s="44">
        <v>2829.77</v>
      </c>
      <c r="M289" s="136">
        <f t="shared" si="13"/>
        <v>5.075101911442134E-05</v>
      </c>
    </row>
    <row r="290" spans="2:13" ht="12.75">
      <c r="B290" s="131">
        <v>40794</v>
      </c>
      <c r="C290" s="132">
        <v>54746486.57</v>
      </c>
      <c r="D290" s="165">
        <v>3.1E-05</v>
      </c>
      <c r="E290" s="44">
        <f t="shared" si="11"/>
        <v>1697.1410836700002</v>
      </c>
      <c r="F290" s="132"/>
      <c r="G290" s="132">
        <v>1386391.12</v>
      </c>
      <c r="H290" s="151">
        <v>3.1E-05</v>
      </c>
      <c r="I290" s="152">
        <v>29.04</v>
      </c>
      <c r="J290" s="136">
        <f t="shared" si="12"/>
        <v>0.0009</v>
      </c>
      <c r="K290" s="44">
        <v>1247.75</v>
      </c>
      <c r="M290" s="136">
        <f t="shared" si="13"/>
        <v>2.2791416914117415E-05</v>
      </c>
    </row>
    <row r="291" spans="2:13" ht="12.75">
      <c r="B291" s="131">
        <v>40795</v>
      </c>
      <c r="C291" s="132">
        <v>54586748.35</v>
      </c>
      <c r="D291" s="165">
        <v>3.1E-05</v>
      </c>
      <c r="E291" s="44">
        <f t="shared" si="11"/>
        <v>1692.1891988500001</v>
      </c>
      <c r="F291" s="132"/>
      <c r="G291" s="132">
        <v>2313619.82</v>
      </c>
      <c r="H291" s="151">
        <v>3.1E-05</v>
      </c>
      <c r="I291" s="152">
        <v>29.04</v>
      </c>
      <c r="J291" s="136">
        <f t="shared" si="12"/>
        <v>0.0009</v>
      </c>
      <c r="K291" s="44">
        <v>2082.26</v>
      </c>
      <c r="M291" s="136">
        <f t="shared" si="13"/>
        <v>3.814588820438505E-05</v>
      </c>
    </row>
    <row r="292" spans="2:13" ht="12.75">
      <c r="B292" s="131">
        <v>40796</v>
      </c>
      <c r="C292" s="132">
        <v>54586748.35</v>
      </c>
      <c r="D292" s="165">
        <v>3.1E-05</v>
      </c>
      <c r="E292" s="44">
        <f t="shared" si="11"/>
        <v>1692.1891988500001</v>
      </c>
      <c r="F292" s="132"/>
      <c r="G292" s="132">
        <v>0</v>
      </c>
      <c r="H292" s="151">
        <v>3.1E-05</v>
      </c>
      <c r="I292" s="152">
        <v>29.04</v>
      </c>
      <c r="J292" s="136">
        <f t="shared" si="12"/>
        <v>0</v>
      </c>
      <c r="K292" s="44">
        <v>0</v>
      </c>
      <c r="M292" s="136">
        <f t="shared" si="13"/>
        <v>0</v>
      </c>
    </row>
    <row r="293" spans="2:13" ht="12.75">
      <c r="B293" s="131">
        <v>40797</v>
      </c>
      <c r="C293" s="132">
        <v>54586748.35</v>
      </c>
      <c r="D293" s="165">
        <v>3.1E-05</v>
      </c>
      <c r="E293" s="44">
        <f t="shared" si="11"/>
        <v>1692.1891988500001</v>
      </c>
      <c r="F293" s="132"/>
      <c r="G293" s="132">
        <v>0</v>
      </c>
      <c r="H293" s="151">
        <v>3.1E-05</v>
      </c>
      <c r="I293" s="152">
        <v>29.04</v>
      </c>
      <c r="J293" s="136">
        <f t="shared" si="12"/>
        <v>0</v>
      </c>
      <c r="K293" s="44">
        <v>0</v>
      </c>
      <c r="M293" s="136">
        <f t="shared" si="13"/>
        <v>0</v>
      </c>
    </row>
    <row r="294" spans="2:13" ht="12.75">
      <c r="B294" s="131">
        <v>40798</v>
      </c>
      <c r="C294" s="132">
        <v>49107323.82</v>
      </c>
      <c r="D294" s="165">
        <v>3.1E-05</v>
      </c>
      <c r="E294" s="44">
        <f t="shared" si="11"/>
        <v>1522.32703842</v>
      </c>
      <c r="F294" s="132"/>
      <c r="G294" s="132">
        <v>1843948.45</v>
      </c>
      <c r="H294" s="151">
        <v>3.1E-05</v>
      </c>
      <c r="I294" s="152">
        <v>29.04</v>
      </c>
      <c r="J294" s="136">
        <f t="shared" si="12"/>
        <v>0.0009</v>
      </c>
      <c r="K294" s="44">
        <v>1659.55</v>
      </c>
      <c r="M294" s="136">
        <f t="shared" si="13"/>
        <v>3.379434819301053E-05</v>
      </c>
    </row>
    <row r="295" spans="2:13" ht="12.75">
      <c r="B295" s="131">
        <v>40799</v>
      </c>
      <c r="C295" s="132">
        <v>47744666.01</v>
      </c>
      <c r="D295" s="165">
        <v>3.1E-05</v>
      </c>
      <c r="E295" s="44">
        <f aca="true" t="shared" si="14" ref="E295:E358">C295*D295</f>
        <v>1480.08464631</v>
      </c>
      <c r="F295" s="132"/>
      <c r="G295" s="132">
        <v>2089421.37</v>
      </c>
      <c r="H295" s="151">
        <v>3.1E-05</v>
      </c>
      <c r="I295" s="152">
        <v>29.04</v>
      </c>
      <c r="J295" s="136">
        <f aca="true" t="shared" si="15" ref="J295:J358">IF(K295&lt;&gt;0,ROUND(H295*I295,6),0)</f>
        <v>0.0009</v>
      </c>
      <c r="K295" s="44">
        <v>1880.48</v>
      </c>
      <c r="M295" s="136">
        <f aca="true" t="shared" si="16" ref="M295:M358">K295/C295</f>
        <v>3.938617980082086E-05</v>
      </c>
    </row>
    <row r="296" spans="2:13" ht="12.75">
      <c r="B296" s="131">
        <v>40800</v>
      </c>
      <c r="C296" s="132">
        <v>48151555.36</v>
      </c>
      <c r="D296" s="165">
        <v>3.1E-05</v>
      </c>
      <c r="E296" s="44">
        <f t="shared" si="14"/>
        <v>1492.6982161600001</v>
      </c>
      <c r="F296" s="132"/>
      <c r="G296" s="132">
        <v>2065190.03</v>
      </c>
      <c r="H296" s="151">
        <v>3.1E-05</v>
      </c>
      <c r="I296" s="152">
        <v>29.04</v>
      </c>
      <c r="J296" s="136">
        <f t="shared" si="15"/>
        <v>0.0009</v>
      </c>
      <c r="K296" s="44">
        <v>1858.67</v>
      </c>
      <c r="M296" s="136">
        <f t="shared" si="16"/>
        <v>3.860041458897539E-05</v>
      </c>
    </row>
    <row r="297" spans="2:13" ht="12.75">
      <c r="B297" s="131">
        <v>40801</v>
      </c>
      <c r="C297" s="132">
        <v>48178132.53</v>
      </c>
      <c r="D297" s="165">
        <v>3.1E-05</v>
      </c>
      <c r="E297" s="44">
        <f t="shared" si="14"/>
        <v>1493.5221084300001</v>
      </c>
      <c r="F297" s="132"/>
      <c r="G297" s="132">
        <v>1547419.52</v>
      </c>
      <c r="H297" s="151">
        <v>3.1E-05</v>
      </c>
      <c r="I297" s="152">
        <v>29.04</v>
      </c>
      <c r="J297" s="136">
        <f t="shared" si="15"/>
        <v>0.0009</v>
      </c>
      <c r="K297" s="44">
        <v>1392.68</v>
      </c>
      <c r="M297" s="136">
        <f t="shared" si="16"/>
        <v>2.890689046805194E-05</v>
      </c>
    </row>
    <row r="298" spans="2:13" ht="12.75">
      <c r="B298" s="131">
        <v>40802</v>
      </c>
      <c r="C298" s="132">
        <v>47908783.23</v>
      </c>
      <c r="D298" s="165">
        <v>3.1E-05</v>
      </c>
      <c r="E298" s="44">
        <f t="shared" si="14"/>
        <v>1485.17228013</v>
      </c>
      <c r="F298" s="132"/>
      <c r="G298" s="132">
        <v>1616053.63</v>
      </c>
      <c r="H298" s="151">
        <v>3.1E-05</v>
      </c>
      <c r="I298" s="152">
        <v>29.04</v>
      </c>
      <c r="J298" s="136">
        <f t="shared" si="15"/>
        <v>0.0009</v>
      </c>
      <c r="K298" s="44">
        <v>1454.45</v>
      </c>
      <c r="M298" s="136">
        <f t="shared" si="16"/>
        <v>3.035873386759775E-05</v>
      </c>
    </row>
    <row r="299" spans="2:13" ht="12.75">
      <c r="B299" s="131">
        <v>40803</v>
      </c>
      <c r="C299" s="132">
        <v>47908783.23</v>
      </c>
      <c r="D299" s="165">
        <v>3.1E-05</v>
      </c>
      <c r="E299" s="44">
        <f t="shared" si="14"/>
        <v>1485.17228013</v>
      </c>
      <c r="F299" s="132"/>
      <c r="G299" s="132">
        <v>0</v>
      </c>
      <c r="H299" s="151">
        <v>3.1E-05</v>
      </c>
      <c r="I299" s="152">
        <v>29.04</v>
      </c>
      <c r="J299" s="136">
        <f t="shared" si="15"/>
        <v>0</v>
      </c>
      <c r="K299" s="44">
        <v>0</v>
      </c>
      <c r="M299" s="136">
        <f t="shared" si="16"/>
        <v>0</v>
      </c>
    </row>
    <row r="300" spans="2:13" ht="12.75">
      <c r="B300" s="131">
        <v>40804</v>
      </c>
      <c r="C300" s="132">
        <v>47908783.23</v>
      </c>
      <c r="D300" s="165">
        <v>3.1E-05</v>
      </c>
      <c r="E300" s="44">
        <f t="shared" si="14"/>
        <v>1485.17228013</v>
      </c>
      <c r="F300" s="132"/>
      <c r="G300" s="132">
        <v>0</v>
      </c>
      <c r="H300" s="151">
        <v>3.1E-05</v>
      </c>
      <c r="I300" s="152">
        <v>29.04</v>
      </c>
      <c r="J300" s="136">
        <f t="shared" si="15"/>
        <v>0</v>
      </c>
      <c r="K300" s="44">
        <v>0</v>
      </c>
      <c r="M300" s="136">
        <f t="shared" si="16"/>
        <v>0</v>
      </c>
    </row>
    <row r="301" spans="2:13" ht="12.75">
      <c r="B301" s="131">
        <v>40805</v>
      </c>
      <c r="C301" s="132">
        <v>47830907.24</v>
      </c>
      <c r="D301" s="165">
        <v>3.1E-05</v>
      </c>
      <c r="E301" s="44">
        <f t="shared" si="14"/>
        <v>1482.75812444</v>
      </c>
      <c r="F301" s="132"/>
      <c r="G301" s="132">
        <v>1689478.88</v>
      </c>
      <c r="H301" s="151">
        <v>3.1E-05</v>
      </c>
      <c r="I301" s="152">
        <v>29.04</v>
      </c>
      <c r="J301" s="136">
        <f t="shared" si="15"/>
        <v>0.0009</v>
      </c>
      <c r="K301" s="44">
        <v>1520.53</v>
      </c>
      <c r="M301" s="136">
        <f t="shared" si="16"/>
        <v>3.178969598821266E-05</v>
      </c>
    </row>
    <row r="302" spans="2:13" ht="12.75">
      <c r="B302" s="131">
        <v>40806</v>
      </c>
      <c r="C302" s="132">
        <v>45821923.83</v>
      </c>
      <c r="D302" s="165">
        <v>3.1E-05</v>
      </c>
      <c r="E302" s="44">
        <f t="shared" si="14"/>
        <v>1420.47963873</v>
      </c>
      <c r="F302" s="132"/>
      <c r="G302" s="132">
        <v>1550443.62</v>
      </c>
      <c r="H302" s="151">
        <v>3.1E-05</v>
      </c>
      <c r="I302" s="152">
        <v>29.04</v>
      </c>
      <c r="J302" s="136">
        <f t="shared" si="15"/>
        <v>0.0009</v>
      </c>
      <c r="K302" s="44">
        <v>1395.4</v>
      </c>
      <c r="M302" s="136">
        <f t="shared" si="16"/>
        <v>3.0452671633276558E-05</v>
      </c>
    </row>
    <row r="303" spans="2:13" ht="12.75">
      <c r="B303" s="131">
        <v>40807</v>
      </c>
      <c r="C303" s="132">
        <v>45474879.69</v>
      </c>
      <c r="D303" s="165">
        <v>3.1E-05</v>
      </c>
      <c r="E303" s="44">
        <f t="shared" si="14"/>
        <v>1409.72127039</v>
      </c>
      <c r="F303" s="132"/>
      <c r="G303" s="132">
        <v>1444859.16</v>
      </c>
      <c r="H303" s="151">
        <v>3.1E-05</v>
      </c>
      <c r="I303" s="152">
        <v>29.04</v>
      </c>
      <c r="J303" s="136">
        <f t="shared" si="15"/>
        <v>0.0009</v>
      </c>
      <c r="K303" s="44">
        <v>1300.37</v>
      </c>
      <c r="M303" s="136">
        <f t="shared" si="16"/>
        <v>2.8595347780237304E-05</v>
      </c>
    </row>
    <row r="304" spans="2:13" ht="12.75">
      <c r="B304" s="131">
        <v>40808</v>
      </c>
      <c r="C304" s="132">
        <v>44635227.81</v>
      </c>
      <c r="D304" s="165">
        <v>3.1E-05</v>
      </c>
      <c r="E304" s="44">
        <f t="shared" si="14"/>
        <v>1383.69206211</v>
      </c>
      <c r="F304" s="132"/>
      <c r="G304" s="132">
        <v>1178627.35</v>
      </c>
      <c r="H304" s="151">
        <v>3.1E-05</v>
      </c>
      <c r="I304" s="152">
        <v>29.04</v>
      </c>
      <c r="J304" s="136">
        <f t="shared" si="15"/>
        <v>0.0009</v>
      </c>
      <c r="K304" s="44">
        <v>1060.76</v>
      </c>
      <c r="M304" s="136">
        <f t="shared" si="16"/>
        <v>2.3765085383127564E-05</v>
      </c>
    </row>
    <row r="305" spans="2:13" ht="12.75">
      <c r="B305" s="131">
        <v>40809</v>
      </c>
      <c r="C305" s="132">
        <v>44091505.55</v>
      </c>
      <c r="D305" s="165">
        <v>3.1E-05</v>
      </c>
      <c r="E305" s="44">
        <f t="shared" si="14"/>
        <v>1366.83667205</v>
      </c>
      <c r="F305" s="132"/>
      <c r="G305" s="132">
        <v>1378269.18</v>
      </c>
      <c r="H305" s="151">
        <v>3.1E-05</v>
      </c>
      <c r="I305" s="152">
        <v>29.04</v>
      </c>
      <c r="J305" s="136">
        <f t="shared" si="15"/>
        <v>0.0009</v>
      </c>
      <c r="K305" s="44">
        <v>1240.44</v>
      </c>
      <c r="M305" s="136">
        <f t="shared" si="16"/>
        <v>2.8133310135970172E-05</v>
      </c>
    </row>
    <row r="306" spans="2:13" ht="12.75">
      <c r="B306" s="131">
        <v>40810</v>
      </c>
      <c r="C306" s="132">
        <v>44091505.55</v>
      </c>
      <c r="D306" s="165">
        <v>3.1E-05</v>
      </c>
      <c r="E306" s="44">
        <f t="shared" si="14"/>
        <v>1366.83667205</v>
      </c>
      <c r="F306" s="132"/>
      <c r="G306" s="132">
        <v>0</v>
      </c>
      <c r="H306" s="151">
        <v>3.1E-05</v>
      </c>
      <c r="I306" s="152">
        <v>29.04</v>
      </c>
      <c r="J306" s="136">
        <f t="shared" si="15"/>
        <v>0</v>
      </c>
      <c r="K306" s="44">
        <v>0</v>
      </c>
      <c r="M306" s="136">
        <f t="shared" si="16"/>
        <v>0</v>
      </c>
    </row>
    <row r="307" spans="2:13" ht="12.75">
      <c r="B307" s="131">
        <v>40811</v>
      </c>
      <c r="C307" s="132">
        <v>44091505.55</v>
      </c>
      <c r="D307" s="165">
        <v>3.1E-05</v>
      </c>
      <c r="E307" s="44">
        <f t="shared" si="14"/>
        <v>1366.83667205</v>
      </c>
      <c r="F307" s="132"/>
      <c r="G307" s="132">
        <v>0</v>
      </c>
      <c r="H307" s="151">
        <v>3.1E-05</v>
      </c>
      <c r="I307" s="152">
        <v>29.04</v>
      </c>
      <c r="J307" s="136">
        <f t="shared" si="15"/>
        <v>0</v>
      </c>
      <c r="K307" s="44">
        <v>0</v>
      </c>
      <c r="M307" s="136">
        <f t="shared" si="16"/>
        <v>0</v>
      </c>
    </row>
    <row r="308" spans="2:13" ht="12.75">
      <c r="B308" s="131">
        <v>40812</v>
      </c>
      <c r="C308" s="132">
        <v>43785874.74</v>
      </c>
      <c r="D308" s="165">
        <v>3.1E-05</v>
      </c>
      <c r="E308" s="44">
        <f t="shared" si="14"/>
        <v>1357.36211694</v>
      </c>
      <c r="F308" s="132"/>
      <c r="G308" s="132">
        <v>1563007.3</v>
      </c>
      <c r="H308" s="151">
        <v>3.1E-05</v>
      </c>
      <c r="I308" s="152">
        <v>29.04</v>
      </c>
      <c r="J308" s="136">
        <f t="shared" si="15"/>
        <v>0.0009</v>
      </c>
      <c r="K308" s="44">
        <v>1406.71</v>
      </c>
      <c r="M308" s="136">
        <f t="shared" si="16"/>
        <v>3.2127027456983036E-05</v>
      </c>
    </row>
    <row r="309" spans="2:13" ht="12.75">
      <c r="B309" s="131">
        <v>40813</v>
      </c>
      <c r="C309" s="132">
        <v>43304145.53</v>
      </c>
      <c r="D309" s="165">
        <v>3.1E-05</v>
      </c>
      <c r="E309" s="44">
        <f t="shared" si="14"/>
        <v>1342.42851143</v>
      </c>
      <c r="F309" s="132"/>
      <c r="G309" s="132">
        <v>1585835.14</v>
      </c>
      <c r="H309" s="151">
        <v>3.1E-05</v>
      </c>
      <c r="I309" s="152">
        <v>29.04</v>
      </c>
      <c r="J309" s="136">
        <f t="shared" si="15"/>
        <v>0.0009</v>
      </c>
      <c r="K309" s="44">
        <v>1427.25</v>
      </c>
      <c r="M309" s="136">
        <f t="shared" si="16"/>
        <v>3.295873830396302E-05</v>
      </c>
    </row>
    <row r="310" spans="2:13" ht="12.75">
      <c r="B310" s="131">
        <v>40814</v>
      </c>
      <c r="C310" s="132">
        <v>44110816.95</v>
      </c>
      <c r="D310" s="165">
        <v>3.1E-05</v>
      </c>
      <c r="E310" s="44">
        <f t="shared" si="14"/>
        <v>1367.4353254500002</v>
      </c>
      <c r="F310" s="132"/>
      <c r="G310" s="132">
        <v>3071548.26</v>
      </c>
      <c r="H310" s="151">
        <v>3.1E-05</v>
      </c>
      <c r="I310" s="152">
        <v>29.04</v>
      </c>
      <c r="J310" s="136">
        <f t="shared" si="15"/>
        <v>0.0009</v>
      </c>
      <c r="K310" s="44">
        <v>2764.39</v>
      </c>
      <c r="M310" s="136">
        <f t="shared" si="16"/>
        <v>6.266920885037019E-05</v>
      </c>
    </row>
    <row r="311" spans="2:13" ht="12.75">
      <c r="B311" s="131">
        <v>40815</v>
      </c>
      <c r="C311" s="132">
        <v>44793229.29</v>
      </c>
      <c r="D311" s="165">
        <v>3.1E-05</v>
      </c>
      <c r="E311" s="44">
        <f t="shared" si="14"/>
        <v>1388.59010799</v>
      </c>
      <c r="F311" s="132"/>
      <c r="G311" s="132">
        <v>2240535.32</v>
      </c>
      <c r="H311" s="151">
        <v>3.1E-05</v>
      </c>
      <c r="I311" s="152">
        <v>29.04</v>
      </c>
      <c r="J311" s="136">
        <f t="shared" si="15"/>
        <v>0.0009</v>
      </c>
      <c r="K311" s="44">
        <v>2016.48</v>
      </c>
      <c r="M311" s="136">
        <f t="shared" si="16"/>
        <v>4.501751786960748E-05</v>
      </c>
    </row>
    <row r="312" spans="2:13" ht="12.75">
      <c r="B312" s="131">
        <v>40816</v>
      </c>
      <c r="C312" s="132">
        <v>44672069.92</v>
      </c>
      <c r="D312" s="165">
        <v>3.1E-05</v>
      </c>
      <c r="E312" s="44">
        <f t="shared" si="14"/>
        <v>1384.8341675200002</v>
      </c>
      <c r="F312" s="132"/>
      <c r="G312" s="132">
        <v>1324224.98</v>
      </c>
      <c r="H312" s="151">
        <v>3.1E-05</v>
      </c>
      <c r="I312" s="152">
        <v>29.04</v>
      </c>
      <c r="J312" s="136">
        <f t="shared" si="15"/>
        <v>0.0009</v>
      </c>
      <c r="K312" s="44">
        <v>1191.8</v>
      </c>
      <c r="M312" s="136">
        <f t="shared" si="16"/>
        <v>2.6678862254073047E-05</v>
      </c>
    </row>
    <row r="313" spans="2:13" ht="12.75">
      <c r="B313" s="131">
        <v>40817</v>
      </c>
      <c r="C313" s="132">
        <v>44672069.92</v>
      </c>
      <c r="D313" s="165">
        <v>3.1E-05</v>
      </c>
      <c r="E313" s="44">
        <f t="shared" si="14"/>
        <v>1384.8341675200002</v>
      </c>
      <c r="F313" s="132"/>
      <c r="G313" s="132">
        <v>0</v>
      </c>
      <c r="H313" s="151">
        <v>3.1E-05</v>
      </c>
      <c r="I313" s="152">
        <v>29.04</v>
      </c>
      <c r="J313" s="136">
        <f t="shared" si="15"/>
        <v>0</v>
      </c>
      <c r="K313" s="44">
        <v>0</v>
      </c>
      <c r="M313" s="136">
        <f t="shared" si="16"/>
        <v>0</v>
      </c>
    </row>
    <row r="314" spans="2:13" ht="12.75">
      <c r="B314" s="131">
        <v>40818</v>
      </c>
      <c r="C314" s="132">
        <v>44672069.92</v>
      </c>
      <c r="D314" s="165">
        <v>3.1E-05</v>
      </c>
      <c r="E314" s="44">
        <f t="shared" si="14"/>
        <v>1384.8341675200002</v>
      </c>
      <c r="F314" s="132"/>
      <c r="G314" s="132">
        <v>0</v>
      </c>
      <c r="H314" s="151">
        <v>3.1E-05</v>
      </c>
      <c r="I314" s="152">
        <v>29.04</v>
      </c>
      <c r="J314" s="136">
        <f t="shared" si="15"/>
        <v>0</v>
      </c>
      <c r="K314" s="44">
        <v>0</v>
      </c>
      <c r="M314" s="136">
        <f t="shared" si="16"/>
        <v>0</v>
      </c>
    </row>
    <row r="315" spans="2:13" ht="12.75">
      <c r="B315" s="131">
        <v>40819</v>
      </c>
      <c r="C315" s="132">
        <v>45263137.43</v>
      </c>
      <c r="D315" s="165">
        <v>3.1E-05</v>
      </c>
      <c r="E315" s="44">
        <f t="shared" si="14"/>
        <v>1403.15726033</v>
      </c>
      <c r="F315" s="132"/>
      <c r="G315" s="132">
        <v>2629505.99</v>
      </c>
      <c r="H315" s="151">
        <v>3.1E-05</v>
      </c>
      <c r="I315" s="152">
        <v>29.04</v>
      </c>
      <c r="J315" s="136">
        <f t="shared" si="15"/>
        <v>0.0009</v>
      </c>
      <c r="K315" s="44">
        <v>2366.56</v>
      </c>
      <c r="M315" s="136">
        <f t="shared" si="16"/>
        <v>5.2284488755555535E-05</v>
      </c>
    </row>
    <row r="316" spans="2:13" ht="12.75">
      <c r="B316" s="131">
        <v>40820</v>
      </c>
      <c r="C316" s="132">
        <v>50485580.35</v>
      </c>
      <c r="D316" s="165">
        <v>3.2E-05</v>
      </c>
      <c r="E316" s="44">
        <f t="shared" si="14"/>
        <v>1615.5385712</v>
      </c>
      <c r="F316" s="132"/>
      <c r="G316" s="132">
        <v>7654483.97</v>
      </c>
      <c r="H316" s="151">
        <v>3.2E-05</v>
      </c>
      <c r="I316" s="152">
        <v>29.04</v>
      </c>
      <c r="J316" s="136">
        <f t="shared" si="15"/>
        <v>0.000929</v>
      </c>
      <c r="K316" s="44">
        <v>7111.02</v>
      </c>
      <c r="M316" s="136">
        <f t="shared" si="16"/>
        <v>0.00014085249591470726</v>
      </c>
    </row>
    <row r="317" spans="2:13" ht="12.75">
      <c r="B317" s="131">
        <v>40821</v>
      </c>
      <c r="C317" s="132">
        <v>51395567.13</v>
      </c>
      <c r="D317" s="165">
        <v>3.2E-05</v>
      </c>
      <c r="E317" s="44">
        <f t="shared" si="14"/>
        <v>1644.65814816</v>
      </c>
      <c r="F317" s="132"/>
      <c r="G317" s="132">
        <v>2098495.93</v>
      </c>
      <c r="H317" s="151">
        <v>3.2E-05</v>
      </c>
      <c r="I317" s="152">
        <v>29.04</v>
      </c>
      <c r="J317" s="136">
        <f t="shared" si="15"/>
        <v>0.000929</v>
      </c>
      <c r="K317" s="44">
        <v>1949.5</v>
      </c>
      <c r="M317" s="136">
        <f t="shared" si="16"/>
        <v>3.793128685726791E-05</v>
      </c>
    </row>
    <row r="318" spans="2:13" ht="12.75">
      <c r="B318" s="131">
        <v>40822</v>
      </c>
      <c r="C318" s="132">
        <v>52318152.16</v>
      </c>
      <c r="D318" s="165">
        <v>3.2E-05</v>
      </c>
      <c r="E318" s="44">
        <f t="shared" si="14"/>
        <v>1674.18086912</v>
      </c>
      <c r="F318" s="132"/>
      <c r="G318" s="132">
        <v>2702417.49</v>
      </c>
      <c r="H318" s="151">
        <v>3.2E-05</v>
      </c>
      <c r="I318" s="152">
        <v>29.04</v>
      </c>
      <c r="J318" s="136">
        <f t="shared" si="15"/>
        <v>0.000929</v>
      </c>
      <c r="K318" s="44">
        <v>2510.55</v>
      </c>
      <c r="M318" s="136">
        <f t="shared" si="16"/>
        <v>4.798621312775356E-05</v>
      </c>
    </row>
    <row r="319" spans="2:13" ht="12.75">
      <c r="B319" s="131">
        <v>40823</v>
      </c>
      <c r="C319" s="132">
        <v>51757028.8</v>
      </c>
      <c r="D319" s="165">
        <v>3.2E-05</v>
      </c>
      <c r="E319" s="44">
        <f t="shared" si="14"/>
        <v>1656.2249215999998</v>
      </c>
      <c r="F319" s="132"/>
      <c r="G319" s="132">
        <v>1767914.13</v>
      </c>
      <c r="H319" s="151">
        <v>3.2E-05</v>
      </c>
      <c r="I319" s="152">
        <v>33.91</v>
      </c>
      <c r="J319" s="136">
        <f t="shared" si="15"/>
        <v>0.001085</v>
      </c>
      <c r="K319" s="44">
        <v>1918.19</v>
      </c>
      <c r="M319" s="136">
        <f t="shared" si="16"/>
        <v>3.706143966285793E-05</v>
      </c>
    </row>
    <row r="320" spans="2:13" ht="12.75">
      <c r="B320" s="131">
        <v>40824</v>
      </c>
      <c r="C320" s="132">
        <v>51757028.8</v>
      </c>
      <c r="D320" s="165">
        <v>3.2E-05</v>
      </c>
      <c r="E320" s="44">
        <f t="shared" si="14"/>
        <v>1656.2249215999998</v>
      </c>
      <c r="F320" s="132"/>
      <c r="G320" s="132">
        <v>0</v>
      </c>
      <c r="H320" s="151">
        <v>3.2E-05</v>
      </c>
      <c r="I320" s="152">
        <v>33.91</v>
      </c>
      <c r="J320" s="136">
        <f t="shared" si="15"/>
        <v>0</v>
      </c>
      <c r="K320" s="44">
        <v>0</v>
      </c>
      <c r="M320" s="136">
        <f t="shared" si="16"/>
        <v>0</v>
      </c>
    </row>
    <row r="321" spans="2:13" ht="12.75">
      <c r="B321" s="131">
        <v>40825</v>
      </c>
      <c r="C321" s="132">
        <v>51757028.8</v>
      </c>
      <c r="D321" s="165">
        <v>3.2E-05</v>
      </c>
      <c r="E321" s="44">
        <f t="shared" si="14"/>
        <v>1656.2249215999998</v>
      </c>
      <c r="F321" s="132"/>
      <c r="G321" s="132">
        <v>0</v>
      </c>
      <c r="H321" s="151">
        <v>3.2E-05</v>
      </c>
      <c r="I321" s="152">
        <v>33.91</v>
      </c>
      <c r="J321" s="136">
        <f t="shared" si="15"/>
        <v>0</v>
      </c>
      <c r="K321" s="44">
        <v>0</v>
      </c>
      <c r="M321" s="136">
        <f t="shared" si="16"/>
        <v>0</v>
      </c>
    </row>
    <row r="322" spans="2:13" ht="12.75">
      <c r="B322" s="131">
        <v>40826</v>
      </c>
      <c r="C322" s="132">
        <v>51562568.12</v>
      </c>
      <c r="D322" s="165">
        <v>3.2E-05</v>
      </c>
      <c r="E322" s="44">
        <f t="shared" si="14"/>
        <v>1650.0021798399998</v>
      </c>
      <c r="F322" s="132"/>
      <c r="G322" s="132">
        <v>1613685.41</v>
      </c>
      <c r="H322" s="151">
        <v>3.2E-05</v>
      </c>
      <c r="I322" s="152">
        <v>33.91</v>
      </c>
      <c r="J322" s="136">
        <f t="shared" si="15"/>
        <v>0.001085</v>
      </c>
      <c r="K322" s="44">
        <v>1750.85</v>
      </c>
      <c r="M322" s="136">
        <f t="shared" si="16"/>
        <v>3.39558339283121E-05</v>
      </c>
    </row>
    <row r="323" spans="2:13" ht="12.75">
      <c r="B323" s="131">
        <v>40827</v>
      </c>
      <c r="C323" s="132">
        <v>51348713.82</v>
      </c>
      <c r="D323" s="165">
        <v>3.2E-05</v>
      </c>
      <c r="E323" s="44">
        <f t="shared" si="14"/>
        <v>1643.15884224</v>
      </c>
      <c r="F323" s="132"/>
      <c r="G323" s="132">
        <v>1338011.49</v>
      </c>
      <c r="H323" s="151">
        <v>3.2E-05</v>
      </c>
      <c r="I323" s="152">
        <v>33.91</v>
      </c>
      <c r="J323" s="136">
        <f t="shared" si="15"/>
        <v>0.001085</v>
      </c>
      <c r="K323" s="44">
        <v>1451.74</v>
      </c>
      <c r="M323" s="136">
        <f t="shared" si="16"/>
        <v>2.8272178444215607E-05</v>
      </c>
    </row>
    <row r="324" spans="2:13" ht="12.75">
      <c r="B324" s="131">
        <v>40828</v>
      </c>
      <c r="C324" s="132">
        <v>50872730.27</v>
      </c>
      <c r="D324" s="165">
        <v>3.2E-05</v>
      </c>
      <c r="E324" s="44">
        <f t="shared" si="14"/>
        <v>1627.92736864</v>
      </c>
      <c r="F324" s="132"/>
      <c r="G324" s="132">
        <v>1749499.36</v>
      </c>
      <c r="H324" s="151">
        <v>3.2E-05</v>
      </c>
      <c r="I324" s="152">
        <v>33.91</v>
      </c>
      <c r="J324" s="136">
        <f t="shared" si="15"/>
        <v>0.001085</v>
      </c>
      <c r="K324" s="44">
        <v>1898.21</v>
      </c>
      <c r="M324" s="136">
        <f t="shared" si="16"/>
        <v>3.7312917744448E-05</v>
      </c>
    </row>
    <row r="325" spans="2:13" ht="12.75">
      <c r="B325" s="131">
        <v>40829</v>
      </c>
      <c r="C325" s="132">
        <v>51305094.02</v>
      </c>
      <c r="D325" s="165">
        <v>3.2E-05</v>
      </c>
      <c r="E325" s="44">
        <f t="shared" si="14"/>
        <v>1641.76300864</v>
      </c>
      <c r="F325" s="132"/>
      <c r="G325" s="132">
        <v>1752602.48</v>
      </c>
      <c r="H325" s="151">
        <v>3.2E-05</v>
      </c>
      <c r="I325" s="152">
        <v>33.91</v>
      </c>
      <c r="J325" s="136">
        <f t="shared" si="15"/>
        <v>0.001085</v>
      </c>
      <c r="K325" s="44">
        <v>1901.57</v>
      </c>
      <c r="M325" s="136">
        <f t="shared" si="16"/>
        <v>3.706396092479083E-05</v>
      </c>
    </row>
    <row r="326" spans="2:13" ht="12.75">
      <c r="B326" s="131">
        <v>40830</v>
      </c>
      <c r="C326" s="132">
        <v>47186755.77</v>
      </c>
      <c r="D326" s="165">
        <v>3.2E-05</v>
      </c>
      <c r="E326" s="44">
        <f t="shared" si="14"/>
        <v>1509.97618464</v>
      </c>
      <c r="F326" s="132"/>
      <c r="G326" s="132">
        <v>1318187.83</v>
      </c>
      <c r="H326" s="151">
        <v>3.2E-05</v>
      </c>
      <c r="I326" s="152">
        <v>33.91</v>
      </c>
      <c r="J326" s="136">
        <f t="shared" si="15"/>
        <v>0.001085</v>
      </c>
      <c r="K326" s="44">
        <v>1430.23</v>
      </c>
      <c r="M326" s="136">
        <f t="shared" si="16"/>
        <v>3.0309987975678963E-05</v>
      </c>
    </row>
    <row r="327" spans="2:13" ht="12.75">
      <c r="B327" s="131">
        <v>40831</v>
      </c>
      <c r="C327" s="132">
        <v>47186755.77</v>
      </c>
      <c r="D327" s="165">
        <v>3.2E-05</v>
      </c>
      <c r="E327" s="44">
        <f t="shared" si="14"/>
        <v>1509.97618464</v>
      </c>
      <c r="F327" s="132"/>
      <c r="G327" s="132">
        <v>0</v>
      </c>
      <c r="H327" s="151">
        <v>3.2E-05</v>
      </c>
      <c r="I327" s="152">
        <v>33.91</v>
      </c>
      <c r="J327" s="136">
        <f t="shared" si="15"/>
        <v>0</v>
      </c>
      <c r="K327" s="44">
        <v>0</v>
      </c>
      <c r="M327" s="136">
        <f t="shared" si="16"/>
        <v>0</v>
      </c>
    </row>
    <row r="328" spans="2:13" ht="12.75">
      <c r="B328" s="131">
        <v>40832</v>
      </c>
      <c r="C328" s="132">
        <v>47186755.77</v>
      </c>
      <c r="D328" s="165">
        <v>3.2E-05</v>
      </c>
      <c r="E328" s="44">
        <f t="shared" si="14"/>
        <v>1509.97618464</v>
      </c>
      <c r="F328" s="132"/>
      <c r="G328" s="132">
        <v>0</v>
      </c>
      <c r="H328" s="151">
        <v>3.2E-05</v>
      </c>
      <c r="I328" s="152">
        <v>33.91</v>
      </c>
      <c r="J328" s="136">
        <f t="shared" si="15"/>
        <v>0</v>
      </c>
      <c r="K328" s="44">
        <v>0</v>
      </c>
      <c r="M328" s="136">
        <f t="shared" si="16"/>
        <v>0</v>
      </c>
    </row>
    <row r="329" spans="2:13" ht="12.75">
      <c r="B329" s="131">
        <v>40833</v>
      </c>
      <c r="C329" s="132">
        <v>45562572.58</v>
      </c>
      <c r="D329" s="165">
        <v>3.2E-05</v>
      </c>
      <c r="E329" s="44">
        <f t="shared" si="14"/>
        <v>1458.0023225599998</v>
      </c>
      <c r="F329" s="132"/>
      <c r="G329" s="132">
        <v>1702344</v>
      </c>
      <c r="H329" s="151">
        <v>3.2E-05</v>
      </c>
      <c r="I329" s="152">
        <v>33.91</v>
      </c>
      <c r="J329" s="136">
        <f t="shared" si="15"/>
        <v>0.001085</v>
      </c>
      <c r="K329" s="44">
        <v>1847.04</v>
      </c>
      <c r="M329" s="136">
        <f t="shared" si="16"/>
        <v>4.053853624610237E-05</v>
      </c>
    </row>
    <row r="330" spans="2:13" ht="12.75">
      <c r="B330" s="131">
        <v>40834</v>
      </c>
      <c r="C330" s="132">
        <v>44056764</v>
      </c>
      <c r="D330" s="165">
        <v>3.2E-05</v>
      </c>
      <c r="E330" s="44">
        <f t="shared" si="14"/>
        <v>1409.816448</v>
      </c>
      <c r="F330" s="132"/>
      <c r="G330" s="132">
        <v>1704332.06</v>
      </c>
      <c r="H330" s="151">
        <v>3.2E-05</v>
      </c>
      <c r="I330" s="152">
        <v>33.91</v>
      </c>
      <c r="J330" s="136">
        <f t="shared" si="15"/>
        <v>0.001085</v>
      </c>
      <c r="K330" s="44">
        <v>1849.2</v>
      </c>
      <c r="M330" s="136">
        <f t="shared" si="16"/>
        <v>4.197312358211329E-05</v>
      </c>
    </row>
    <row r="331" spans="2:13" ht="12.75">
      <c r="B331" s="131">
        <v>40835</v>
      </c>
      <c r="C331" s="132">
        <v>43720124.6</v>
      </c>
      <c r="D331" s="165">
        <v>3.2E-05</v>
      </c>
      <c r="E331" s="44">
        <f t="shared" si="14"/>
        <v>1399.0439872</v>
      </c>
      <c r="F331" s="132"/>
      <c r="G331" s="132">
        <v>1275707.8</v>
      </c>
      <c r="H331" s="151">
        <v>3.2E-05</v>
      </c>
      <c r="I331" s="152">
        <v>33.91</v>
      </c>
      <c r="J331" s="136">
        <f t="shared" si="15"/>
        <v>0.001085</v>
      </c>
      <c r="K331" s="44">
        <v>1384.14</v>
      </c>
      <c r="M331" s="136">
        <f t="shared" si="16"/>
        <v>3.165910464948675E-05</v>
      </c>
    </row>
    <row r="332" spans="2:13" ht="12.75">
      <c r="B332" s="131">
        <v>40836</v>
      </c>
      <c r="C332" s="132">
        <v>42550905.45</v>
      </c>
      <c r="D332" s="165">
        <v>3.2E-05</v>
      </c>
      <c r="E332" s="44">
        <f t="shared" si="14"/>
        <v>1361.6289744</v>
      </c>
      <c r="F332" s="132"/>
      <c r="G332" s="132">
        <v>1297083.03</v>
      </c>
      <c r="H332" s="151">
        <v>3.2E-05</v>
      </c>
      <c r="I332" s="152">
        <v>33.91</v>
      </c>
      <c r="J332" s="136">
        <f t="shared" si="15"/>
        <v>0.001085</v>
      </c>
      <c r="K332" s="44">
        <v>1407.34</v>
      </c>
      <c r="M332" s="136">
        <f t="shared" si="16"/>
        <v>3.307426681328117E-05</v>
      </c>
    </row>
    <row r="333" spans="2:13" ht="12.75">
      <c r="B333" s="131">
        <v>40837</v>
      </c>
      <c r="C333" s="132">
        <v>41822893.84</v>
      </c>
      <c r="D333" s="165">
        <v>3.2E-05</v>
      </c>
      <c r="E333" s="44">
        <f t="shared" si="14"/>
        <v>1338.33260288</v>
      </c>
      <c r="F333" s="132"/>
      <c r="G333" s="132">
        <v>1063783</v>
      </c>
      <c r="H333" s="151">
        <v>3.2E-05</v>
      </c>
      <c r="I333" s="152">
        <v>33.91</v>
      </c>
      <c r="J333" s="136">
        <f t="shared" si="15"/>
        <v>0.001085</v>
      </c>
      <c r="K333" s="44">
        <v>1154.2</v>
      </c>
      <c r="M333" s="136">
        <f t="shared" si="16"/>
        <v>2.759732514960758E-05</v>
      </c>
    </row>
    <row r="334" spans="2:13" ht="12.75">
      <c r="B334" s="131">
        <v>40838</v>
      </c>
      <c r="C334" s="132">
        <v>41822893.84</v>
      </c>
      <c r="D334" s="165">
        <v>3.2E-05</v>
      </c>
      <c r="E334" s="44">
        <f t="shared" si="14"/>
        <v>1338.33260288</v>
      </c>
      <c r="F334" s="132"/>
      <c r="G334" s="132">
        <v>0</v>
      </c>
      <c r="H334" s="151">
        <v>3.2E-05</v>
      </c>
      <c r="I334" s="152">
        <v>33.91</v>
      </c>
      <c r="J334" s="136">
        <f t="shared" si="15"/>
        <v>0</v>
      </c>
      <c r="K334" s="44">
        <v>0</v>
      </c>
      <c r="M334" s="136">
        <f t="shared" si="16"/>
        <v>0</v>
      </c>
    </row>
    <row r="335" spans="2:13" ht="12.75">
      <c r="B335" s="131">
        <v>40839</v>
      </c>
      <c r="C335" s="132">
        <v>41822893.84</v>
      </c>
      <c r="D335" s="165">
        <v>3.2E-05</v>
      </c>
      <c r="E335" s="44">
        <f t="shared" si="14"/>
        <v>1338.33260288</v>
      </c>
      <c r="F335" s="132"/>
      <c r="G335" s="132">
        <v>0</v>
      </c>
      <c r="H335" s="151">
        <v>3.2E-05</v>
      </c>
      <c r="I335" s="152">
        <v>33.91</v>
      </c>
      <c r="J335" s="136">
        <f t="shared" si="15"/>
        <v>0</v>
      </c>
      <c r="K335" s="44">
        <v>0</v>
      </c>
      <c r="M335" s="136">
        <f t="shared" si="16"/>
        <v>0</v>
      </c>
    </row>
    <row r="336" spans="2:13" ht="12.75">
      <c r="B336" s="131">
        <v>40840</v>
      </c>
      <c r="C336" s="132">
        <v>40378411.31</v>
      </c>
      <c r="D336" s="165">
        <v>3.2E-05</v>
      </c>
      <c r="E336" s="44">
        <f t="shared" si="14"/>
        <v>1292.10916192</v>
      </c>
      <c r="F336" s="132"/>
      <c r="G336" s="132">
        <v>939037.5</v>
      </c>
      <c r="H336" s="151">
        <v>3.2E-05</v>
      </c>
      <c r="I336" s="152">
        <v>33.91</v>
      </c>
      <c r="J336" s="136">
        <f t="shared" si="15"/>
        <v>0.001085</v>
      </c>
      <c r="K336" s="44">
        <v>1018.86</v>
      </c>
      <c r="M336" s="136">
        <f t="shared" si="16"/>
        <v>2.5232790665730626E-05</v>
      </c>
    </row>
    <row r="337" spans="2:13" ht="12.75">
      <c r="B337" s="131">
        <v>40841</v>
      </c>
      <c r="C337" s="132">
        <v>38574779.26</v>
      </c>
      <c r="D337" s="165">
        <v>3.2E-05</v>
      </c>
      <c r="E337" s="44">
        <f t="shared" si="14"/>
        <v>1234.39293632</v>
      </c>
      <c r="F337" s="132"/>
      <c r="G337" s="132">
        <v>1161611.71</v>
      </c>
      <c r="H337" s="151">
        <v>3.2E-05</v>
      </c>
      <c r="I337" s="152">
        <v>33.91</v>
      </c>
      <c r="J337" s="136">
        <f t="shared" si="15"/>
        <v>0.001085</v>
      </c>
      <c r="K337" s="44">
        <v>1260.35</v>
      </c>
      <c r="M337" s="136">
        <f t="shared" si="16"/>
        <v>3.26729024553853E-05</v>
      </c>
    </row>
    <row r="338" spans="2:13" ht="12.75">
      <c r="B338" s="131">
        <v>40842</v>
      </c>
      <c r="C338" s="132">
        <v>40828692.96</v>
      </c>
      <c r="D338" s="165">
        <v>3.2E-05</v>
      </c>
      <c r="E338" s="44">
        <f t="shared" si="14"/>
        <v>1306.51817472</v>
      </c>
      <c r="F338" s="132"/>
      <c r="G338" s="132">
        <v>3624172.18</v>
      </c>
      <c r="H338" s="151">
        <v>3.2E-05</v>
      </c>
      <c r="I338" s="152">
        <v>33.91</v>
      </c>
      <c r="J338" s="136">
        <f t="shared" si="15"/>
        <v>0.001085</v>
      </c>
      <c r="K338" s="44">
        <v>3932.23</v>
      </c>
      <c r="M338" s="136">
        <f t="shared" si="16"/>
        <v>9.631045509716459E-05</v>
      </c>
    </row>
    <row r="339" spans="2:13" ht="12.75">
      <c r="B339" s="131">
        <v>40843</v>
      </c>
      <c r="C339" s="132">
        <v>41271456.99</v>
      </c>
      <c r="D339" s="165">
        <v>3.2E-05</v>
      </c>
      <c r="E339" s="44">
        <f t="shared" si="14"/>
        <v>1320.68662368</v>
      </c>
      <c r="F339" s="132"/>
      <c r="G339" s="132">
        <v>1759488.16</v>
      </c>
      <c r="H339" s="151">
        <v>3.2E-05</v>
      </c>
      <c r="I339" s="152">
        <v>33.91</v>
      </c>
      <c r="J339" s="136">
        <f t="shared" si="15"/>
        <v>0.001085</v>
      </c>
      <c r="K339" s="44">
        <v>1909.04</v>
      </c>
      <c r="M339" s="136">
        <f t="shared" si="16"/>
        <v>4.6255696775196395E-05</v>
      </c>
    </row>
    <row r="340" spans="2:13" ht="12.75">
      <c r="B340" s="131">
        <v>40844</v>
      </c>
      <c r="C340" s="132">
        <v>44332195.89</v>
      </c>
      <c r="D340" s="165">
        <v>3.2E-05</v>
      </c>
      <c r="E340" s="44">
        <f t="shared" si="14"/>
        <v>1418.63026848</v>
      </c>
      <c r="F340" s="132"/>
      <c r="G340" s="132">
        <v>4350676.92</v>
      </c>
      <c r="H340" s="151">
        <v>3.2E-05</v>
      </c>
      <c r="I340" s="152">
        <v>33.91</v>
      </c>
      <c r="J340" s="136">
        <f t="shared" si="15"/>
        <v>0.001085</v>
      </c>
      <c r="K340" s="44">
        <v>4720.48</v>
      </c>
      <c r="M340" s="136">
        <f t="shared" si="16"/>
        <v>0.00010647972439066111</v>
      </c>
    </row>
    <row r="341" spans="2:13" ht="12.75">
      <c r="B341" s="131">
        <v>40845</v>
      </c>
      <c r="C341" s="132">
        <v>44332195.89</v>
      </c>
      <c r="D341" s="165">
        <v>3.2E-05</v>
      </c>
      <c r="E341" s="44">
        <f t="shared" si="14"/>
        <v>1418.63026848</v>
      </c>
      <c r="F341" s="132"/>
      <c r="G341" s="132">
        <v>0</v>
      </c>
      <c r="H341" s="151">
        <v>3.2E-05</v>
      </c>
      <c r="I341" s="152">
        <v>33.91</v>
      </c>
      <c r="J341" s="136">
        <f t="shared" si="15"/>
        <v>0</v>
      </c>
      <c r="K341" s="44">
        <v>0</v>
      </c>
      <c r="M341" s="136">
        <f t="shared" si="16"/>
        <v>0</v>
      </c>
    </row>
    <row r="342" spans="2:13" ht="12.75">
      <c r="B342" s="131">
        <v>40846</v>
      </c>
      <c r="C342" s="132">
        <v>44332195.89</v>
      </c>
      <c r="D342" s="165">
        <v>3.2E-05</v>
      </c>
      <c r="E342" s="44">
        <f t="shared" si="14"/>
        <v>1418.63026848</v>
      </c>
      <c r="F342" s="132"/>
      <c r="G342" s="132">
        <v>0</v>
      </c>
      <c r="H342" s="151">
        <v>3.2E-05</v>
      </c>
      <c r="I342" s="152">
        <v>33.91</v>
      </c>
      <c r="J342" s="136">
        <f t="shared" si="15"/>
        <v>0</v>
      </c>
      <c r="K342" s="44">
        <v>0</v>
      </c>
      <c r="M342" s="136">
        <f t="shared" si="16"/>
        <v>0</v>
      </c>
    </row>
    <row r="343" spans="2:13" ht="12.75">
      <c r="B343" s="131">
        <v>40847</v>
      </c>
      <c r="C343" s="132">
        <v>44597504.66</v>
      </c>
      <c r="D343" s="165">
        <v>3.2E-05</v>
      </c>
      <c r="E343" s="44">
        <f t="shared" si="14"/>
        <v>1427.1201491199997</v>
      </c>
      <c r="F343" s="132"/>
      <c r="G343" s="132">
        <v>1959767.66</v>
      </c>
      <c r="H343" s="151">
        <v>3.2E-05</v>
      </c>
      <c r="I343" s="152">
        <v>33.91</v>
      </c>
      <c r="J343" s="136">
        <f t="shared" si="15"/>
        <v>0.001085</v>
      </c>
      <c r="K343" s="44">
        <v>2126.35</v>
      </c>
      <c r="M343" s="136">
        <f t="shared" si="16"/>
        <v>4.767867655849246E-05</v>
      </c>
    </row>
    <row r="344" spans="2:13" ht="12.75">
      <c r="B344" s="131">
        <v>40848</v>
      </c>
      <c r="C344" s="132">
        <v>44687403.82</v>
      </c>
      <c r="D344" s="165">
        <v>3.2E-05</v>
      </c>
      <c r="E344" s="44">
        <f t="shared" si="14"/>
        <v>1429.99692224</v>
      </c>
      <c r="F344" s="132"/>
      <c r="G344" s="132">
        <v>1446340.95</v>
      </c>
      <c r="H344" s="151">
        <v>3.2E-05</v>
      </c>
      <c r="I344" s="152">
        <v>33.91</v>
      </c>
      <c r="J344" s="136">
        <f t="shared" si="15"/>
        <v>0.001085</v>
      </c>
      <c r="K344" s="44">
        <v>1569.28</v>
      </c>
      <c r="M344" s="136">
        <f t="shared" si="16"/>
        <v>3.5116830825998074E-05</v>
      </c>
    </row>
    <row r="345" spans="2:13" ht="12.75">
      <c r="B345" s="131">
        <v>40849</v>
      </c>
      <c r="C345" s="132">
        <v>45626370.61</v>
      </c>
      <c r="D345" s="165">
        <v>3.2E-05</v>
      </c>
      <c r="E345" s="44">
        <f t="shared" si="14"/>
        <v>1460.0438595199998</v>
      </c>
      <c r="F345" s="132"/>
      <c r="G345" s="132">
        <v>2493264.7</v>
      </c>
      <c r="H345" s="151">
        <v>3.2E-05</v>
      </c>
      <c r="I345" s="152">
        <v>33.91</v>
      </c>
      <c r="J345" s="136">
        <f t="shared" si="15"/>
        <v>0.001085</v>
      </c>
      <c r="K345" s="44">
        <v>2705.19</v>
      </c>
      <c r="M345" s="136">
        <f t="shared" si="16"/>
        <v>5.929005449771847E-05</v>
      </c>
    </row>
    <row r="346" spans="2:13" ht="12.75">
      <c r="B346" s="131">
        <v>40850</v>
      </c>
      <c r="C346" s="132">
        <v>50695859.04</v>
      </c>
      <c r="D346" s="165">
        <v>3.2E-05</v>
      </c>
      <c r="E346" s="44">
        <f t="shared" si="14"/>
        <v>1622.2674892799998</v>
      </c>
      <c r="F346" s="132"/>
      <c r="G346" s="132">
        <v>6235246.2</v>
      </c>
      <c r="H346" s="151">
        <v>3.2E-05</v>
      </c>
      <c r="I346" s="152">
        <v>33.91</v>
      </c>
      <c r="J346" s="136">
        <f t="shared" si="15"/>
        <v>0.001085</v>
      </c>
      <c r="K346" s="44">
        <v>6765.24</v>
      </c>
      <c r="M346" s="136">
        <f t="shared" si="16"/>
        <v>0.00013344758582080828</v>
      </c>
    </row>
    <row r="347" spans="2:13" ht="12.75">
      <c r="B347" s="131">
        <v>40851</v>
      </c>
      <c r="C347" s="132">
        <v>50500365.15</v>
      </c>
      <c r="D347" s="165">
        <v>3.2E-05</v>
      </c>
      <c r="E347" s="44">
        <f t="shared" si="14"/>
        <v>1616.0116847999998</v>
      </c>
      <c r="F347" s="132"/>
      <c r="G347" s="132">
        <v>1687812.05</v>
      </c>
      <c r="H347" s="151">
        <v>3.2E-05</v>
      </c>
      <c r="I347" s="152">
        <v>33.91</v>
      </c>
      <c r="J347" s="136">
        <f t="shared" si="15"/>
        <v>0.001085</v>
      </c>
      <c r="K347" s="44">
        <v>1831.28</v>
      </c>
      <c r="M347" s="136">
        <f t="shared" si="16"/>
        <v>3.6262708092517624E-05</v>
      </c>
    </row>
    <row r="348" spans="2:13" ht="12.75">
      <c r="B348" s="131">
        <v>40852</v>
      </c>
      <c r="C348" s="132">
        <v>50500365.15</v>
      </c>
      <c r="D348" s="165">
        <v>3.2E-05</v>
      </c>
      <c r="E348" s="44">
        <f t="shared" si="14"/>
        <v>1616.0116847999998</v>
      </c>
      <c r="F348" s="132"/>
      <c r="G348" s="132">
        <v>0</v>
      </c>
      <c r="H348" s="151">
        <v>3.2E-05</v>
      </c>
      <c r="I348" s="152">
        <v>33.91</v>
      </c>
      <c r="J348" s="136">
        <f t="shared" si="15"/>
        <v>0</v>
      </c>
      <c r="K348" s="44">
        <v>0</v>
      </c>
      <c r="M348" s="136">
        <f t="shared" si="16"/>
        <v>0</v>
      </c>
    </row>
    <row r="349" spans="2:13" ht="12.75">
      <c r="B349" s="131">
        <v>40853</v>
      </c>
      <c r="C349" s="132">
        <v>50500365.15</v>
      </c>
      <c r="D349" s="165">
        <v>3.2E-05</v>
      </c>
      <c r="E349" s="44">
        <f t="shared" si="14"/>
        <v>1616.0116847999998</v>
      </c>
      <c r="F349" s="132"/>
      <c r="G349" s="132">
        <v>0</v>
      </c>
      <c r="H349" s="151">
        <v>3.2E-05</v>
      </c>
      <c r="I349" s="152">
        <v>33.91</v>
      </c>
      <c r="J349" s="136">
        <f t="shared" si="15"/>
        <v>0</v>
      </c>
      <c r="K349" s="44">
        <v>0</v>
      </c>
      <c r="M349" s="136">
        <f t="shared" si="16"/>
        <v>0</v>
      </c>
    </row>
    <row r="350" spans="2:13" ht="12.75">
      <c r="B350" s="131">
        <v>40854</v>
      </c>
      <c r="C350" s="132">
        <v>50892411.61</v>
      </c>
      <c r="D350" s="165">
        <v>3.2E-05</v>
      </c>
      <c r="E350" s="44">
        <f t="shared" si="14"/>
        <v>1628.5571715199999</v>
      </c>
      <c r="F350" s="132"/>
      <c r="G350" s="132">
        <v>2318446.3</v>
      </c>
      <c r="H350" s="151">
        <v>3.2E-05</v>
      </c>
      <c r="I350" s="152">
        <v>31.47</v>
      </c>
      <c r="J350" s="136">
        <f t="shared" si="15"/>
        <v>0.001007</v>
      </c>
      <c r="K350" s="44">
        <v>2334.68</v>
      </c>
      <c r="M350" s="136">
        <f t="shared" si="16"/>
        <v>4.587481563835446E-05</v>
      </c>
    </row>
    <row r="351" spans="2:13" ht="12.75">
      <c r="B351" s="131">
        <v>40855</v>
      </c>
      <c r="C351" s="132">
        <v>50525720.43</v>
      </c>
      <c r="D351" s="165">
        <v>3.2E-05</v>
      </c>
      <c r="E351" s="44">
        <f t="shared" si="14"/>
        <v>1616.82305376</v>
      </c>
      <c r="F351" s="132"/>
      <c r="G351" s="132">
        <v>1923191.78</v>
      </c>
      <c r="H351" s="151">
        <v>3.2E-05</v>
      </c>
      <c r="I351" s="152">
        <v>31.47</v>
      </c>
      <c r="J351" s="136">
        <f t="shared" si="15"/>
        <v>0.001007</v>
      </c>
      <c r="K351" s="44">
        <v>1936.65</v>
      </c>
      <c r="M351" s="136">
        <f t="shared" si="16"/>
        <v>3.8329982898177554E-05</v>
      </c>
    </row>
    <row r="352" spans="2:13" ht="12.75">
      <c r="B352" s="131">
        <v>40856</v>
      </c>
      <c r="C352" s="132">
        <v>49885543.85</v>
      </c>
      <c r="D352" s="165">
        <v>3.2E-05</v>
      </c>
      <c r="E352" s="44">
        <f t="shared" si="14"/>
        <v>1596.3374032</v>
      </c>
      <c r="F352" s="132"/>
      <c r="G352" s="132">
        <v>1612636.61</v>
      </c>
      <c r="H352" s="151">
        <v>3.2E-05</v>
      </c>
      <c r="I352" s="152">
        <v>31.47</v>
      </c>
      <c r="J352" s="136">
        <f t="shared" si="15"/>
        <v>0.001007</v>
      </c>
      <c r="K352" s="44">
        <v>1623.93</v>
      </c>
      <c r="M352" s="136">
        <f t="shared" si="16"/>
        <v>3.255311809134461E-05</v>
      </c>
    </row>
    <row r="353" spans="2:13" ht="12.75">
      <c r="B353" s="131">
        <v>40857</v>
      </c>
      <c r="C353" s="132">
        <v>49770950.96</v>
      </c>
      <c r="D353" s="165">
        <v>3.2E-05</v>
      </c>
      <c r="E353" s="44">
        <f t="shared" si="14"/>
        <v>1592.67043072</v>
      </c>
      <c r="F353" s="132"/>
      <c r="G353" s="132">
        <v>2075284.26</v>
      </c>
      <c r="H353" s="151">
        <v>3.2E-05</v>
      </c>
      <c r="I353" s="152">
        <v>31.47</v>
      </c>
      <c r="J353" s="136">
        <f t="shared" si="15"/>
        <v>0.001007</v>
      </c>
      <c r="K353" s="44">
        <v>2089.81</v>
      </c>
      <c r="M353" s="136">
        <f t="shared" si="16"/>
        <v>4.1988548735577544E-05</v>
      </c>
    </row>
    <row r="354" spans="2:13" ht="12.75">
      <c r="B354" s="131">
        <v>40858</v>
      </c>
      <c r="C354" s="132">
        <v>50498789.37</v>
      </c>
      <c r="D354" s="165">
        <v>3.2E-05</v>
      </c>
      <c r="E354" s="44">
        <f t="shared" si="14"/>
        <v>1615.96125984</v>
      </c>
      <c r="F354" s="132"/>
      <c r="G354" s="132">
        <v>2439212.96</v>
      </c>
      <c r="H354" s="151">
        <v>3.2E-05</v>
      </c>
      <c r="I354" s="152">
        <v>31.47</v>
      </c>
      <c r="J354" s="136">
        <f t="shared" si="15"/>
        <v>0.001007</v>
      </c>
      <c r="K354" s="44">
        <v>2456.29</v>
      </c>
      <c r="M354" s="136">
        <f t="shared" si="16"/>
        <v>4.8640571994765824E-05</v>
      </c>
    </row>
    <row r="355" spans="2:13" ht="12.75">
      <c r="B355" s="131">
        <v>40859</v>
      </c>
      <c r="C355" s="132">
        <v>50498789.37</v>
      </c>
      <c r="D355" s="165">
        <v>3.2E-05</v>
      </c>
      <c r="E355" s="44">
        <f t="shared" si="14"/>
        <v>1615.96125984</v>
      </c>
      <c r="F355" s="132"/>
      <c r="G355" s="132">
        <v>0</v>
      </c>
      <c r="H355" s="151">
        <v>3.2E-05</v>
      </c>
      <c r="I355" s="152">
        <v>31.47</v>
      </c>
      <c r="J355" s="136">
        <f t="shared" si="15"/>
        <v>0</v>
      </c>
      <c r="K355" s="44">
        <v>0</v>
      </c>
      <c r="M355" s="136">
        <f t="shared" si="16"/>
        <v>0</v>
      </c>
    </row>
    <row r="356" spans="2:13" ht="12.75">
      <c r="B356" s="131">
        <v>40860</v>
      </c>
      <c r="C356" s="132">
        <v>50498789.37</v>
      </c>
      <c r="D356" s="165">
        <v>3.2E-05</v>
      </c>
      <c r="E356" s="44">
        <f t="shared" si="14"/>
        <v>1615.96125984</v>
      </c>
      <c r="F356" s="132"/>
      <c r="G356" s="132">
        <v>0</v>
      </c>
      <c r="H356" s="151">
        <v>3.2E-05</v>
      </c>
      <c r="I356" s="152">
        <v>31.47</v>
      </c>
      <c r="J356" s="136">
        <f t="shared" si="15"/>
        <v>0</v>
      </c>
      <c r="K356" s="44">
        <v>0</v>
      </c>
      <c r="M356" s="136">
        <f t="shared" si="16"/>
        <v>0</v>
      </c>
    </row>
    <row r="357" spans="2:13" ht="12.75">
      <c r="B357" s="131">
        <v>40861</v>
      </c>
      <c r="C357" s="132">
        <v>51397028.76</v>
      </c>
      <c r="D357" s="165">
        <v>3.2E-05</v>
      </c>
      <c r="E357" s="44">
        <f t="shared" si="14"/>
        <v>1644.70492032</v>
      </c>
      <c r="F357" s="132"/>
      <c r="G357" s="132">
        <v>1825243.12</v>
      </c>
      <c r="H357" s="151">
        <v>3.2E-05</v>
      </c>
      <c r="I357" s="152">
        <v>31.47</v>
      </c>
      <c r="J357" s="136">
        <f t="shared" si="15"/>
        <v>0.001007</v>
      </c>
      <c r="K357" s="44">
        <v>1838.02</v>
      </c>
      <c r="M357" s="136">
        <f t="shared" si="16"/>
        <v>3.576121118951624E-05</v>
      </c>
    </row>
    <row r="358" spans="2:13" ht="12.75">
      <c r="B358" s="131">
        <v>40862</v>
      </c>
      <c r="C358" s="132">
        <v>46284367.74</v>
      </c>
      <c r="D358" s="165">
        <v>3.2E-05</v>
      </c>
      <c r="E358" s="44">
        <f t="shared" si="14"/>
        <v>1481.09976768</v>
      </c>
      <c r="F358" s="132"/>
      <c r="G358" s="132">
        <v>1877497.99</v>
      </c>
      <c r="H358" s="151">
        <v>3.2E-05</v>
      </c>
      <c r="I358" s="152">
        <v>31.47</v>
      </c>
      <c r="J358" s="136">
        <f t="shared" si="15"/>
        <v>0.001007</v>
      </c>
      <c r="K358" s="44">
        <v>1890.64</v>
      </c>
      <c r="M358" s="136">
        <f t="shared" si="16"/>
        <v>4.084834885550497E-05</v>
      </c>
    </row>
    <row r="359" spans="2:13" ht="12.75">
      <c r="B359" s="131">
        <v>40863</v>
      </c>
      <c r="C359" s="132">
        <v>45814366.33</v>
      </c>
      <c r="D359" s="165">
        <v>3.2E-05</v>
      </c>
      <c r="E359" s="44">
        <f aca="true" t="shared" si="17" ref="E359:E403">C359*D359</f>
        <v>1466.05972256</v>
      </c>
      <c r="F359" s="132"/>
      <c r="G359" s="132">
        <v>1772169.35</v>
      </c>
      <c r="H359" s="151">
        <v>3.2E-05</v>
      </c>
      <c r="I359" s="152">
        <v>31.47</v>
      </c>
      <c r="J359" s="136">
        <f aca="true" t="shared" si="18" ref="J359:J403">IF(K359&lt;&gt;0,ROUND(H359*I359,6),0)</f>
        <v>0.001007</v>
      </c>
      <c r="K359" s="44">
        <v>1784.57</v>
      </c>
      <c r="M359" s="136">
        <f aca="true" t="shared" si="19" ref="M359:M403">K359/C359</f>
        <v>3.8952192138722964E-05</v>
      </c>
    </row>
    <row r="360" spans="2:13" ht="12.75">
      <c r="B360" s="131">
        <v>40864</v>
      </c>
      <c r="C360" s="132">
        <v>45773593.69</v>
      </c>
      <c r="D360" s="165">
        <v>3.2E-05</v>
      </c>
      <c r="E360" s="44">
        <f t="shared" si="17"/>
        <v>1464.75499808</v>
      </c>
      <c r="F360" s="132"/>
      <c r="G360" s="132">
        <v>1675177.92</v>
      </c>
      <c r="H360" s="151">
        <v>3.2E-05</v>
      </c>
      <c r="I360" s="152">
        <v>31.47</v>
      </c>
      <c r="J360" s="136">
        <f t="shared" si="18"/>
        <v>0.001007</v>
      </c>
      <c r="K360" s="44">
        <v>1686.9</v>
      </c>
      <c r="M360" s="136">
        <f t="shared" si="19"/>
        <v>3.68531256563439E-05</v>
      </c>
    </row>
    <row r="361" spans="2:13" ht="12.75">
      <c r="B361" s="131">
        <v>40865</v>
      </c>
      <c r="C361" s="132">
        <v>44459846.99</v>
      </c>
      <c r="D361" s="165">
        <v>3.2E-05</v>
      </c>
      <c r="E361" s="44">
        <f t="shared" si="17"/>
        <v>1422.71510368</v>
      </c>
      <c r="F361" s="132"/>
      <c r="G361" s="132">
        <v>1564739.11</v>
      </c>
      <c r="H361" s="151">
        <v>3.2E-05</v>
      </c>
      <c r="I361" s="152">
        <v>31.47</v>
      </c>
      <c r="J361" s="136">
        <f t="shared" si="18"/>
        <v>0.001007</v>
      </c>
      <c r="K361" s="44">
        <v>1575.69</v>
      </c>
      <c r="M361" s="136">
        <f t="shared" si="19"/>
        <v>3.544074275276762E-05</v>
      </c>
    </row>
    <row r="362" spans="2:13" ht="12.75">
      <c r="B362" s="131">
        <v>40866</v>
      </c>
      <c r="C362" s="132">
        <v>44459846.99</v>
      </c>
      <c r="D362" s="165">
        <v>3.2E-05</v>
      </c>
      <c r="E362" s="44">
        <f t="shared" si="17"/>
        <v>1422.71510368</v>
      </c>
      <c r="F362" s="132"/>
      <c r="G362" s="132">
        <v>0</v>
      </c>
      <c r="H362" s="151">
        <v>3.2E-05</v>
      </c>
      <c r="I362" s="152">
        <v>31.47</v>
      </c>
      <c r="J362" s="136">
        <f t="shared" si="18"/>
        <v>0</v>
      </c>
      <c r="K362" s="44">
        <v>0</v>
      </c>
      <c r="M362" s="136">
        <f t="shared" si="19"/>
        <v>0</v>
      </c>
    </row>
    <row r="363" spans="2:13" ht="12.75">
      <c r="B363" s="131">
        <v>40867</v>
      </c>
      <c r="C363" s="132">
        <v>44459846.99</v>
      </c>
      <c r="D363" s="165">
        <v>3.2E-05</v>
      </c>
      <c r="E363" s="44">
        <f t="shared" si="17"/>
        <v>1422.71510368</v>
      </c>
      <c r="F363" s="132"/>
      <c r="G363" s="132">
        <v>0</v>
      </c>
      <c r="H363" s="151">
        <v>3.2E-05</v>
      </c>
      <c r="I363" s="152">
        <v>31.47</v>
      </c>
      <c r="J363" s="136">
        <f t="shared" si="18"/>
        <v>0</v>
      </c>
      <c r="K363" s="44">
        <v>0</v>
      </c>
      <c r="M363" s="136">
        <f t="shared" si="19"/>
        <v>0</v>
      </c>
    </row>
    <row r="364" spans="2:13" ht="12.75">
      <c r="B364" s="131">
        <v>40868</v>
      </c>
      <c r="C364" s="132">
        <v>44632376.48</v>
      </c>
      <c r="D364" s="165">
        <v>3.2E-05</v>
      </c>
      <c r="E364" s="44">
        <f t="shared" si="17"/>
        <v>1428.23604736</v>
      </c>
      <c r="F364" s="132"/>
      <c r="G364" s="132">
        <v>1595826.22</v>
      </c>
      <c r="H364" s="151">
        <v>3.2E-05</v>
      </c>
      <c r="I364" s="152">
        <v>31.47</v>
      </c>
      <c r="J364" s="136">
        <f t="shared" si="18"/>
        <v>0.001007</v>
      </c>
      <c r="K364" s="44">
        <v>1607</v>
      </c>
      <c r="M364" s="136">
        <f t="shared" si="19"/>
        <v>3.600525283972063E-05</v>
      </c>
    </row>
    <row r="365" spans="2:13" ht="12.75">
      <c r="B365" s="131">
        <v>40869</v>
      </c>
      <c r="C365" s="132">
        <v>44104341.71</v>
      </c>
      <c r="D365" s="165">
        <v>3.2E-05</v>
      </c>
      <c r="E365" s="44">
        <f t="shared" si="17"/>
        <v>1411.33893472</v>
      </c>
      <c r="F365" s="132"/>
      <c r="G365" s="132">
        <v>2075578.61</v>
      </c>
      <c r="H365" s="151">
        <v>3.2E-05</v>
      </c>
      <c r="I365" s="152">
        <v>31.47</v>
      </c>
      <c r="J365" s="136">
        <f t="shared" si="18"/>
        <v>0.001007</v>
      </c>
      <c r="K365" s="44">
        <v>2090.11</v>
      </c>
      <c r="M365" s="136">
        <f t="shared" si="19"/>
        <v>4.739011895343852E-05</v>
      </c>
    </row>
    <row r="366" spans="2:13" ht="12.75">
      <c r="B366" s="131">
        <v>40870</v>
      </c>
      <c r="C366" s="132">
        <v>43430705.21</v>
      </c>
      <c r="D366" s="165">
        <v>3.2E-05</v>
      </c>
      <c r="E366" s="44">
        <f t="shared" si="17"/>
        <v>1389.78256672</v>
      </c>
      <c r="F366" s="132"/>
      <c r="G366" s="132">
        <v>2369626.79</v>
      </c>
      <c r="H366" s="151">
        <v>3.2E-05</v>
      </c>
      <c r="I366" s="152">
        <v>31.47</v>
      </c>
      <c r="J366" s="136">
        <f t="shared" si="18"/>
        <v>0.001007</v>
      </c>
      <c r="K366" s="44">
        <v>2386.21</v>
      </c>
      <c r="M366" s="136">
        <f t="shared" si="19"/>
        <v>5.494292548237441E-05</v>
      </c>
    </row>
    <row r="367" spans="2:13" ht="12.75">
      <c r="B367" s="131">
        <v>40871</v>
      </c>
      <c r="C367" s="132">
        <v>43430705.21</v>
      </c>
      <c r="D367" s="165">
        <v>3.2E-05</v>
      </c>
      <c r="E367" s="44">
        <f t="shared" si="17"/>
        <v>1389.78256672</v>
      </c>
      <c r="F367" s="132"/>
      <c r="G367" s="132">
        <v>0</v>
      </c>
      <c r="H367" s="151">
        <v>3.2E-05</v>
      </c>
      <c r="I367" s="152">
        <v>31.47</v>
      </c>
      <c r="J367" s="136">
        <f t="shared" si="18"/>
        <v>0</v>
      </c>
      <c r="K367" s="44">
        <v>0</v>
      </c>
      <c r="M367" s="136">
        <f t="shared" si="19"/>
        <v>0</v>
      </c>
    </row>
    <row r="368" spans="2:13" ht="12.75">
      <c r="B368" s="131">
        <v>40872</v>
      </c>
      <c r="C368" s="132">
        <v>43430705.21</v>
      </c>
      <c r="D368" s="165">
        <v>3.2E-05</v>
      </c>
      <c r="E368" s="44">
        <f t="shared" si="17"/>
        <v>1389.78256672</v>
      </c>
      <c r="F368" s="132"/>
      <c r="G368" s="132">
        <v>0</v>
      </c>
      <c r="H368" s="151">
        <v>3.2E-05</v>
      </c>
      <c r="I368" s="152">
        <v>31.47</v>
      </c>
      <c r="J368" s="136">
        <f t="shared" si="18"/>
        <v>0</v>
      </c>
      <c r="K368" s="44">
        <v>0</v>
      </c>
      <c r="M368" s="136">
        <f t="shared" si="19"/>
        <v>0</v>
      </c>
    </row>
    <row r="369" spans="2:13" ht="12.75">
      <c r="B369" s="131">
        <v>40873</v>
      </c>
      <c r="C369" s="132">
        <v>43430705.21</v>
      </c>
      <c r="D369" s="165">
        <v>3.2E-05</v>
      </c>
      <c r="E369" s="44">
        <f t="shared" si="17"/>
        <v>1389.78256672</v>
      </c>
      <c r="F369" s="132"/>
      <c r="G369" s="132">
        <v>0</v>
      </c>
      <c r="H369" s="151">
        <v>3.2E-05</v>
      </c>
      <c r="I369" s="152">
        <v>31.47</v>
      </c>
      <c r="J369" s="136">
        <f t="shared" si="18"/>
        <v>0</v>
      </c>
      <c r="K369" s="44">
        <v>0</v>
      </c>
      <c r="M369" s="136">
        <f t="shared" si="19"/>
        <v>0</v>
      </c>
    </row>
    <row r="370" spans="2:13" ht="12.75">
      <c r="B370" s="131">
        <v>40874</v>
      </c>
      <c r="C370" s="132">
        <v>43430705.21</v>
      </c>
      <c r="D370" s="165">
        <v>3.2E-05</v>
      </c>
      <c r="E370" s="44">
        <f t="shared" si="17"/>
        <v>1389.78256672</v>
      </c>
      <c r="F370" s="132"/>
      <c r="G370" s="132">
        <v>0</v>
      </c>
      <c r="H370" s="151">
        <v>3.2E-05</v>
      </c>
      <c r="I370" s="152">
        <v>31.47</v>
      </c>
      <c r="J370" s="136">
        <f t="shared" si="18"/>
        <v>0</v>
      </c>
      <c r="K370" s="44">
        <v>0</v>
      </c>
      <c r="M370" s="136">
        <f t="shared" si="19"/>
        <v>0</v>
      </c>
    </row>
    <row r="371" spans="2:13" ht="12.75">
      <c r="B371" s="131">
        <v>40875</v>
      </c>
      <c r="C371" s="132">
        <v>45493961.38</v>
      </c>
      <c r="D371" s="165">
        <v>3.2E-05</v>
      </c>
      <c r="E371" s="44">
        <f t="shared" si="17"/>
        <v>1455.80676416</v>
      </c>
      <c r="F371" s="132"/>
      <c r="G371" s="132">
        <v>3163703.77</v>
      </c>
      <c r="H371" s="151">
        <v>3.2E-05</v>
      </c>
      <c r="I371" s="152">
        <v>31.47</v>
      </c>
      <c r="J371" s="136">
        <f t="shared" si="18"/>
        <v>0.001007</v>
      </c>
      <c r="K371" s="44">
        <v>3185.85</v>
      </c>
      <c r="M371" s="136">
        <f t="shared" si="19"/>
        <v>7.00279752160813E-05</v>
      </c>
    </row>
    <row r="372" spans="2:13" ht="12.75">
      <c r="B372" s="131">
        <v>40876</v>
      </c>
      <c r="C372" s="132">
        <v>47031270.95</v>
      </c>
      <c r="D372" s="165">
        <v>3.2E-05</v>
      </c>
      <c r="E372" s="44">
        <f t="shared" si="17"/>
        <v>1505.0006704</v>
      </c>
      <c r="F372" s="132"/>
      <c r="G372" s="132">
        <v>3915542.57</v>
      </c>
      <c r="H372" s="151">
        <v>3.2E-05</v>
      </c>
      <c r="I372" s="152">
        <v>31.47</v>
      </c>
      <c r="J372" s="136">
        <f t="shared" si="18"/>
        <v>0.001007</v>
      </c>
      <c r="K372" s="44">
        <v>3942.95</v>
      </c>
      <c r="M372" s="136">
        <f t="shared" si="19"/>
        <v>8.383677328626391E-05</v>
      </c>
    </row>
    <row r="373" spans="2:13" ht="12.75">
      <c r="B373" s="131">
        <v>40877</v>
      </c>
      <c r="C373" s="132">
        <v>47786981.48</v>
      </c>
      <c r="D373" s="165">
        <v>3.2E-05</v>
      </c>
      <c r="E373" s="44">
        <f t="shared" si="17"/>
        <v>1529.1834073599998</v>
      </c>
      <c r="F373" s="132"/>
      <c r="G373" s="132">
        <v>2873203.39</v>
      </c>
      <c r="H373" s="151">
        <v>3.2E-05</v>
      </c>
      <c r="I373" s="152">
        <v>31.47</v>
      </c>
      <c r="J373" s="136">
        <f t="shared" si="18"/>
        <v>0.001007</v>
      </c>
      <c r="K373" s="44">
        <v>2893.32</v>
      </c>
      <c r="M373" s="136">
        <f t="shared" si="19"/>
        <v>6.054619711041854E-05</v>
      </c>
    </row>
    <row r="374" spans="2:13" ht="12.75">
      <c r="B374" s="131">
        <v>40878</v>
      </c>
      <c r="C374" s="132">
        <v>48551484.16</v>
      </c>
      <c r="D374" s="165">
        <v>3.2E-05</v>
      </c>
      <c r="E374" s="44">
        <f t="shared" si="17"/>
        <v>1553.6474931199998</v>
      </c>
      <c r="F374" s="132"/>
      <c r="G374" s="132">
        <v>2244074.81</v>
      </c>
      <c r="H374" s="151">
        <v>3.2E-05</v>
      </c>
      <c r="I374" s="152">
        <v>31.47</v>
      </c>
      <c r="J374" s="136">
        <f t="shared" si="18"/>
        <v>0.001007</v>
      </c>
      <c r="K374" s="44">
        <v>2259.78</v>
      </c>
      <c r="M374" s="136">
        <f t="shared" si="19"/>
        <v>4.6543994258815265E-05</v>
      </c>
    </row>
    <row r="375" spans="2:13" ht="12.75">
      <c r="B375" s="131">
        <v>40879</v>
      </c>
      <c r="C375" s="132">
        <v>55065104.17</v>
      </c>
      <c r="D375" s="165">
        <v>3.2E-05</v>
      </c>
      <c r="E375" s="44">
        <f t="shared" si="17"/>
        <v>1762.08333344</v>
      </c>
      <c r="F375" s="132"/>
      <c r="G375" s="132">
        <v>7501844.34</v>
      </c>
      <c r="H375" s="151">
        <v>3.2E-05</v>
      </c>
      <c r="I375" s="152">
        <v>31.47</v>
      </c>
      <c r="J375" s="136">
        <f t="shared" si="18"/>
        <v>0.001007</v>
      </c>
      <c r="K375" s="44">
        <v>7554.36</v>
      </c>
      <c r="M375" s="136">
        <f t="shared" si="19"/>
        <v>0.00013718960699098592</v>
      </c>
    </row>
    <row r="376" spans="2:13" ht="12.75">
      <c r="B376" s="131">
        <v>40880</v>
      </c>
      <c r="C376" s="132">
        <v>55065104.17</v>
      </c>
      <c r="D376" s="165">
        <v>3.2E-05</v>
      </c>
      <c r="E376" s="44">
        <f t="shared" si="17"/>
        <v>1762.08333344</v>
      </c>
      <c r="F376" s="132"/>
      <c r="G376" s="132">
        <v>0</v>
      </c>
      <c r="H376" s="151">
        <v>3.2E-05</v>
      </c>
      <c r="I376" s="152">
        <v>31.47</v>
      </c>
      <c r="J376" s="136">
        <f t="shared" si="18"/>
        <v>0</v>
      </c>
      <c r="K376" s="44">
        <v>0</v>
      </c>
      <c r="M376" s="136">
        <f t="shared" si="19"/>
        <v>0</v>
      </c>
    </row>
    <row r="377" spans="2:13" ht="12.75">
      <c r="B377" s="131">
        <v>40881</v>
      </c>
      <c r="C377" s="132">
        <v>55065104.17</v>
      </c>
      <c r="D377" s="165">
        <v>3.2E-05</v>
      </c>
      <c r="E377" s="44">
        <f t="shared" si="17"/>
        <v>1762.08333344</v>
      </c>
      <c r="F377" s="132"/>
      <c r="G377" s="132">
        <v>0</v>
      </c>
      <c r="H377" s="151">
        <v>3.2E-05</v>
      </c>
      <c r="I377" s="152">
        <v>31.47</v>
      </c>
      <c r="J377" s="136">
        <f t="shared" si="18"/>
        <v>0</v>
      </c>
      <c r="K377" s="44">
        <v>0</v>
      </c>
      <c r="M377" s="136">
        <f t="shared" si="19"/>
        <v>0</v>
      </c>
    </row>
    <row r="378" spans="2:13" ht="12.75">
      <c r="B378" s="131">
        <v>40882</v>
      </c>
      <c r="C378" s="132">
        <v>55601221.62</v>
      </c>
      <c r="D378" s="165">
        <v>3.2E-05</v>
      </c>
      <c r="E378" s="44">
        <f t="shared" si="17"/>
        <v>1779.23909184</v>
      </c>
      <c r="F378" s="132"/>
      <c r="G378" s="132">
        <v>2173431.49</v>
      </c>
      <c r="H378" s="151">
        <v>3.2E-05</v>
      </c>
      <c r="I378" s="152">
        <v>31.47</v>
      </c>
      <c r="J378" s="136">
        <f t="shared" si="18"/>
        <v>0.001007</v>
      </c>
      <c r="K378" s="44">
        <v>2188.65</v>
      </c>
      <c r="M378" s="136">
        <f t="shared" si="19"/>
        <v>3.936334375812947E-05</v>
      </c>
    </row>
    <row r="379" spans="2:13" ht="12.75">
      <c r="B379" s="131">
        <v>40883</v>
      </c>
      <c r="C379" s="132">
        <v>55811891.33</v>
      </c>
      <c r="D379" s="165">
        <v>3.2E-05</v>
      </c>
      <c r="E379" s="44">
        <f t="shared" si="17"/>
        <v>1785.9805225599998</v>
      </c>
      <c r="F379" s="132"/>
      <c r="G379" s="132">
        <v>2739478.16</v>
      </c>
      <c r="H379" s="151">
        <v>3.2E-05</v>
      </c>
      <c r="I379" s="152">
        <v>31.47</v>
      </c>
      <c r="J379" s="136">
        <f t="shared" si="18"/>
        <v>0.001007</v>
      </c>
      <c r="K379" s="44">
        <v>2758.65</v>
      </c>
      <c r="M379" s="136">
        <f t="shared" si="19"/>
        <v>4.942763870317312E-05</v>
      </c>
    </row>
    <row r="380" spans="2:13" ht="12.75">
      <c r="B380" s="131">
        <v>40884</v>
      </c>
      <c r="C380" s="132">
        <v>56060359.83</v>
      </c>
      <c r="D380" s="165">
        <v>3.3E-05</v>
      </c>
      <c r="E380" s="44">
        <f t="shared" si="17"/>
        <v>1849.99187439</v>
      </c>
      <c r="F380" s="132"/>
      <c r="G380" s="132">
        <v>2605881.15</v>
      </c>
      <c r="H380" s="151">
        <v>3.3E-05</v>
      </c>
      <c r="I380" s="152">
        <v>30.12</v>
      </c>
      <c r="J380" s="136">
        <f t="shared" si="18"/>
        <v>0.000994</v>
      </c>
      <c r="K380" s="44">
        <v>2590.25</v>
      </c>
      <c r="M380" s="136">
        <f t="shared" si="19"/>
        <v>4.620466240057668E-05</v>
      </c>
    </row>
    <row r="381" spans="2:13" ht="12.75">
      <c r="B381" s="131">
        <v>40885</v>
      </c>
      <c r="C381" s="132">
        <v>55829770.71</v>
      </c>
      <c r="D381" s="165">
        <v>3.3E-05</v>
      </c>
      <c r="E381" s="44">
        <f t="shared" si="17"/>
        <v>1842.3824334300002</v>
      </c>
      <c r="F381" s="132"/>
      <c r="G381" s="132">
        <v>1614144.7</v>
      </c>
      <c r="H381" s="151">
        <v>3.3E-05</v>
      </c>
      <c r="I381" s="152">
        <v>30.12</v>
      </c>
      <c r="J381" s="136">
        <f t="shared" si="18"/>
        <v>0.000994</v>
      </c>
      <c r="K381" s="44">
        <v>1604.46</v>
      </c>
      <c r="M381" s="136">
        <f t="shared" si="19"/>
        <v>2.8738430761862607E-05</v>
      </c>
    </row>
    <row r="382" spans="2:13" ht="12.75">
      <c r="B382" s="131">
        <v>40886</v>
      </c>
      <c r="C382" s="132">
        <v>55646278.18</v>
      </c>
      <c r="D382" s="165">
        <v>3.3E-05</v>
      </c>
      <c r="E382" s="44">
        <f t="shared" si="17"/>
        <v>1836.3271799400002</v>
      </c>
      <c r="F382" s="132"/>
      <c r="G382" s="132">
        <v>2054372.94</v>
      </c>
      <c r="H382" s="151">
        <v>3.3E-05</v>
      </c>
      <c r="I382" s="152">
        <v>30.12</v>
      </c>
      <c r="J382" s="136">
        <f t="shared" si="18"/>
        <v>0.000994</v>
      </c>
      <c r="K382" s="44">
        <v>2042.05</v>
      </c>
      <c r="M382" s="136">
        <f t="shared" si="19"/>
        <v>3.669697357646354E-05</v>
      </c>
    </row>
    <row r="383" spans="2:13" ht="12.75">
      <c r="B383" s="131">
        <v>40887</v>
      </c>
      <c r="C383" s="132">
        <v>55646278.18</v>
      </c>
      <c r="D383" s="165">
        <v>3.3E-05</v>
      </c>
      <c r="E383" s="44">
        <f t="shared" si="17"/>
        <v>1836.3271799400002</v>
      </c>
      <c r="F383" s="132"/>
      <c r="G383" s="132">
        <v>0</v>
      </c>
      <c r="H383" s="151">
        <v>3.3E-05</v>
      </c>
      <c r="I383" s="152">
        <v>30.12</v>
      </c>
      <c r="J383" s="136">
        <f t="shared" si="18"/>
        <v>0</v>
      </c>
      <c r="K383" s="44">
        <v>0</v>
      </c>
      <c r="M383" s="136">
        <f t="shared" si="19"/>
        <v>0</v>
      </c>
    </row>
    <row r="384" spans="2:13" ht="12.75">
      <c r="B384" s="131">
        <v>40888</v>
      </c>
      <c r="C384" s="132">
        <v>55646278.18</v>
      </c>
      <c r="D384" s="165">
        <v>3.3E-05</v>
      </c>
      <c r="E384" s="44">
        <f t="shared" si="17"/>
        <v>1836.3271799400002</v>
      </c>
      <c r="F384" s="132"/>
      <c r="G384" s="132">
        <v>0</v>
      </c>
      <c r="H384" s="151">
        <v>3.3E-05</v>
      </c>
      <c r="I384" s="152">
        <v>30.12</v>
      </c>
      <c r="J384" s="136">
        <f t="shared" si="18"/>
        <v>0</v>
      </c>
      <c r="K384" s="44">
        <v>0</v>
      </c>
      <c r="M384" s="136">
        <f t="shared" si="19"/>
        <v>0</v>
      </c>
    </row>
    <row r="385" spans="2:13" ht="12.75">
      <c r="B385" s="131">
        <v>40889</v>
      </c>
      <c r="C385" s="132">
        <v>55911997.96</v>
      </c>
      <c r="D385" s="165">
        <v>3.3E-05</v>
      </c>
      <c r="E385" s="44">
        <f t="shared" si="17"/>
        <v>1845.0959326800003</v>
      </c>
      <c r="F385" s="132"/>
      <c r="G385" s="132">
        <v>1710625.12</v>
      </c>
      <c r="H385" s="151">
        <v>3.3E-05</v>
      </c>
      <c r="I385" s="152">
        <v>30.12</v>
      </c>
      <c r="J385" s="136">
        <f t="shared" si="18"/>
        <v>0.000994</v>
      </c>
      <c r="K385" s="44">
        <v>1700.36</v>
      </c>
      <c r="M385" s="136">
        <f t="shared" si="19"/>
        <v>3.041136181927275E-05</v>
      </c>
    </row>
    <row r="386" spans="2:13" ht="12.75">
      <c r="B386" s="131">
        <v>40890</v>
      </c>
      <c r="C386" s="132">
        <v>50900144.87</v>
      </c>
      <c r="D386" s="165">
        <v>3.3E-05</v>
      </c>
      <c r="E386" s="44">
        <f t="shared" si="17"/>
        <v>1679.70478071</v>
      </c>
      <c r="F386" s="132"/>
      <c r="G386" s="132">
        <v>2237145.04</v>
      </c>
      <c r="H386" s="151">
        <v>3.3E-05</v>
      </c>
      <c r="I386" s="152">
        <v>30.12</v>
      </c>
      <c r="J386" s="136">
        <f t="shared" si="18"/>
        <v>0.000994</v>
      </c>
      <c r="K386" s="44">
        <v>2223.72</v>
      </c>
      <c r="M386" s="136">
        <f t="shared" si="19"/>
        <v>4.3687891373972034E-05</v>
      </c>
    </row>
    <row r="387" spans="2:13" ht="12.75">
      <c r="B387" s="131">
        <v>40891</v>
      </c>
      <c r="C387" s="132">
        <v>50581711.35</v>
      </c>
      <c r="D387" s="165">
        <v>3.2E-05</v>
      </c>
      <c r="E387" s="44">
        <f t="shared" si="17"/>
        <v>1618.6147632</v>
      </c>
      <c r="F387" s="132"/>
      <c r="G387" s="132">
        <v>2510969.46</v>
      </c>
      <c r="H387" s="151">
        <v>3.2E-05</v>
      </c>
      <c r="I387" s="152">
        <v>30.12</v>
      </c>
      <c r="J387" s="136">
        <f t="shared" si="18"/>
        <v>0.000964</v>
      </c>
      <c r="K387" s="44">
        <v>2420.57</v>
      </c>
      <c r="M387" s="136">
        <f t="shared" si="19"/>
        <v>4.785464816029796E-05</v>
      </c>
    </row>
    <row r="388" spans="2:13" ht="12.75">
      <c r="B388" s="131">
        <v>40892</v>
      </c>
      <c r="C388" s="132">
        <v>51385938.89</v>
      </c>
      <c r="D388" s="165">
        <v>3.2E-05</v>
      </c>
      <c r="E388" s="44">
        <f t="shared" si="17"/>
        <v>1644.35004448</v>
      </c>
      <c r="F388" s="132"/>
      <c r="G388" s="132">
        <v>2227288.31</v>
      </c>
      <c r="H388" s="151">
        <v>3.2E-05</v>
      </c>
      <c r="I388" s="152">
        <v>30.12</v>
      </c>
      <c r="J388" s="136">
        <f t="shared" si="18"/>
        <v>0.000964</v>
      </c>
      <c r="K388" s="44">
        <v>2147.11</v>
      </c>
      <c r="M388" s="136">
        <f t="shared" si="19"/>
        <v>4.1783998626477175E-05</v>
      </c>
    </row>
    <row r="389" spans="2:13" ht="12.75">
      <c r="B389" s="131">
        <v>40893</v>
      </c>
      <c r="C389" s="132">
        <v>51557484.92</v>
      </c>
      <c r="D389" s="165">
        <v>3.2E-05</v>
      </c>
      <c r="E389" s="44">
        <f t="shared" si="17"/>
        <v>1649.83951744</v>
      </c>
      <c r="F389" s="132"/>
      <c r="G389" s="132">
        <v>1852809.43</v>
      </c>
      <c r="H389" s="151">
        <v>3.2E-05</v>
      </c>
      <c r="I389" s="152">
        <v>30.12</v>
      </c>
      <c r="J389" s="136">
        <f t="shared" si="18"/>
        <v>0.000964</v>
      </c>
      <c r="K389" s="44">
        <v>1786.11</v>
      </c>
      <c r="M389" s="136">
        <f t="shared" si="19"/>
        <v>3.464307855147407E-05</v>
      </c>
    </row>
    <row r="390" spans="2:13" ht="12.75">
      <c r="B390" s="131">
        <v>40894</v>
      </c>
      <c r="C390" s="132">
        <v>51557484.92</v>
      </c>
      <c r="D390" s="165">
        <v>3.2E-05</v>
      </c>
      <c r="E390" s="44">
        <f t="shared" si="17"/>
        <v>1649.83951744</v>
      </c>
      <c r="F390" s="132"/>
      <c r="G390" s="132">
        <v>0</v>
      </c>
      <c r="H390" s="151">
        <v>3.2E-05</v>
      </c>
      <c r="I390" s="152">
        <v>30.12</v>
      </c>
      <c r="J390" s="136">
        <f t="shared" si="18"/>
        <v>0</v>
      </c>
      <c r="K390" s="44">
        <v>0</v>
      </c>
      <c r="M390" s="136">
        <f t="shared" si="19"/>
        <v>0</v>
      </c>
    </row>
    <row r="391" spans="2:13" ht="12.75">
      <c r="B391" s="131">
        <v>40895</v>
      </c>
      <c r="C391" s="132">
        <v>51557484.92</v>
      </c>
      <c r="D391" s="165">
        <v>3.2E-05</v>
      </c>
      <c r="E391" s="44">
        <f t="shared" si="17"/>
        <v>1649.83951744</v>
      </c>
      <c r="F391" s="132"/>
      <c r="G391" s="132">
        <v>0</v>
      </c>
      <c r="H391" s="151">
        <v>3.2E-05</v>
      </c>
      <c r="I391" s="152">
        <v>30.12</v>
      </c>
      <c r="J391" s="136">
        <f t="shared" si="18"/>
        <v>0</v>
      </c>
      <c r="K391" s="44">
        <v>0</v>
      </c>
      <c r="M391" s="136">
        <f t="shared" si="19"/>
        <v>0</v>
      </c>
    </row>
    <row r="392" spans="2:13" ht="12.75">
      <c r="B392" s="131">
        <v>40896</v>
      </c>
      <c r="C392" s="132">
        <v>51983589.86</v>
      </c>
      <c r="D392" s="165">
        <v>3.2E-05</v>
      </c>
      <c r="E392" s="44">
        <f t="shared" si="17"/>
        <v>1663.4748755199998</v>
      </c>
      <c r="F392" s="132"/>
      <c r="G392" s="132">
        <v>1853135.16</v>
      </c>
      <c r="H392" s="151">
        <v>3.2E-05</v>
      </c>
      <c r="I392" s="152">
        <v>30.12</v>
      </c>
      <c r="J392" s="136">
        <f t="shared" si="18"/>
        <v>0.000964</v>
      </c>
      <c r="K392" s="44">
        <v>1786.42</v>
      </c>
      <c r="M392" s="136">
        <f t="shared" si="19"/>
        <v>3.436507568659861E-05</v>
      </c>
    </row>
    <row r="393" spans="2:13" ht="12.75">
      <c r="B393" s="131">
        <v>40897</v>
      </c>
      <c r="C393" s="132">
        <v>50792881.55</v>
      </c>
      <c r="D393" s="165">
        <v>3.2E-05</v>
      </c>
      <c r="E393" s="44">
        <f t="shared" si="17"/>
        <v>1625.3722096</v>
      </c>
      <c r="F393" s="132"/>
      <c r="G393" s="132">
        <v>1995977.62</v>
      </c>
      <c r="H393" s="151">
        <v>3.2E-05</v>
      </c>
      <c r="I393" s="152">
        <v>30.12</v>
      </c>
      <c r="J393" s="136">
        <f t="shared" si="18"/>
        <v>0.000964</v>
      </c>
      <c r="K393" s="44">
        <v>1924.12</v>
      </c>
      <c r="M393" s="136">
        <f t="shared" si="19"/>
        <v>3.788168619860473E-05</v>
      </c>
    </row>
    <row r="394" spans="2:13" ht="12.75">
      <c r="B394" s="131">
        <v>40898</v>
      </c>
      <c r="C394" s="132">
        <v>49159004.17</v>
      </c>
      <c r="D394" s="165">
        <v>3.2E-05</v>
      </c>
      <c r="E394" s="44">
        <f t="shared" si="17"/>
        <v>1573.08813344</v>
      </c>
      <c r="F394" s="132"/>
      <c r="G394" s="132">
        <v>1605511.93</v>
      </c>
      <c r="H394" s="151">
        <v>3.2E-05</v>
      </c>
      <c r="I394" s="152">
        <v>30.12</v>
      </c>
      <c r="J394" s="136">
        <f t="shared" si="18"/>
        <v>0.000964</v>
      </c>
      <c r="K394" s="44">
        <v>1547.71</v>
      </c>
      <c r="M394" s="136">
        <f t="shared" si="19"/>
        <v>3.148375411852856E-05</v>
      </c>
    </row>
    <row r="395" spans="2:13" ht="12.75">
      <c r="B395" s="131">
        <v>40899</v>
      </c>
      <c r="C395" s="132">
        <v>49554669.92</v>
      </c>
      <c r="D395" s="165">
        <v>3.2E-05</v>
      </c>
      <c r="E395" s="44">
        <f t="shared" si="17"/>
        <v>1585.74943744</v>
      </c>
      <c r="F395" s="132"/>
      <c r="G395" s="132">
        <v>1481071.03</v>
      </c>
      <c r="H395" s="151">
        <v>3.2E-05</v>
      </c>
      <c r="I395" s="152">
        <v>30.12</v>
      </c>
      <c r="J395" s="136">
        <f t="shared" si="18"/>
        <v>0.000964</v>
      </c>
      <c r="K395" s="44">
        <v>1427.75</v>
      </c>
      <c r="M395" s="136">
        <f t="shared" si="19"/>
        <v>2.881161356346292E-05</v>
      </c>
    </row>
    <row r="396" spans="2:13" ht="12.75">
      <c r="B396" s="131">
        <v>40900</v>
      </c>
      <c r="C396" s="132">
        <v>49554669.92</v>
      </c>
      <c r="D396" s="165">
        <v>3.2E-05</v>
      </c>
      <c r="E396" s="44">
        <f t="shared" si="17"/>
        <v>1585.74943744</v>
      </c>
      <c r="F396" s="132"/>
      <c r="G396" s="132">
        <v>0</v>
      </c>
      <c r="H396" s="151">
        <v>3.2E-05</v>
      </c>
      <c r="I396" s="152">
        <v>30.12</v>
      </c>
      <c r="J396" s="136">
        <f t="shared" si="18"/>
        <v>0</v>
      </c>
      <c r="K396" s="44">
        <v>0</v>
      </c>
      <c r="M396" s="136">
        <f t="shared" si="19"/>
        <v>0</v>
      </c>
    </row>
    <row r="397" spans="2:13" ht="12.75">
      <c r="B397" s="131">
        <v>40901</v>
      </c>
      <c r="C397" s="132">
        <v>49554669.92</v>
      </c>
      <c r="D397" s="165">
        <v>3.2E-05</v>
      </c>
      <c r="E397" s="44">
        <f t="shared" si="17"/>
        <v>1585.74943744</v>
      </c>
      <c r="F397" s="132"/>
      <c r="G397" s="132">
        <v>0</v>
      </c>
      <c r="H397" s="151">
        <v>3.2E-05</v>
      </c>
      <c r="I397" s="152">
        <v>30.12</v>
      </c>
      <c r="J397" s="136">
        <f t="shared" si="18"/>
        <v>0</v>
      </c>
      <c r="K397" s="44">
        <v>0</v>
      </c>
      <c r="M397" s="136">
        <f t="shared" si="19"/>
        <v>0</v>
      </c>
    </row>
    <row r="398" spans="2:13" ht="12.75">
      <c r="B398" s="131">
        <v>40902</v>
      </c>
      <c r="C398" s="132">
        <v>49554669.92</v>
      </c>
      <c r="D398" s="165">
        <v>3.2E-05</v>
      </c>
      <c r="E398" s="44">
        <f t="shared" si="17"/>
        <v>1585.74943744</v>
      </c>
      <c r="F398" s="132"/>
      <c r="G398" s="132">
        <v>0</v>
      </c>
      <c r="H398" s="151">
        <v>3.2E-05</v>
      </c>
      <c r="I398" s="152">
        <v>30.12</v>
      </c>
      <c r="J398" s="136">
        <f t="shared" si="18"/>
        <v>0</v>
      </c>
      <c r="K398" s="44">
        <v>0</v>
      </c>
      <c r="M398" s="136">
        <f t="shared" si="19"/>
        <v>0</v>
      </c>
    </row>
    <row r="399" spans="2:13" ht="12.75">
      <c r="B399" s="131">
        <v>40903</v>
      </c>
      <c r="C399" s="132">
        <v>49554669.92</v>
      </c>
      <c r="D399" s="165">
        <v>3.2E-05</v>
      </c>
      <c r="E399" s="44">
        <f t="shared" si="17"/>
        <v>1585.74943744</v>
      </c>
      <c r="F399" s="132"/>
      <c r="G399" s="132">
        <v>0</v>
      </c>
      <c r="H399" s="151">
        <v>3.2E-05</v>
      </c>
      <c r="I399" s="152">
        <v>30.12</v>
      </c>
      <c r="J399" s="136">
        <f t="shared" si="18"/>
        <v>0</v>
      </c>
      <c r="K399" s="44">
        <v>0</v>
      </c>
      <c r="M399" s="136">
        <f t="shared" si="19"/>
        <v>0</v>
      </c>
    </row>
    <row r="400" spans="2:13" ht="12.75">
      <c r="B400" s="131">
        <v>40904</v>
      </c>
      <c r="C400" s="132">
        <v>49186626.37</v>
      </c>
      <c r="D400" s="165">
        <v>3.2E-05</v>
      </c>
      <c r="E400" s="44">
        <f t="shared" si="17"/>
        <v>1573.9720438399997</v>
      </c>
      <c r="F400" s="132"/>
      <c r="G400" s="132">
        <v>1829280.04</v>
      </c>
      <c r="H400" s="151">
        <v>3.2E-05</v>
      </c>
      <c r="I400" s="152">
        <v>30.12</v>
      </c>
      <c r="J400" s="136">
        <f t="shared" si="18"/>
        <v>0.000964</v>
      </c>
      <c r="K400" s="44">
        <v>1763.43</v>
      </c>
      <c r="M400" s="136">
        <f t="shared" si="19"/>
        <v>3.585181847469732E-05</v>
      </c>
    </row>
    <row r="401" spans="2:13" ht="12.75">
      <c r="B401" s="131">
        <v>40905</v>
      </c>
      <c r="C401" s="132">
        <v>48558991.82</v>
      </c>
      <c r="D401" s="165">
        <v>3.2E-05</v>
      </c>
      <c r="E401" s="44">
        <f t="shared" si="17"/>
        <v>1553.8877382399999</v>
      </c>
      <c r="F401" s="132"/>
      <c r="G401" s="132">
        <v>2212008.72</v>
      </c>
      <c r="H401" s="151">
        <v>3.2E-05</v>
      </c>
      <c r="I401" s="152">
        <v>30.12</v>
      </c>
      <c r="J401" s="136">
        <f t="shared" si="18"/>
        <v>0.000964</v>
      </c>
      <c r="K401" s="44">
        <v>2132.38</v>
      </c>
      <c r="M401" s="136">
        <f t="shared" si="19"/>
        <v>4.3913185181116885E-05</v>
      </c>
    </row>
    <row r="402" spans="2:13" ht="12.75">
      <c r="B402" s="131">
        <v>40906</v>
      </c>
      <c r="C402" s="132">
        <v>49648183.08</v>
      </c>
      <c r="D402" s="165">
        <v>3.2E-05</v>
      </c>
      <c r="E402" s="44">
        <f t="shared" si="17"/>
        <v>1588.7418585599999</v>
      </c>
      <c r="F402" s="132"/>
      <c r="G402" s="132">
        <v>3475684.57</v>
      </c>
      <c r="H402" s="151">
        <v>3.2E-05</v>
      </c>
      <c r="I402" s="152">
        <v>30.12</v>
      </c>
      <c r="J402" s="136">
        <f t="shared" si="18"/>
        <v>0.000964</v>
      </c>
      <c r="K402" s="44">
        <v>3350.56</v>
      </c>
      <c r="M402" s="136">
        <f t="shared" si="19"/>
        <v>6.748605471827873E-05</v>
      </c>
    </row>
    <row r="403" spans="2:13" ht="12.75">
      <c r="B403" s="131">
        <v>40907</v>
      </c>
      <c r="C403" s="132">
        <v>51455310.75</v>
      </c>
      <c r="D403" s="165">
        <v>3.2E-05</v>
      </c>
      <c r="E403" s="44">
        <f t="shared" si="17"/>
        <v>1646.5699439999999</v>
      </c>
      <c r="F403" s="132"/>
      <c r="G403" s="132">
        <v>3670432.92</v>
      </c>
      <c r="H403" s="151">
        <v>3.2E-05</v>
      </c>
      <c r="I403" s="152">
        <v>30.12</v>
      </c>
      <c r="J403" s="136">
        <f t="shared" si="18"/>
        <v>0.000964</v>
      </c>
      <c r="K403" s="44">
        <v>3538.3</v>
      </c>
      <c r="M403" s="136">
        <f t="shared" si="19"/>
        <v>6.876452495236364E-05</v>
      </c>
    </row>
    <row r="404" spans="2:11" ht="12.75">
      <c r="B404" s="131">
        <v>40908</v>
      </c>
      <c r="C404" s="132">
        <v>51455310.75</v>
      </c>
      <c r="D404" s="167">
        <v>3.2E-05</v>
      </c>
      <c r="E404" s="44"/>
      <c r="F404" s="132"/>
      <c r="G404" s="132">
        <v>0</v>
      </c>
      <c r="H404" s="151">
        <v>3.2E-05</v>
      </c>
      <c r="I404" s="152">
        <v>30.12</v>
      </c>
      <c r="J404" s="136"/>
      <c r="K404" s="44">
        <v>0</v>
      </c>
    </row>
    <row r="405" spans="2:11" ht="12.75">
      <c r="B405" s="131"/>
      <c r="C405" s="132"/>
      <c r="D405" s="167"/>
      <c r="E405" s="44"/>
      <c r="F405" s="132"/>
      <c r="G405" s="132"/>
      <c r="H405" s="151"/>
      <c r="I405" s="152"/>
      <c r="J405" s="136"/>
      <c r="K405" s="44"/>
    </row>
    <row r="406" spans="2:11" ht="12.75">
      <c r="B406" s="131"/>
      <c r="C406" s="132"/>
      <c r="D406" s="167"/>
      <c r="E406" s="44"/>
      <c r="F406" s="132"/>
      <c r="G406" s="132"/>
      <c r="H406" s="151"/>
      <c r="I406" s="152"/>
      <c r="J406" s="136"/>
      <c r="K406" s="44"/>
    </row>
    <row r="407" spans="2:11" ht="12.75">
      <c r="B407" s="131"/>
      <c r="C407" s="132"/>
      <c r="D407" s="151"/>
      <c r="E407" s="44"/>
      <c r="F407" s="132"/>
      <c r="G407" s="132"/>
      <c r="H407" s="151"/>
      <c r="I407" s="152"/>
      <c r="J407" s="136"/>
      <c r="K407" s="44"/>
    </row>
    <row r="408" spans="5:15" ht="51">
      <c r="E408" s="153">
        <f>SUM(E9:E407)</f>
        <v>705515.3514810195</v>
      </c>
      <c r="F408" s="153"/>
      <c r="J408" s="136"/>
      <c r="K408" s="154">
        <f>SUM(K9:K407)</f>
        <v>690024.6800000002</v>
      </c>
      <c r="M408" s="155">
        <f>AVERAGE(M9:M407)</f>
        <v>3.177434963072147E-05</v>
      </c>
      <c r="O408" s="159" t="s">
        <v>149</v>
      </c>
    </row>
    <row r="409" ht="12.75">
      <c r="O409" s="107"/>
    </row>
    <row r="410" spans="11:15" ht="51">
      <c r="K410" s="157"/>
      <c r="M410" s="158">
        <f>M408*360</f>
        <v>0.011438765867059728</v>
      </c>
      <c r="O410" s="159" t="s">
        <v>148</v>
      </c>
    </row>
    <row r="414" spans="2:5" ht="12.75">
      <c r="B414" s="156" t="s">
        <v>177</v>
      </c>
      <c r="E414" s="153">
        <f>AVERAGE(C9:C407)</f>
        <v>55306694.881060556</v>
      </c>
    </row>
    <row r="416" spans="2:7" ht="12.75">
      <c r="B416" s="156" t="s">
        <v>178</v>
      </c>
      <c r="E416" s="158">
        <f>E408/E414/396*360</f>
        <v>0.01159674418503551</v>
      </c>
      <c r="G416" s="156" t="s">
        <v>146</v>
      </c>
    </row>
    <row r="417" ht="12.75">
      <c r="G417" s="156"/>
    </row>
    <row r="418" spans="2:7" ht="12.75">
      <c r="B418" s="156" t="s">
        <v>179</v>
      </c>
      <c r="E418" s="158">
        <f>K408/E414/396*360</f>
        <v>0.011342119882328697</v>
      </c>
      <c r="G418" s="156" t="s">
        <v>147</v>
      </c>
    </row>
  </sheetData>
  <mergeCells count="5">
    <mergeCell ref="C5:E5"/>
    <mergeCell ref="G5:M5"/>
    <mergeCell ref="B1:M1"/>
    <mergeCell ref="B2:M2"/>
    <mergeCell ref="B3:M3"/>
  </mergeCells>
  <printOptions horizontalCentered="1"/>
  <pageMargins left="0.5" right="0" top="1" bottom="0.25" header="0.25" footer="0"/>
  <pageSetup horizontalDpi="600" verticalDpi="600" orientation="portrait" scale="56" r:id="rId1"/>
  <headerFooter alignWithMargins="0">
    <oddHeader>&amp;R
</oddHeader>
  </headerFooter>
  <rowBreaks count="4" manualBreakCount="4">
    <brk id="93" max="255" man="1"/>
    <brk id="178" max="255" man="1"/>
    <brk id="263" max="255" man="1"/>
    <brk id="3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T75"/>
  <sheetViews>
    <sheetView workbookViewId="0" topLeftCell="A1">
      <selection activeCell="J16" sqref="J16"/>
    </sheetView>
  </sheetViews>
  <sheetFormatPr defaultColWidth="9.140625" defaultRowHeight="12.75"/>
  <cols>
    <col min="1" max="1" width="10.7109375" style="0" customWidth="1"/>
    <col min="2" max="2" width="5.140625" style="2" bestFit="1" customWidth="1"/>
    <col min="3" max="3" width="0.2890625" style="0" customWidth="1"/>
    <col min="4" max="4" width="12.7109375" style="0" customWidth="1"/>
    <col min="5" max="5" width="0.2890625" style="0" customWidth="1"/>
    <col min="6" max="6" width="15.7109375" style="0" customWidth="1"/>
    <col min="7" max="7" width="0.2890625" style="0" customWidth="1"/>
    <col min="8" max="8" width="12.8515625" style="0" customWidth="1"/>
    <col min="9" max="9" width="0.2890625" style="0" customWidth="1"/>
    <col min="10" max="10" width="12.7109375" style="0" customWidth="1"/>
    <col min="11" max="11" width="3.7109375" style="0" customWidth="1"/>
    <col min="12" max="12" width="0.2890625" style="0" customWidth="1"/>
    <col min="13" max="13" width="12.7109375" style="0" customWidth="1"/>
    <col min="14" max="14" width="0.2890625" style="0" customWidth="1"/>
    <col min="15" max="15" width="10.57421875" style="0" bestFit="1" customWidth="1"/>
    <col min="16" max="16" width="0.2890625" style="0" customWidth="1"/>
    <col min="17" max="17" width="3.7109375" style="0" customWidth="1"/>
    <col min="18" max="18" width="0.2890625" style="0" customWidth="1"/>
    <col min="19" max="19" width="9.8515625" style="0" bestFit="1" customWidth="1"/>
    <col min="20" max="20" width="2.28125" style="0" customWidth="1"/>
  </cols>
  <sheetData>
    <row r="1" ht="15" customHeight="1"/>
    <row r="2" ht="12.75">
      <c r="Q2" t="s">
        <v>69</v>
      </c>
    </row>
    <row r="4" ht="12.75">
      <c r="F4" s="47" t="s">
        <v>70</v>
      </c>
    </row>
    <row r="5" ht="12.75">
      <c r="H5" t="s">
        <v>71</v>
      </c>
    </row>
    <row r="6" ht="12.75">
      <c r="H6" t="s">
        <v>72</v>
      </c>
    </row>
    <row r="8" ht="12.75">
      <c r="J8" s="2" t="s">
        <v>175</v>
      </c>
    </row>
    <row r="9" spans="2:20" ht="13.5" thickBot="1">
      <c r="B9" s="4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ht="30" customHeight="1" thickBot="1">
      <c r="B10" s="49" t="s">
        <v>73</v>
      </c>
      <c r="C10" s="50"/>
      <c r="D10" s="51" t="s">
        <v>74</v>
      </c>
      <c r="E10" s="52"/>
      <c r="F10" s="53" t="s">
        <v>75</v>
      </c>
      <c r="G10" s="52"/>
      <c r="H10" s="53" t="s">
        <v>76</v>
      </c>
      <c r="I10" s="52"/>
      <c r="J10" s="53" t="s">
        <v>77</v>
      </c>
      <c r="K10" s="54"/>
      <c r="L10" s="52"/>
      <c r="M10" s="53" t="s">
        <v>78</v>
      </c>
      <c r="N10" s="55"/>
      <c r="O10" s="56" t="s">
        <v>79</v>
      </c>
      <c r="P10" s="57"/>
      <c r="Q10" s="58"/>
      <c r="R10" s="55"/>
      <c r="S10" s="59" t="s">
        <v>80</v>
      </c>
      <c r="T10" s="60"/>
    </row>
    <row r="11" spans="2:20" ht="30" customHeight="1" thickBot="1">
      <c r="B11" s="61"/>
      <c r="C11" s="62"/>
      <c r="D11" s="60"/>
      <c r="E11" s="62"/>
      <c r="F11" s="162" t="s">
        <v>174</v>
      </c>
      <c r="G11" s="62"/>
      <c r="H11" s="60"/>
      <c r="I11" s="62"/>
      <c r="J11" s="60"/>
      <c r="K11" s="63"/>
      <c r="L11" s="62"/>
      <c r="M11" s="60"/>
      <c r="N11" s="64"/>
      <c r="O11" s="48"/>
      <c r="P11" s="65"/>
      <c r="Q11" s="5"/>
      <c r="R11" s="64"/>
      <c r="S11" s="66"/>
      <c r="T11" s="60"/>
    </row>
    <row r="12" spans="2:20" ht="12.75" customHeight="1">
      <c r="B12" s="67"/>
      <c r="C12" s="68"/>
      <c r="D12" s="69"/>
      <c r="E12" s="68"/>
      <c r="F12" s="69"/>
      <c r="G12" s="68"/>
      <c r="H12" s="69"/>
      <c r="I12" s="68"/>
      <c r="J12" s="69"/>
      <c r="K12" s="70"/>
      <c r="L12" s="68"/>
      <c r="M12" s="69"/>
      <c r="N12" s="68"/>
      <c r="O12" s="69"/>
      <c r="P12" s="68"/>
      <c r="Q12" s="69"/>
      <c r="R12" s="68"/>
      <c r="S12" s="71"/>
      <c r="T12" s="5"/>
    </row>
    <row r="13" spans="2:20" ht="15" customHeight="1">
      <c r="B13" s="72">
        <v>1</v>
      </c>
      <c r="C13" s="64"/>
      <c r="D13" s="5" t="s">
        <v>81</v>
      </c>
      <c r="E13" s="64"/>
      <c r="F13" s="73">
        <v>550000000</v>
      </c>
      <c r="G13" s="64"/>
      <c r="H13" s="74">
        <f>F13/$F$18</f>
        <v>0.48576117378059636</v>
      </c>
      <c r="I13" s="64"/>
      <c r="J13" s="75">
        <f>'Cost of Capital'!G11</f>
        <v>0.06483867835084765</v>
      </c>
      <c r="K13" s="76"/>
      <c r="L13" s="64"/>
      <c r="M13" s="77">
        <f>ROUND(H13*J13,4)</f>
        <v>0.0315</v>
      </c>
      <c r="N13" s="64"/>
      <c r="O13" s="5"/>
      <c r="P13" s="64"/>
      <c r="Q13" s="5"/>
      <c r="R13" s="64"/>
      <c r="S13" s="78">
        <f>+M13</f>
        <v>0.0315</v>
      </c>
      <c r="T13" s="77"/>
    </row>
    <row r="14" spans="2:20" ht="12.75">
      <c r="B14" s="72">
        <f>+B13+1</f>
        <v>2</v>
      </c>
      <c r="C14" s="64"/>
      <c r="D14" s="5" t="s">
        <v>82</v>
      </c>
      <c r="E14" s="64"/>
      <c r="F14" s="73">
        <f>'S T Debt Balance'!H54</f>
        <v>0</v>
      </c>
      <c r="G14" s="64"/>
      <c r="H14" s="74">
        <f>F14/$F$18</f>
        <v>0</v>
      </c>
      <c r="I14" s="64"/>
      <c r="J14" s="75">
        <f>'Cost of Capital'!G12</f>
        <v>0.0037626324950021392</v>
      </c>
      <c r="K14" s="76"/>
      <c r="L14" s="64"/>
      <c r="M14" s="77">
        <f>ROUND(H14*J14,4)</f>
        <v>0</v>
      </c>
      <c r="N14" s="64"/>
      <c r="O14" s="5"/>
      <c r="P14" s="64"/>
      <c r="Q14" s="5"/>
      <c r="R14" s="64"/>
      <c r="S14" s="78">
        <f>+M14</f>
        <v>0</v>
      </c>
      <c r="T14" s="77"/>
    </row>
    <row r="15" spans="2:20" ht="25.5">
      <c r="B15" s="72">
        <f>+B14+1</f>
        <v>3</v>
      </c>
      <c r="C15" s="64"/>
      <c r="D15" s="79" t="s">
        <v>83</v>
      </c>
      <c r="E15" s="64"/>
      <c r="F15" s="73">
        <f>'Accts Rec Financing'!E414</f>
        <v>55306694.881060556</v>
      </c>
      <c r="G15" s="64"/>
      <c r="H15" s="74">
        <f>F15/$F$18</f>
        <v>0.048846990951544135</v>
      </c>
      <c r="I15" s="64"/>
      <c r="J15" s="75">
        <f>'Cost of Capital'!G13</f>
        <v>0.011438765867059728</v>
      </c>
      <c r="K15" s="76"/>
      <c r="L15" s="64"/>
      <c r="M15" s="77">
        <f>ROUND(H15*J15,4)</f>
        <v>0.0006</v>
      </c>
      <c r="N15" s="64"/>
      <c r="O15" s="5"/>
      <c r="P15" s="64"/>
      <c r="Q15" s="5"/>
      <c r="R15" s="64"/>
      <c r="S15" s="78">
        <f>+M15</f>
        <v>0.0006</v>
      </c>
      <c r="T15" s="77"/>
    </row>
    <row r="16" spans="2:20" ht="12.75">
      <c r="B16" s="72">
        <f>+B15+1</f>
        <v>4</v>
      </c>
      <c r="C16" s="64"/>
      <c r="D16" s="5" t="s">
        <v>84</v>
      </c>
      <c r="E16" s="64"/>
      <c r="F16" s="73">
        <f>'Uncoll Accts - Factor'!E16</f>
        <v>526936946</v>
      </c>
      <c r="G16" s="64"/>
      <c r="H16" s="74">
        <f>F16/$F$18</f>
        <v>0.4653918352678595</v>
      </c>
      <c r="I16" s="64"/>
      <c r="J16" s="80">
        <f>'Cost of Capital'!G14</f>
        <v>0.105</v>
      </c>
      <c r="K16" s="81" t="s">
        <v>85</v>
      </c>
      <c r="L16" s="64"/>
      <c r="M16" s="77">
        <f>ROUND(H16*J16,4)</f>
        <v>0.0489</v>
      </c>
      <c r="N16" s="64"/>
      <c r="O16" s="163">
        <f>+O57</f>
        <v>1.5761</v>
      </c>
      <c r="P16" s="64"/>
      <c r="Q16" s="48" t="s">
        <v>86</v>
      </c>
      <c r="R16" s="64"/>
      <c r="S16" s="166">
        <f>ROUND(H16*J16*O16,5)</f>
        <v>0.07702</v>
      </c>
      <c r="T16" s="77"/>
    </row>
    <row r="17" spans="2:20" ht="12.75">
      <c r="B17" s="72"/>
      <c r="C17" s="64"/>
      <c r="D17" s="5"/>
      <c r="E17" s="64"/>
      <c r="F17" s="73"/>
      <c r="G17" s="64"/>
      <c r="H17" s="74"/>
      <c r="I17" s="64"/>
      <c r="J17" s="83"/>
      <c r="K17" s="76"/>
      <c r="L17" s="64"/>
      <c r="M17" s="74"/>
      <c r="N17" s="64"/>
      <c r="O17" s="5"/>
      <c r="P17" s="64"/>
      <c r="Q17" s="5"/>
      <c r="R17" s="64"/>
      <c r="S17" s="84"/>
      <c r="T17" s="82"/>
    </row>
    <row r="18" spans="2:20" ht="12.75">
      <c r="B18" s="72">
        <f>+B16+1</f>
        <v>5</v>
      </c>
      <c r="C18" s="64"/>
      <c r="D18" s="5" t="s">
        <v>87</v>
      </c>
      <c r="E18" s="64"/>
      <c r="F18" s="85">
        <f>SUM(F13:F16)</f>
        <v>1132243640.8810606</v>
      </c>
      <c r="G18" s="64"/>
      <c r="H18" s="86">
        <f>SUM(H13:H16)</f>
        <v>1</v>
      </c>
      <c r="I18" s="64"/>
      <c r="J18" s="83"/>
      <c r="K18" s="76"/>
      <c r="L18" s="64"/>
      <c r="M18" s="87">
        <f>SUM(M13:M16)</f>
        <v>0.081</v>
      </c>
      <c r="N18" s="64"/>
      <c r="O18" s="5"/>
      <c r="P18" s="64"/>
      <c r="Q18" s="5"/>
      <c r="R18" s="64"/>
      <c r="S18" s="88">
        <f>SUM(S13:S17)</f>
        <v>0.10912000000000001</v>
      </c>
      <c r="T18" s="89"/>
    </row>
    <row r="19" spans="2:20" ht="12.75">
      <c r="B19" s="72"/>
      <c r="C19" s="64"/>
      <c r="D19" s="5"/>
      <c r="E19" s="64"/>
      <c r="F19" s="5"/>
      <c r="G19" s="64"/>
      <c r="H19" s="5"/>
      <c r="I19" s="64"/>
      <c r="J19" s="5"/>
      <c r="K19" s="76"/>
      <c r="L19" s="64"/>
      <c r="M19" s="5"/>
      <c r="N19" s="64"/>
      <c r="O19" s="5"/>
      <c r="P19" s="64"/>
      <c r="Q19" s="5"/>
      <c r="R19" s="64"/>
      <c r="S19" s="90"/>
      <c r="T19" s="5"/>
    </row>
    <row r="20" spans="2:20" ht="13.5" thickBot="1">
      <c r="B20" s="91"/>
      <c r="C20" s="92"/>
      <c r="D20" s="93"/>
      <c r="E20" s="92"/>
      <c r="F20" s="93"/>
      <c r="G20" s="92"/>
      <c r="H20" s="93"/>
      <c r="I20" s="92"/>
      <c r="J20" s="93"/>
      <c r="K20" s="94"/>
      <c r="L20" s="92"/>
      <c r="M20" s="93"/>
      <c r="N20" s="92"/>
      <c r="O20" s="93"/>
      <c r="P20" s="92"/>
      <c r="Q20" s="93"/>
      <c r="R20" s="92"/>
      <c r="S20" s="95"/>
      <c r="T20" s="5"/>
    </row>
    <row r="21" spans="2:20" ht="12.75">
      <c r="B21" s="72"/>
      <c r="C21" s="64"/>
      <c r="D21" s="5"/>
      <c r="E21" s="5"/>
      <c r="F21" s="5"/>
      <c r="G21" s="5"/>
      <c r="H21" s="5"/>
      <c r="I21" s="5"/>
      <c r="J21" s="5"/>
      <c r="K21" s="5"/>
      <c r="L21" s="5"/>
      <c r="M21" s="5"/>
      <c r="N21" s="64"/>
      <c r="O21" s="5"/>
      <c r="P21" s="65"/>
      <c r="Q21" s="5"/>
      <c r="R21" s="5"/>
      <c r="S21" s="90"/>
      <c r="T21" s="5"/>
    </row>
    <row r="22" spans="2:20" ht="12" customHeight="1">
      <c r="B22" s="72"/>
      <c r="C22" s="64"/>
      <c r="D22" s="5"/>
      <c r="E22" s="5"/>
      <c r="F22" s="5"/>
      <c r="G22" s="5"/>
      <c r="H22" s="5"/>
      <c r="I22" s="5"/>
      <c r="J22" s="5"/>
      <c r="K22" s="5"/>
      <c r="L22" s="5"/>
      <c r="M22" s="5"/>
      <c r="N22" s="64"/>
      <c r="O22" s="5"/>
      <c r="P22" s="65"/>
      <c r="Q22" s="5"/>
      <c r="R22" s="5"/>
      <c r="S22" s="90"/>
      <c r="T22" s="5"/>
    </row>
    <row r="23" spans="2:20" ht="12.75">
      <c r="B23" s="61" t="s">
        <v>85</v>
      </c>
      <c r="C23" s="96"/>
      <c r="D23" s="5" t="s">
        <v>88</v>
      </c>
      <c r="E23" s="5"/>
      <c r="F23" s="5"/>
      <c r="G23" s="5"/>
      <c r="H23" s="5"/>
      <c r="I23" s="5"/>
      <c r="J23" s="5"/>
      <c r="K23" s="5"/>
      <c r="L23" s="5"/>
      <c r="M23" s="5"/>
      <c r="N23" s="64"/>
      <c r="O23" s="77"/>
      <c r="P23" s="65"/>
      <c r="Q23" s="5"/>
      <c r="R23" s="5"/>
      <c r="S23" s="90"/>
      <c r="T23" s="5"/>
    </row>
    <row r="24" spans="2:20" ht="12.75">
      <c r="B24" s="72"/>
      <c r="C24" s="96"/>
      <c r="D24" s="5" t="s">
        <v>154</v>
      </c>
      <c r="E24" s="5"/>
      <c r="F24" s="5"/>
      <c r="G24" s="5"/>
      <c r="H24" s="5"/>
      <c r="I24" s="5"/>
      <c r="J24" s="5"/>
      <c r="K24" s="5"/>
      <c r="L24" s="5"/>
      <c r="M24" s="5"/>
      <c r="N24" s="64"/>
      <c r="O24" s="5"/>
      <c r="P24" s="65"/>
      <c r="Q24" s="5"/>
      <c r="R24" s="5"/>
      <c r="S24" s="90"/>
      <c r="T24" s="5"/>
    </row>
    <row r="25" spans="2:20" ht="12.75">
      <c r="B25" s="97"/>
      <c r="C25" s="96"/>
      <c r="D25" s="5"/>
      <c r="E25" s="5"/>
      <c r="F25" s="5"/>
      <c r="G25" s="5"/>
      <c r="H25" s="5"/>
      <c r="I25" s="5"/>
      <c r="J25" s="5"/>
      <c r="K25" s="5"/>
      <c r="L25" s="5"/>
      <c r="M25" s="5"/>
      <c r="N25" s="64"/>
      <c r="O25" s="5"/>
      <c r="P25" s="65"/>
      <c r="Q25" s="5"/>
      <c r="R25" s="5"/>
      <c r="S25" s="90"/>
      <c r="T25" s="5"/>
    </row>
    <row r="26" spans="2:20" ht="12.75">
      <c r="B26" s="61" t="s">
        <v>86</v>
      </c>
      <c r="C26" s="96"/>
      <c r="D26" s="5" t="s">
        <v>89</v>
      </c>
      <c r="E26" s="5"/>
      <c r="F26" s="5"/>
      <c r="G26" s="5"/>
      <c r="H26" s="5"/>
      <c r="I26" s="5"/>
      <c r="J26" s="5"/>
      <c r="K26" s="5"/>
      <c r="L26" s="5"/>
      <c r="M26" s="5"/>
      <c r="N26" s="64"/>
      <c r="O26" s="5"/>
      <c r="P26" s="65"/>
      <c r="Q26" s="5"/>
      <c r="R26" s="5"/>
      <c r="S26" s="90"/>
      <c r="T26" s="5"/>
    </row>
    <row r="27" spans="2:20" ht="12.75">
      <c r="B27" s="61"/>
      <c r="C27" s="96"/>
      <c r="D27" s="98" t="s">
        <v>155</v>
      </c>
      <c r="E27" s="5"/>
      <c r="F27" s="5"/>
      <c r="G27" s="5"/>
      <c r="H27" s="5"/>
      <c r="I27" s="5"/>
      <c r="J27" s="5"/>
      <c r="K27" s="5"/>
      <c r="L27" s="5"/>
      <c r="M27" s="5"/>
      <c r="N27" s="64"/>
      <c r="O27" s="5"/>
      <c r="P27" s="65"/>
      <c r="Q27" s="5"/>
      <c r="R27" s="5"/>
      <c r="S27" s="90"/>
      <c r="T27" s="5"/>
    </row>
    <row r="28" spans="2:20" ht="12.75">
      <c r="B28" s="97"/>
      <c r="C28" s="96"/>
      <c r="D28" s="5"/>
      <c r="E28" s="5"/>
      <c r="F28" s="5"/>
      <c r="G28" s="5"/>
      <c r="H28" s="5"/>
      <c r="I28" s="5"/>
      <c r="J28" s="5"/>
      <c r="K28" s="5"/>
      <c r="L28" s="5"/>
      <c r="M28" s="5"/>
      <c r="N28" s="64"/>
      <c r="O28" s="5"/>
      <c r="P28" s="65"/>
      <c r="Q28" s="5"/>
      <c r="R28" s="5"/>
      <c r="S28" s="90"/>
      <c r="T28" s="5"/>
    </row>
    <row r="29" spans="2:20" ht="12.75">
      <c r="B29" s="97">
        <v>1</v>
      </c>
      <c r="C29" s="96"/>
      <c r="D29" s="5" t="s">
        <v>90</v>
      </c>
      <c r="E29" s="5"/>
      <c r="F29" s="5"/>
      <c r="G29" s="5"/>
      <c r="H29" s="5"/>
      <c r="I29" s="5"/>
      <c r="J29" s="5"/>
      <c r="K29" s="5"/>
      <c r="L29" s="5"/>
      <c r="M29" s="5"/>
      <c r="N29" s="64"/>
      <c r="O29" s="82">
        <f>+O61</f>
        <v>100</v>
      </c>
      <c r="P29" s="65"/>
      <c r="Q29" s="5"/>
      <c r="R29" s="5"/>
      <c r="S29" s="90"/>
      <c r="T29" s="5"/>
    </row>
    <row r="30" spans="2:20" ht="12.75">
      <c r="B30" s="97">
        <f>+B29+1</f>
        <v>2</v>
      </c>
      <c r="C30" s="96"/>
      <c r="D30" s="98" t="s">
        <v>167</v>
      </c>
      <c r="E30" s="5"/>
      <c r="F30" s="5"/>
      <c r="G30" s="5"/>
      <c r="H30" s="5"/>
      <c r="I30" s="5"/>
      <c r="J30" s="5"/>
      <c r="K30" s="5"/>
      <c r="L30" s="5"/>
      <c r="M30" s="5"/>
      <c r="N30" s="64"/>
      <c r="O30" s="101">
        <f>+O62</f>
        <v>0.25</v>
      </c>
      <c r="P30" s="65"/>
      <c r="Q30" s="5"/>
      <c r="R30" s="5"/>
      <c r="S30" s="90"/>
      <c r="T30" s="5"/>
    </row>
    <row r="31" spans="2:20" ht="12.75">
      <c r="B31" s="97">
        <f>+B30+1</f>
        <v>3</v>
      </c>
      <c r="C31" s="96"/>
      <c r="D31" s="98" t="s">
        <v>127</v>
      </c>
      <c r="E31" s="5"/>
      <c r="F31" s="5"/>
      <c r="G31" s="5"/>
      <c r="H31" s="5"/>
      <c r="I31" s="5"/>
      <c r="J31" s="5"/>
      <c r="K31" s="5"/>
      <c r="L31" s="5"/>
      <c r="M31" s="5"/>
      <c r="N31" s="64"/>
      <c r="O31" s="99">
        <f>+O63</f>
        <v>0.15</v>
      </c>
      <c r="P31" s="65"/>
      <c r="Q31" s="5"/>
      <c r="R31" s="5"/>
      <c r="S31" s="90"/>
      <c r="T31" s="5"/>
    </row>
    <row r="32" spans="2:20" ht="12.75">
      <c r="B32" s="97"/>
      <c r="C32" s="96"/>
      <c r="D32" s="98"/>
      <c r="E32" s="5"/>
      <c r="F32" s="5"/>
      <c r="G32" s="5"/>
      <c r="H32" s="5"/>
      <c r="I32" s="5"/>
      <c r="J32" s="5"/>
      <c r="K32" s="5"/>
      <c r="L32" s="5"/>
      <c r="M32" s="5"/>
      <c r="N32" s="64"/>
      <c r="O32" s="100"/>
      <c r="P32" s="65"/>
      <c r="Q32" s="5"/>
      <c r="R32" s="5"/>
      <c r="S32" s="90"/>
      <c r="T32" s="5"/>
    </row>
    <row r="33" spans="2:20" ht="12.75">
      <c r="B33" s="97">
        <f>+B31+1</f>
        <v>4</v>
      </c>
      <c r="C33" s="96"/>
      <c r="D33" s="98" t="s">
        <v>156</v>
      </c>
      <c r="E33" s="5"/>
      <c r="F33" s="5"/>
      <c r="G33" s="5"/>
      <c r="H33" s="5"/>
      <c r="I33" s="5"/>
      <c r="J33" s="5"/>
      <c r="K33" s="5"/>
      <c r="L33" s="5"/>
      <c r="M33" s="5"/>
      <c r="N33" s="64"/>
      <c r="O33" s="101">
        <f>+O29-O30-O31</f>
        <v>99.6</v>
      </c>
      <c r="P33" s="65"/>
      <c r="Q33" s="5"/>
      <c r="R33" s="5"/>
      <c r="S33" s="90"/>
      <c r="T33" s="5"/>
    </row>
    <row r="34" spans="2:20" ht="12.75">
      <c r="B34" s="97">
        <f aca="true" t="shared" si="0" ref="B34:B40">+B33+1</f>
        <v>5</v>
      </c>
      <c r="C34" s="96"/>
      <c r="D34" s="98" t="s">
        <v>157</v>
      </c>
      <c r="E34" s="5"/>
      <c r="F34" s="5"/>
      <c r="G34" s="5"/>
      <c r="H34" s="5"/>
      <c r="I34" s="5"/>
      <c r="J34" s="5"/>
      <c r="K34" s="5"/>
      <c r="L34" s="5"/>
      <c r="M34" s="5"/>
      <c r="N34" s="64"/>
      <c r="O34" s="99">
        <f>+O71</f>
        <v>5.6377679999999994</v>
      </c>
      <c r="P34" s="65"/>
      <c r="Q34" s="5"/>
      <c r="R34" s="5"/>
      <c r="S34" s="90"/>
      <c r="T34" s="5"/>
    </row>
    <row r="35" spans="2:20" ht="12.75">
      <c r="B35" s="97"/>
      <c r="C35" s="96"/>
      <c r="D35" s="98"/>
      <c r="E35" s="5"/>
      <c r="F35" s="5"/>
      <c r="G35" s="5"/>
      <c r="H35" s="5"/>
      <c r="I35" s="5"/>
      <c r="J35" s="5"/>
      <c r="K35" s="5"/>
      <c r="L35" s="5"/>
      <c r="M35" s="5"/>
      <c r="N35" s="64"/>
      <c r="O35" s="82"/>
      <c r="P35" s="65"/>
      <c r="Q35" s="5"/>
      <c r="R35" s="5"/>
      <c r="S35" s="90"/>
      <c r="T35" s="5"/>
    </row>
    <row r="36" spans="2:20" ht="12.75">
      <c r="B36" s="97">
        <f>+B34+1</f>
        <v>6</v>
      </c>
      <c r="C36" s="96"/>
      <c r="D36" s="98" t="s">
        <v>91</v>
      </c>
      <c r="E36" s="5"/>
      <c r="F36" s="5"/>
      <c r="G36" s="5"/>
      <c r="H36" s="5"/>
      <c r="I36" s="5"/>
      <c r="J36" s="5"/>
      <c r="K36" s="5"/>
      <c r="L36" s="5"/>
      <c r="M36" s="5"/>
      <c r="N36" s="64"/>
      <c r="O36" s="101">
        <f>+O33-O34</f>
        <v>93.962232</v>
      </c>
      <c r="P36" s="65"/>
      <c r="Q36" s="5"/>
      <c r="R36" s="5"/>
      <c r="S36" s="90"/>
      <c r="T36" s="5"/>
    </row>
    <row r="37" spans="2:20" ht="12.75">
      <c r="B37" s="97">
        <f t="shared" si="0"/>
        <v>7</v>
      </c>
      <c r="C37" s="96"/>
      <c r="D37" s="98" t="s">
        <v>158</v>
      </c>
      <c r="E37" s="5"/>
      <c r="F37" s="5"/>
      <c r="G37" s="5"/>
      <c r="H37" s="5"/>
      <c r="I37" s="5"/>
      <c r="J37" s="5"/>
      <c r="K37" s="5"/>
      <c r="L37" s="5"/>
      <c r="M37" s="5"/>
      <c r="N37" s="64"/>
      <c r="O37" s="99">
        <f>+O66</f>
        <v>5.6372</v>
      </c>
      <c r="P37" s="65"/>
      <c r="Q37" s="5"/>
      <c r="R37" s="5"/>
      <c r="S37" s="90"/>
      <c r="T37" s="5"/>
    </row>
    <row r="38" spans="2:20" ht="12.75">
      <c r="B38" s="97"/>
      <c r="C38" s="96"/>
      <c r="D38" s="98"/>
      <c r="E38" s="5"/>
      <c r="F38" s="5"/>
      <c r="G38" s="5"/>
      <c r="H38" s="5"/>
      <c r="I38" s="5"/>
      <c r="J38" s="5"/>
      <c r="K38" s="5"/>
      <c r="L38" s="5"/>
      <c r="M38" s="5"/>
      <c r="N38" s="64"/>
      <c r="O38" s="100"/>
      <c r="P38" s="65"/>
      <c r="Q38" s="5"/>
      <c r="R38" s="5"/>
      <c r="S38" s="90"/>
      <c r="T38" s="5"/>
    </row>
    <row r="39" spans="2:20" ht="12.75">
      <c r="B39" s="97">
        <f>+B37+1</f>
        <v>8</v>
      </c>
      <c r="C39" s="65"/>
      <c r="D39" s="98" t="s">
        <v>159</v>
      </c>
      <c r="E39" s="5"/>
      <c r="F39" s="5"/>
      <c r="G39" s="5"/>
      <c r="H39" s="5"/>
      <c r="I39" s="5"/>
      <c r="J39" s="5"/>
      <c r="K39" s="5"/>
      <c r="L39" s="5"/>
      <c r="M39" s="5"/>
      <c r="N39" s="64"/>
      <c r="O39" s="82">
        <f>+O36-O37</f>
        <v>88.325032</v>
      </c>
      <c r="P39" s="65"/>
      <c r="Q39" s="5"/>
      <c r="R39" s="5"/>
      <c r="S39" s="90"/>
      <c r="T39" s="5"/>
    </row>
    <row r="40" spans="2:20" ht="12.75">
      <c r="B40" s="97">
        <f t="shared" si="0"/>
        <v>9</v>
      </c>
      <c r="C40" s="65"/>
      <c r="D40" s="98" t="s">
        <v>160</v>
      </c>
      <c r="E40" s="5"/>
      <c r="F40" s="5"/>
      <c r="G40" s="5"/>
      <c r="H40" s="5"/>
      <c r="I40" s="5"/>
      <c r="J40" s="5"/>
      <c r="K40" s="5"/>
      <c r="L40" s="5"/>
      <c r="M40" s="5"/>
      <c r="N40" s="64"/>
      <c r="O40" s="99">
        <f>ROUND(O39*0.35,4)</f>
        <v>30.9138</v>
      </c>
      <c r="P40" s="65"/>
      <c r="Q40" s="5"/>
      <c r="R40" s="5"/>
      <c r="S40" s="90"/>
      <c r="T40" s="5"/>
    </row>
    <row r="41" spans="2:20" ht="12.75">
      <c r="B41" s="97"/>
      <c r="C41" s="65"/>
      <c r="D41" s="98"/>
      <c r="E41" s="5"/>
      <c r="F41" s="5"/>
      <c r="G41" s="5"/>
      <c r="H41" s="5"/>
      <c r="I41" s="5"/>
      <c r="J41" s="5"/>
      <c r="K41" s="5"/>
      <c r="L41" s="5"/>
      <c r="M41" s="5"/>
      <c r="N41" s="64"/>
      <c r="O41" s="100"/>
      <c r="P41" s="65"/>
      <c r="Q41" s="5"/>
      <c r="R41" s="5"/>
      <c r="S41" s="90"/>
      <c r="T41" s="5"/>
    </row>
    <row r="42" spans="2:20" ht="13.5" thickBot="1">
      <c r="B42" s="97">
        <f>+B40+1</f>
        <v>10</v>
      </c>
      <c r="C42" s="65"/>
      <c r="D42" s="98" t="s">
        <v>92</v>
      </c>
      <c r="E42" s="5"/>
      <c r="F42" s="5"/>
      <c r="G42" s="5"/>
      <c r="H42" s="5"/>
      <c r="I42" s="5"/>
      <c r="J42" s="5"/>
      <c r="K42" s="5"/>
      <c r="L42" s="5"/>
      <c r="M42" s="5"/>
      <c r="N42" s="64"/>
      <c r="O42" s="102">
        <f>+O39-O40</f>
        <v>57.411232</v>
      </c>
      <c r="P42" s="65"/>
      <c r="Q42" s="5"/>
      <c r="R42" s="5"/>
      <c r="S42" s="90"/>
      <c r="T42" s="5"/>
    </row>
    <row r="43" spans="2:20" ht="13.5" thickTop="1">
      <c r="B43" s="97"/>
      <c r="C43" s="65"/>
      <c r="D43" s="98"/>
      <c r="E43" s="5"/>
      <c r="F43" s="5"/>
      <c r="G43" s="5"/>
      <c r="H43" s="5"/>
      <c r="I43" s="5"/>
      <c r="J43" s="5"/>
      <c r="K43" s="5"/>
      <c r="L43" s="5"/>
      <c r="M43" s="5"/>
      <c r="N43" s="64"/>
      <c r="O43" s="101"/>
      <c r="P43" s="65"/>
      <c r="Q43" s="5"/>
      <c r="R43" s="5"/>
      <c r="S43" s="90"/>
      <c r="T43" s="5"/>
    </row>
    <row r="44" spans="2:20" ht="12.75">
      <c r="B44" s="97">
        <f>+B42+1</f>
        <v>11</v>
      </c>
      <c r="C44" s="65"/>
      <c r="D44" s="98" t="s">
        <v>93</v>
      </c>
      <c r="E44" s="5"/>
      <c r="F44" s="5"/>
      <c r="G44" s="5"/>
      <c r="H44" s="5"/>
      <c r="I44" s="5"/>
      <c r="J44" s="5"/>
      <c r="K44" s="5"/>
      <c r="L44" s="5"/>
      <c r="M44" s="5"/>
      <c r="N44" s="64"/>
      <c r="O44" s="100"/>
      <c r="P44" s="65"/>
      <c r="Q44" s="5"/>
      <c r="R44" s="5"/>
      <c r="S44" s="90"/>
      <c r="T44" s="5"/>
    </row>
    <row r="45" spans="2:20" ht="12.75">
      <c r="B45" s="97">
        <f>+B44+1</f>
        <v>12</v>
      </c>
      <c r="C45" s="65"/>
      <c r="D45" s="98" t="s">
        <v>94</v>
      </c>
      <c r="E45" s="5"/>
      <c r="F45" s="5"/>
      <c r="G45" s="5"/>
      <c r="H45" s="5"/>
      <c r="I45" s="5"/>
      <c r="J45" s="5"/>
      <c r="K45" s="5"/>
      <c r="L45" s="5"/>
      <c r="M45" s="5"/>
      <c r="N45" s="64"/>
      <c r="O45" s="101">
        <f>+O42</f>
        <v>57.411232</v>
      </c>
      <c r="P45" s="65"/>
      <c r="Q45" s="5"/>
      <c r="R45" s="5"/>
      <c r="S45" s="90"/>
      <c r="T45" s="5"/>
    </row>
    <row r="46" spans="2:20" ht="12.75">
      <c r="B46" s="97">
        <f>+B45+1</f>
        <v>13</v>
      </c>
      <c r="C46" s="65"/>
      <c r="D46" s="98" t="s">
        <v>161</v>
      </c>
      <c r="E46" s="5"/>
      <c r="F46" s="5"/>
      <c r="G46" s="5"/>
      <c r="H46" s="5"/>
      <c r="I46" s="5"/>
      <c r="J46" s="5"/>
      <c r="K46" s="5"/>
      <c r="L46" s="5"/>
      <c r="M46" s="5"/>
      <c r="N46" s="64"/>
      <c r="O46" s="101">
        <f>+O66</f>
        <v>5.6372</v>
      </c>
      <c r="P46" s="65"/>
      <c r="Q46" s="5"/>
      <c r="R46" s="5"/>
      <c r="S46" s="90"/>
      <c r="T46" s="5"/>
    </row>
    <row r="47" spans="2:20" ht="12.75">
      <c r="B47" s="97">
        <f>+B46+1</f>
        <v>14</v>
      </c>
      <c r="C47" s="65"/>
      <c r="D47" s="98" t="s">
        <v>95</v>
      </c>
      <c r="E47" s="5"/>
      <c r="F47" s="5"/>
      <c r="G47" s="5"/>
      <c r="H47" s="5"/>
      <c r="I47" s="5"/>
      <c r="J47" s="5"/>
      <c r="K47" s="5"/>
      <c r="L47" s="5"/>
      <c r="M47" s="5"/>
      <c r="N47" s="64"/>
      <c r="O47" s="101">
        <f>+O62</f>
        <v>0.25</v>
      </c>
      <c r="P47" s="65"/>
      <c r="Q47" s="5"/>
      <c r="R47" s="5"/>
      <c r="S47" s="90"/>
      <c r="T47" s="5"/>
    </row>
    <row r="48" spans="2:20" ht="12.75">
      <c r="B48" s="97">
        <f>+B47+1</f>
        <v>15</v>
      </c>
      <c r="C48" s="65"/>
      <c r="D48" s="98" t="s">
        <v>119</v>
      </c>
      <c r="E48" s="5"/>
      <c r="F48" s="5"/>
      <c r="G48" s="5"/>
      <c r="H48" s="5"/>
      <c r="I48" s="5"/>
      <c r="J48" s="5"/>
      <c r="K48" s="5"/>
      <c r="L48" s="5"/>
      <c r="M48" s="5"/>
      <c r="N48" s="64"/>
      <c r="O48" s="99">
        <f>+O63</f>
        <v>0.15</v>
      </c>
      <c r="P48" s="65"/>
      <c r="Q48" s="5"/>
      <c r="R48" s="5"/>
      <c r="S48" s="90"/>
      <c r="T48" s="5"/>
    </row>
    <row r="49" spans="2:20" ht="12.75">
      <c r="B49" s="97"/>
      <c r="C49" s="65"/>
      <c r="D49" s="98"/>
      <c r="E49" s="5"/>
      <c r="F49" s="5"/>
      <c r="G49" s="5"/>
      <c r="H49" s="5"/>
      <c r="I49" s="5"/>
      <c r="J49" s="5"/>
      <c r="K49" s="5"/>
      <c r="L49" s="5"/>
      <c r="M49" s="5"/>
      <c r="N49" s="64"/>
      <c r="O49" s="100"/>
      <c r="P49" s="65"/>
      <c r="Q49" s="5"/>
      <c r="R49" s="5"/>
      <c r="S49" s="90"/>
      <c r="T49" s="5"/>
    </row>
    <row r="50" spans="2:20" ht="13.5" thickBot="1">
      <c r="B50" s="97">
        <f>+B48+1</f>
        <v>16</v>
      </c>
      <c r="C50" s="65"/>
      <c r="D50" s="98" t="s">
        <v>96</v>
      </c>
      <c r="E50" s="5"/>
      <c r="F50" s="5"/>
      <c r="G50" s="5"/>
      <c r="H50" s="5"/>
      <c r="I50" s="5"/>
      <c r="J50" s="5"/>
      <c r="K50" s="5"/>
      <c r="L50" s="5"/>
      <c r="M50" s="5"/>
      <c r="N50" s="64"/>
      <c r="O50" s="102">
        <f>SUM(O45:O49)</f>
        <v>63.448432</v>
      </c>
      <c r="P50" s="65"/>
      <c r="Q50" s="5"/>
      <c r="R50" s="5"/>
      <c r="S50" s="90"/>
      <c r="T50" s="5"/>
    </row>
    <row r="51" spans="2:20" ht="13.5" thickTop="1">
      <c r="B51" s="97"/>
      <c r="C51" s="65"/>
      <c r="D51" s="98"/>
      <c r="E51" s="5"/>
      <c r="F51" s="5"/>
      <c r="G51" s="5"/>
      <c r="H51" s="5"/>
      <c r="I51" s="5"/>
      <c r="J51" s="5"/>
      <c r="K51" s="5"/>
      <c r="L51" s="5"/>
      <c r="M51" s="5"/>
      <c r="N51" s="64"/>
      <c r="O51" s="100"/>
      <c r="P51" s="65"/>
      <c r="Q51" s="5"/>
      <c r="R51" s="5"/>
      <c r="S51" s="90"/>
      <c r="T51" s="5"/>
    </row>
    <row r="52" spans="2:20" ht="12.75">
      <c r="B52" s="97">
        <f>+B50+1</f>
        <v>17</v>
      </c>
      <c r="C52" s="65"/>
      <c r="D52" s="98" t="s">
        <v>97</v>
      </c>
      <c r="E52" s="5"/>
      <c r="F52" s="5"/>
      <c r="G52" s="5"/>
      <c r="H52" s="5"/>
      <c r="I52" s="5"/>
      <c r="J52" s="5"/>
      <c r="K52" s="5"/>
      <c r="L52" s="5"/>
      <c r="M52" s="5"/>
      <c r="N52" s="64"/>
      <c r="O52" s="100"/>
      <c r="P52" s="65"/>
      <c r="Q52" s="5"/>
      <c r="R52" s="5"/>
      <c r="S52" s="90"/>
      <c r="T52" s="5"/>
    </row>
    <row r="53" spans="2:20" ht="12.75">
      <c r="B53" s="97">
        <f>+B52+1</f>
        <v>18</v>
      </c>
      <c r="C53" s="65"/>
      <c r="D53" s="98" t="s">
        <v>98</v>
      </c>
      <c r="E53" s="5"/>
      <c r="F53" s="5"/>
      <c r="G53" s="5"/>
      <c r="H53" s="5"/>
      <c r="I53" s="5"/>
      <c r="J53" s="5"/>
      <c r="K53" s="5"/>
      <c r="L53" s="5"/>
      <c r="M53" s="5"/>
      <c r="N53" s="64"/>
      <c r="O53" s="101">
        <f>+O40</f>
        <v>30.9138</v>
      </c>
      <c r="P53" s="65"/>
      <c r="Q53" s="5"/>
      <c r="R53" s="5"/>
      <c r="S53" s="90"/>
      <c r="T53" s="5"/>
    </row>
    <row r="54" spans="2:20" ht="12.75">
      <c r="B54" s="97">
        <f>+B53+1</f>
        <v>19</v>
      </c>
      <c r="C54" s="65"/>
      <c r="D54" s="98" t="s">
        <v>99</v>
      </c>
      <c r="E54" s="5"/>
      <c r="F54" s="5"/>
      <c r="G54" s="5"/>
      <c r="H54" s="5"/>
      <c r="I54" s="5"/>
      <c r="J54" s="5"/>
      <c r="K54" s="5"/>
      <c r="L54" s="5"/>
      <c r="M54" s="5"/>
      <c r="N54" s="64"/>
      <c r="O54" s="99">
        <f>+O34</f>
        <v>5.6377679999999994</v>
      </c>
      <c r="P54" s="65"/>
      <c r="Q54" s="5"/>
      <c r="R54" s="5"/>
      <c r="S54" s="90"/>
      <c r="T54" s="5"/>
    </row>
    <row r="55" spans="2:20" ht="13.5" thickBot="1">
      <c r="B55" s="97">
        <f>+B54+1</f>
        <v>20</v>
      </c>
      <c r="C55" s="65"/>
      <c r="D55" s="98" t="s">
        <v>100</v>
      </c>
      <c r="E55" s="5"/>
      <c r="F55" s="5"/>
      <c r="G55" s="5"/>
      <c r="H55" s="5"/>
      <c r="I55" s="5"/>
      <c r="J55" s="5"/>
      <c r="K55" s="5"/>
      <c r="L55" s="5"/>
      <c r="M55" s="5"/>
      <c r="N55" s="64"/>
      <c r="O55" s="103">
        <f>SUM(O53:O54)</f>
        <v>36.551567999999996</v>
      </c>
      <c r="P55" s="65"/>
      <c r="Q55" s="5"/>
      <c r="R55" s="5"/>
      <c r="S55" s="90"/>
      <c r="T55" s="5"/>
    </row>
    <row r="56" spans="2:20" ht="13.5" thickTop="1">
      <c r="B56" s="97"/>
      <c r="C56" s="65"/>
      <c r="D56" s="98"/>
      <c r="E56" s="5"/>
      <c r="F56" s="5"/>
      <c r="G56" s="5"/>
      <c r="H56" s="5"/>
      <c r="I56" s="5"/>
      <c r="J56" s="5"/>
      <c r="K56" s="5"/>
      <c r="L56" s="5"/>
      <c r="M56" s="5"/>
      <c r="N56" s="64"/>
      <c r="O56" s="100"/>
      <c r="P56" s="65"/>
      <c r="Q56" s="5"/>
      <c r="R56" s="5"/>
      <c r="S56" s="90"/>
      <c r="T56" s="5"/>
    </row>
    <row r="57" spans="2:20" ht="13.5" thickBot="1">
      <c r="B57" s="97">
        <f>+B55+1</f>
        <v>21</v>
      </c>
      <c r="C57" s="65"/>
      <c r="D57" s="98" t="s">
        <v>101</v>
      </c>
      <c r="E57" s="5"/>
      <c r="F57" s="5"/>
      <c r="G57" s="5"/>
      <c r="H57" s="5"/>
      <c r="I57" s="5"/>
      <c r="J57" s="5"/>
      <c r="K57" s="5"/>
      <c r="L57" s="5"/>
      <c r="M57" s="5"/>
      <c r="N57" s="64"/>
      <c r="O57" s="102">
        <f>ROUND(O29/O50,4)</f>
        <v>1.5761</v>
      </c>
      <c r="P57" s="65"/>
      <c r="Q57" s="5"/>
      <c r="R57" s="5"/>
      <c r="S57" s="90"/>
      <c r="T57" s="5"/>
    </row>
    <row r="58" spans="2:20" ht="13.5" thickTop="1">
      <c r="B58" s="97"/>
      <c r="C58" s="65"/>
      <c r="D58" s="98"/>
      <c r="E58" s="5"/>
      <c r="F58" s="5"/>
      <c r="G58" s="5"/>
      <c r="H58" s="5"/>
      <c r="I58" s="5"/>
      <c r="J58" s="5"/>
      <c r="K58" s="5"/>
      <c r="L58" s="5"/>
      <c r="M58" s="5"/>
      <c r="N58" s="64"/>
      <c r="O58" s="101"/>
      <c r="P58" s="65"/>
      <c r="Q58" s="5"/>
      <c r="R58" s="5"/>
      <c r="S58" s="90"/>
      <c r="T58" s="5"/>
    </row>
    <row r="59" spans="2:20" ht="12.75">
      <c r="B59" s="97"/>
      <c r="C59" s="65"/>
      <c r="D59" s="98"/>
      <c r="E59" s="5"/>
      <c r="F59" s="5"/>
      <c r="G59" s="5"/>
      <c r="H59" s="5"/>
      <c r="I59" s="5"/>
      <c r="J59" s="5"/>
      <c r="K59" s="5"/>
      <c r="L59" s="5"/>
      <c r="M59" s="5"/>
      <c r="N59" s="64"/>
      <c r="O59" s="100"/>
      <c r="P59" s="65"/>
      <c r="Q59" s="5"/>
      <c r="R59" s="5"/>
      <c r="S59" s="90"/>
      <c r="T59" s="5"/>
    </row>
    <row r="60" spans="2:20" ht="12.75">
      <c r="B60" s="97"/>
      <c r="C60" s="65"/>
      <c r="D60" s="98" t="s">
        <v>102</v>
      </c>
      <c r="E60" s="5"/>
      <c r="F60" s="5"/>
      <c r="G60" s="5"/>
      <c r="H60" s="5"/>
      <c r="I60" s="5"/>
      <c r="J60" s="5"/>
      <c r="K60" s="5"/>
      <c r="L60" s="5"/>
      <c r="M60" s="5"/>
      <c r="N60" s="64"/>
      <c r="O60" s="100"/>
      <c r="P60" s="65"/>
      <c r="Q60" s="5"/>
      <c r="R60" s="5"/>
      <c r="S60" s="90"/>
      <c r="T60" s="5"/>
    </row>
    <row r="61" spans="2:20" ht="12.75">
      <c r="B61" s="97">
        <v>1</v>
      </c>
      <c r="C61" s="65"/>
      <c r="D61" s="98" t="s">
        <v>103</v>
      </c>
      <c r="E61" s="5"/>
      <c r="F61" s="5"/>
      <c r="G61" s="5"/>
      <c r="H61" s="5"/>
      <c r="I61" s="5"/>
      <c r="J61" s="5"/>
      <c r="K61" s="5"/>
      <c r="L61" s="5"/>
      <c r="M61" s="5"/>
      <c r="N61" s="64"/>
      <c r="O61" s="82">
        <v>100</v>
      </c>
      <c r="P61" s="65"/>
      <c r="Q61" s="5"/>
      <c r="R61" s="5"/>
      <c r="S61" s="90"/>
      <c r="T61" s="5"/>
    </row>
    <row r="62" spans="2:20" ht="12.75">
      <c r="B62" s="97">
        <f>+B61+1</f>
        <v>2</v>
      </c>
      <c r="C62" s="65"/>
      <c r="D62" s="98" t="s">
        <v>166</v>
      </c>
      <c r="E62" s="5"/>
      <c r="F62" s="5"/>
      <c r="G62" s="5"/>
      <c r="H62" s="5"/>
      <c r="I62" s="5"/>
      <c r="J62" s="5"/>
      <c r="K62" s="5"/>
      <c r="L62" s="5"/>
      <c r="M62" s="5"/>
      <c r="N62" s="64"/>
      <c r="O62" s="101">
        <v>0.25</v>
      </c>
      <c r="P62" s="65"/>
      <c r="Q62" s="5"/>
      <c r="R62" s="5"/>
      <c r="S62" s="90"/>
      <c r="T62" s="5"/>
    </row>
    <row r="63" spans="2:20" ht="12.75">
      <c r="B63" s="97">
        <f>+B62+1</f>
        <v>3</v>
      </c>
      <c r="C63" s="65"/>
      <c r="D63" s="98" t="s">
        <v>119</v>
      </c>
      <c r="E63" s="5"/>
      <c r="F63" s="5"/>
      <c r="G63" s="5"/>
      <c r="H63" s="5"/>
      <c r="I63" s="5"/>
      <c r="J63" s="5"/>
      <c r="K63" s="5"/>
      <c r="L63" s="5"/>
      <c r="M63" s="5"/>
      <c r="N63" s="64"/>
      <c r="O63" s="99">
        <v>0.15</v>
      </c>
      <c r="P63" s="65"/>
      <c r="Q63" s="5"/>
      <c r="R63" s="5"/>
      <c r="S63" s="90"/>
      <c r="T63" s="5"/>
    </row>
    <row r="64" spans="2:20" ht="12.75">
      <c r="B64" s="97"/>
      <c r="C64" s="65"/>
      <c r="D64" s="98"/>
      <c r="E64" s="5"/>
      <c r="F64" s="5"/>
      <c r="G64" s="5"/>
      <c r="H64" s="5"/>
      <c r="I64" s="5"/>
      <c r="J64" s="5"/>
      <c r="K64" s="5"/>
      <c r="L64" s="5"/>
      <c r="M64" s="5"/>
      <c r="N64" s="64"/>
      <c r="O64" s="100"/>
      <c r="P64" s="65"/>
      <c r="Q64" s="5"/>
      <c r="R64" s="5"/>
      <c r="S64" s="90"/>
      <c r="T64" s="5"/>
    </row>
    <row r="65" spans="2:20" ht="12.75">
      <c r="B65" s="97">
        <f>+B63+1</f>
        <v>4</v>
      </c>
      <c r="C65" s="65"/>
      <c r="D65" s="98" t="s">
        <v>162</v>
      </c>
      <c r="E65" s="5"/>
      <c r="F65" s="5"/>
      <c r="G65" s="5"/>
      <c r="H65" s="5"/>
      <c r="I65" s="5"/>
      <c r="J65" s="5"/>
      <c r="K65" s="5"/>
      <c r="L65" s="5"/>
      <c r="M65" s="5"/>
      <c r="N65" s="64"/>
      <c r="O65" s="101">
        <f>+O61-O62-O63</f>
        <v>99.6</v>
      </c>
      <c r="P65" s="65"/>
      <c r="Q65" s="5"/>
      <c r="R65" s="5"/>
      <c r="S65" s="90"/>
      <c r="T65" s="5"/>
    </row>
    <row r="66" spans="2:20" ht="12.75">
      <c r="B66" s="97">
        <f>+B65+1</f>
        <v>5</v>
      </c>
      <c r="C66" s="65"/>
      <c r="D66" s="98" t="s">
        <v>163</v>
      </c>
      <c r="E66" s="5"/>
      <c r="F66" s="5"/>
      <c r="G66" s="5"/>
      <c r="H66" s="5"/>
      <c r="I66" s="5"/>
      <c r="J66" s="5"/>
      <c r="K66" s="5"/>
      <c r="L66" s="5"/>
      <c r="M66" s="5"/>
      <c r="N66" s="64"/>
      <c r="O66" s="99">
        <v>5.6372</v>
      </c>
      <c r="P66" s="65"/>
      <c r="Q66" s="5"/>
      <c r="R66" s="5"/>
      <c r="S66" s="90"/>
      <c r="T66" s="5"/>
    </row>
    <row r="67" spans="2:20" ht="12.75">
      <c r="B67" s="97"/>
      <c r="C67" s="65"/>
      <c r="D67" s="98"/>
      <c r="E67" s="5"/>
      <c r="F67" s="5"/>
      <c r="G67" s="5"/>
      <c r="H67" s="5"/>
      <c r="I67" s="5"/>
      <c r="J67" s="5"/>
      <c r="K67" s="5"/>
      <c r="L67" s="5"/>
      <c r="M67" s="5"/>
      <c r="N67" s="64"/>
      <c r="O67" s="100"/>
      <c r="P67" s="65"/>
      <c r="Q67" s="5"/>
      <c r="R67" s="5"/>
      <c r="S67" s="90"/>
      <c r="T67" s="5"/>
    </row>
    <row r="68" spans="2:20" ht="12.75">
      <c r="B68" s="97">
        <f>+B66+1</f>
        <v>6</v>
      </c>
      <c r="C68" s="65"/>
      <c r="D68" s="98" t="s">
        <v>162</v>
      </c>
      <c r="E68" s="5"/>
      <c r="F68" s="5"/>
      <c r="G68" s="5"/>
      <c r="H68" s="5"/>
      <c r="I68" s="5"/>
      <c r="J68" s="5"/>
      <c r="K68" s="5"/>
      <c r="L68" s="5"/>
      <c r="M68" s="5"/>
      <c r="N68" s="64"/>
      <c r="O68" s="101">
        <f>+O65-O66</f>
        <v>93.96279999999999</v>
      </c>
      <c r="P68" s="65"/>
      <c r="Q68" s="5"/>
      <c r="R68" s="5"/>
      <c r="S68" s="90"/>
      <c r="T68" s="5"/>
    </row>
    <row r="69" spans="2:20" ht="12.75">
      <c r="B69" s="97">
        <f>+B68+1</f>
        <v>7</v>
      </c>
      <c r="C69" s="65"/>
      <c r="D69" s="98" t="s">
        <v>104</v>
      </c>
      <c r="E69" s="5"/>
      <c r="F69" s="5"/>
      <c r="G69" s="5"/>
      <c r="H69" s="5"/>
      <c r="I69" s="5"/>
      <c r="J69" s="5"/>
      <c r="K69" s="5"/>
      <c r="L69" s="5"/>
      <c r="M69" s="5"/>
      <c r="N69" s="64"/>
      <c r="O69" s="99">
        <v>6</v>
      </c>
      <c r="P69" s="65"/>
      <c r="Q69" s="5"/>
      <c r="R69" s="5"/>
      <c r="S69" s="90"/>
      <c r="T69" s="5"/>
    </row>
    <row r="70" spans="2:20" ht="12.75">
      <c r="B70" s="97"/>
      <c r="C70" s="65"/>
      <c r="D70" s="98"/>
      <c r="E70" s="5"/>
      <c r="F70" s="5"/>
      <c r="G70" s="5"/>
      <c r="H70" s="5"/>
      <c r="I70" s="5"/>
      <c r="J70" s="5"/>
      <c r="K70" s="5"/>
      <c r="L70" s="5"/>
      <c r="M70" s="5"/>
      <c r="N70" s="64"/>
      <c r="O70" s="100"/>
      <c r="P70" s="65"/>
      <c r="Q70" s="5"/>
      <c r="R70" s="5"/>
      <c r="S70" s="90"/>
      <c r="T70" s="5"/>
    </row>
    <row r="71" spans="2:20" ht="13.5" thickBot="1">
      <c r="B71" s="97">
        <f>+B69+1</f>
        <v>8</v>
      </c>
      <c r="C71" s="65"/>
      <c r="D71" s="98" t="s">
        <v>105</v>
      </c>
      <c r="E71" s="5"/>
      <c r="F71" s="5"/>
      <c r="G71" s="5"/>
      <c r="H71" s="5"/>
      <c r="I71" s="5"/>
      <c r="J71" s="5"/>
      <c r="K71" s="5"/>
      <c r="L71" s="5"/>
      <c r="M71" s="5"/>
      <c r="N71" s="64"/>
      <c r="O71" s="102">
        <f>ROUND(O68*O69,4)/100</f>
        <v>5.6377679999999994</v>
      </c>
      <c r="P71" s="65"/>
      <c r="Q71" s="5"/>
      <c r="R71" s="5"/>
      <c r="S71" s="90"/>
      <c r="T71" s="5"/>
    </row>
    <row r="72" spans="1:20" ht="14.25" thickBot="1" thickTop="1">
      <c r="A72" s="98"/>
      <c r="B72" s="104"/>
      <c r="C72" s="105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2"/>
      <c r="O72" s="164"/>
      <c r="P72" s="105"/>
      <c r="Q72" s="93"/>
      <c r="R72" s="93"/>
      <c r="S72" s="95"/>
      <c r="T72" s="5"/>
    </row>
    <row r="74" ht="12.75">
      <c r="B74" t="s">
        <v>164</v>
      </c>
    </row>
    <row r="75" ht="12.75">
      <c r="B75" t="s">
        <v>165</v>
      </c>
    </row>
  </sheetData>
  <printOptions horizontalCentered="1"/>
  <pageMargins left="0" right="0" top="1.3" bottom="0" header="1.21" footer="0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2.28125" style="0" customWidth="1"/>
    <col min="3" max="3" width="25.8515625" style="0" bestFit="1" customWidth="1"/>
    <col min="4" max="4" width="2.28125" style="0" customWidth="1"/>
    <col min="5" max="5" width="16.7109375" style="0" customWidth="1"/>
    <col min="6" max="6" width="2.28125" style="0" customWidth="1"/>
    <col min="7" max="7" width="16.7109375" style="0" customWidth="1"/>
    <col min="8" max="8" width="2.28125" style="0" customWidth="1"/>
    <col min="9" max="9" width="16.00390625" style="0" bestFit="1" customWidth="1"/>
    <col min="10" max="10" width="2.28125" style="0" customWidth="1"/>
  </cols>
  <sheetData>
    <row r="1" spans="1:9" ht="12.7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106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25.5">
      <c r="A5" s="30" t="s">
        <v>107</v>
      </c>
      <c r="C5" s="2" t="s">
        <v>4</v>
      </c>
      <c r="E5" s="30" t="s">
        <v>108</v>
      </c>
      <c r="G5" s="30" t="s">
        <v>109</v>
      </c>
      <c r="I5" s="30" t="s">
        <v>110</v>
      </c>
    </row>
    <row r="6" spans="1:9" ht="12.75">
      <c r="A6" s="106">
        <v>-1</v>
      </c>
      <c r="C6" s="106">
        <f>+A6-1</f>
        <v>-2</v>
      </c>
      <c r="E6" s="106">
        <f>+C6-1</f>
        <v>-3</v>
      </c>
      <c r="G6" s="106">
        <f>+E6-1</f>
        <v>-4</v>
      </c>
      <c r="I6" s="106">
        <f>+G6-1</f>
        <v>-5</v>
      </c>
    </row>
    <row r="7" ht="12.75">
      <c r="A7" s="31"/>
    </row>
    <row r="8" spans="1:9" ht="12.75">
      <c r="A8" s="31">
        <v>1</v>
      </c>
      <c r="C8" s="107" t="s">
        <v>171</v>
      </c>
      <c r="E8" s="108">
        <v>487997590</v>
      </c>
      <c r="G8" s="108">
        <v>1202066</v>
      </c>
      <c r="I8" s="4">
        <f>ROUND(G8/E8,4)</f>
        <v>0.0025</v>
      </c>
    </row>
    <row r="9" spans="1:9" ht="12.75">
      <c r="A9" s="31"/>
      <c r="E9" s="108"/>
      <c r="G9" s="108"/>
      <c r="I9" s="4"/>
    </row>
    <row r="10" spans="1:9" ht="12.75">
      <c r="A10" s="31">
        <f>+A8+1</f>
        <v>2</v>
      </c>
      <c r="C10" s="107" t="s">
        <v>172</v>
      </c>
      <c r="E10" s="108">
        <v>541079467</v>
      </c>
      <c r="G10" s="108">
        <v>990177</v>
      </c>
      <c r="I10" s="4">
        <f>ROUND(G10/E10,4)</f>
        <v>0.0018</v>
      </c>
    </row>
    <row r="11" spans="1:9" ht="12.75">
      <c r="A11" s="31"/>
      <c r="C11" s="107"/>
      <c r="E11" s="108"/>
      <c r="G11" s="108"/>
      <c r="I11" s="4"/>
    </row>
    <row r="12" spans="1:9" ht="12.75">
      <c r="A12" s="31">
        <f>+A10+1</f>
        <v>3</v>
      </c>
      <c r="C12" s="107" t="s">
        <v>173</v>
      </c>
      <c r="E12" s="108">
        <v>551733781</v>
      </c>
      <c r="G12" s="108">
        <v>1830096</v>
      </c>
      <c r="I12" s="4">
        <f>ROUND(G12/E12,4)</f>
        <v>0.0033</v>
      </c>
    </row>
    <row r="13" spans="1:9" ht="12.75">
      <c r="A13" s="31"/>
      <c r="E13" s="109" t="s">
        <v>111</v>
      </c>
      <c r="G13" s="109" t="s">
        <v>111</v>
      </c>
      <c r="I13" s="109" t="s">
        <v>111</v>
      </c>
    </row>
    <row r="14" spans="1:9" ht="12.75">
      <c r="A14" s="31">
        <f>+A12+1</f>
        <v>4</v>
      </c>
      <c r="C14" s="2" t="s">
        <v>8</v>
      </c>
      <c r="E14" s="108">
        <f>SUM(E8:E12)</f>
        <v>1580810838</v>
      </c>
      <c r="G14" s="108">
        <f>SUM(G8:G12)</f>
        <v>4022339</v>
      </c>
      <c r="I14" s="4">
        <f>SUM(I8:I12)</f>
        <v>0.0076</v>
      </c>
    </row>
    <row r="15" spans="1:9" ht="12.75">
      <c r="A15" s="31"/>
      <c r="E15" s="109" t="s">
        <v>111</v>
      </c>
      <c r="G15" s="109" t="s">
        <v>111</v>
      </c>
      <c r="I15" s="109" t="s">
        <v>111</v>
      </c>
    </row>
    <row r="16" spans="1:9" ht="12.75">
      <c r="A16" s="31">
        <f>+A14+1</f>
        <v>5</v>
      </c>
      <c r="C16" s="2" t="s">
        <v>112</v>
      </c>
      <c r="E16" s="108">
        <f>ROUND(E14/3,0)</f>
        <v>526936946</v>
      </c>
      <c r="G16" s="108">
        <f>ROUND(G14/3,0)</f>
        <v>1340780</v>
      </c>
      <c r="I16" s="4">
        <f>ROUND(G16/E16,4)</f>
        <v>0.0025</v>
      </c>
    </row>
    <row r="17" spans="1:9" ht="12.75">
      <c r="A17" s="31"/>
      <c r="E17" s="110" t="s">
        <v>113</v>
      </c>
      <c r="G17" s="110" t="s">
        <v>113</v>
      </c>
      <c r="I17" s="110" t="s">
        <v>113</v>
      </c>
    </row>
    <row r="18" ht="12.75">
      <c r="A18" s="31"/>
    </row>
    <row r="19" ht="12.75">
      <c r="A19" s="31"/>
    </row>
    <row r="20" ht="12.75">
      <c r="A20" s="31"/>
    </row>
    <row r="21" ht="12.75">
      <c r="A21" s="31"/>
    </row>
    <row r="22" ht="12.75">
      <c r="A22" s="31"/>
    </row>
    <row r="23" ht="12.75">
      <c r="A23" s="31"/>
    </row>
    <row r="24" ht="12.75">
      <c r="A24" s="31"/>
    </row>
    <row r="25" ht="12.75">
      <c r="A25" s="31"/>
    </row>
    <row r="26" ht="12.75">
      <c r="A26" s="31"/>
    </row>
    <row r="27" ht="12.75">
      <c r="A27" s="31"/>
    </row>
    <row r="28" ht="12.75">
      <c r="A28" s="31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</sheetData>
  <mergeCells count="2">
    <mergeCell ref="A1:I1"/>
    <mergeCell ref="A2:I2"/>
  </mergeCells>
  <printOptions horizontalCentered="1"/>
  <pageMargins left="0" right="0" top="2.33" bottom="0.5" header="1.38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American Electric Power®</cp:lastModifiedBy>
  <cp:lastPrinted>2012-02-09T19:08:49Z</cp:lastPrinted>
  <dcterms:created xsi:type="dcterms:W3CDTF">2007-09-24T17:50:16Z</dcterms:created>
  <dcterms:modified xsi:type="dcterms:W3CDTF">2012-02-09T19:08:55Z</dcterms:modified>
  <cp:category/>
  <cp:version/>
  <cp:contentType/>
  <cp:contentStatus/>
</cp:coreProperties>
</file>