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8820" windowWidth="19320" windowHeight="7110" tabRatio="965" activeTab="0"/>
  </bookViews>
  <sheets>
    <sheet name="Cost of Capital" sheetId="1" r:id="rId1"/>
    <sheet name="Effective Cost of LTD 04 30 10" sheetId="2" r:id="rId2"/>
    <sheet name="S T Debt Balance" sheetId="3" r:id="rId3"/>
    <sheet name="S T Debt Cost Rate" sheetId="4" r:id="rId4"/>
    <sheet name="Accts Rec Financing" sheetId="5" r:id="rId5"/>
    <sheet name="ES FORM 3.15" sheetId="6" r:id="rId6"/>
    <sheet name="Uncoll Accts - Factor" sheetId="7" r:id="rId7"/>
  </sheets>
  <externalReferences>
    <externalReference r:id="rId10"/>
    <externalReference r:id="rId11"/>
  </externalReferences>
  <definedNames>
    <definedName name="_xlnm.Print_Area" localSheetId="2">'S T Debt Balance'!$A$1:$H$31</definedName>
    <definedName name="_xlnm.Print_Titles" localSheetId="4">'Accts Rec Financing'!$1:$8</definedName>
    <definedName name="_xlnm.Print_Titles" localSheetId="3">'S T Debt Cost Rate'!$1:$7</definedName>
  </definedNames>
  <calcPr fullCalcOnLoad="1"/>
</workbook>
</file>

<file path=xl/sharedStrings.xml><?xml version="1.0" encoding="utf-8"?>
<sst xmlns="http://schemas.openxmlformats.org/spreadsheetml/2006/main" count="234" uniqueCount="186">
  <si>
    <t>Kentucky Power Company</t>
  </si>
  <si>
    <t>Cost of Capital</t>
  </si>
  <si>
    <t>Ln</t>
  </si>
  <si>
    <t>No</t>
  </si>
  <si>
    <t>Description</t>
  </si>
  <si>
    <t>Capital</t>
  </si>
  <si>
    <t xml:space="preserve">Percent </t>
  </si>
  <si>
    <t>of</t>
  </si>
  <si>
    <t>Total</t>
  </si>
  <si>
    <t xml:space="preserve">Cost </t>
  </si>
  <si>
    <t>Percentage</t>
  </si>
  <si>
    <t>Rate</t>
  </si>
  <si>
    <t>Weighted</t>
  </si>
  <si>
    <t>Average</t>
  </si>
  <si>
    <t>Percent</t>
  </si>
  <si>
    <t>(1)</t>
  </si>
  <si>
    <t>(2)</t>
  </si>
  <si>
    <t>(3)</t>
  </si>
  <si>
    <t>(4)</t>
  </si>
  <si>
    <t>(5)</t>
  </si>
  <si>
    <t>(6)=(4)x(5)</t>
  </si>
  <si>
    <t>Long Term Debt</t>
  </si>
  <si>
    <t>Short Term Debt</t>
  </si>
  <si>
    <t>Common Equity</t>
  </si>
  <si>
    <t>a</t>
  </si>
  <si>
    <t>b</t>
  </si>
  <si>
    <t>EFFECTIVE COST OF LONG-TERM DEBT</t>
  </si>
  <si>
    <t>SERIES</t>
  </si>
  <si>
    <t>ISSUE DATE</t>
  </si>
  <si>
    <t>DUE DATE</t>
  </si>
  <si>
    <t>AVERAGE TERM IN YEARS</t>
  </si>
  <si>
    <t>PRINCIPAL AMOUNT ISSUED</t>
  </si>
  <si>
    <t>PREMIUM OR (DISCOUNT) AT ISSUANCE</t>
  </si>
  <si>
    <t>COMPANY ISSUANCE EXPENSE</t>
  </si>
  <si>
    <t>NET PROCEEDS</t>
  </si>
  <si>
    <t>NET PROCEEDS RATIO</t>
  </si>
  <si>
    <t>EFFECTIVE COST RATE</t>
  </si>
  <si>
    <t>CURRENT AMOUNT OUTSTANDING</t>
  </si>
  <si>
    <t>ANNUALIZED COST</t>
  </si>
  <si>
    <t>WEIGHTED COST RATE</t>
  </si>
  <si>
    <t>$</t>
  </si>
  <si>
    <t>%</t>
  </si>
  <si>
    <t>Subtotal</t>
  </si>
  <si>
    <t xml:space="preserve"> </t>
  </si>
  <si>
    <t>Senior Notes</t>
  </si>
  <si>
    <t>TOTAL LONG-TERM DEBT</t>
  </si>
  <si>
    <t>Global Note</t>
  </si>
  <si>
    <t xml:space="preserve">KENTUCKY POWER COMPANY </t>
  </si>
  <si>
    <t>FMV of mark to market 133 hedge</t>
  </si>
  <si>
    <t>Line       No.</t>
  </si>
  <si>
    <t>Month</t>
  </si>
  <si>
    <t>Year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</si>
  <si>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</si>
  <si>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</si>
  <si>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</si>
  <si>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</si>
  <si>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</si>
  <si>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</si>
  <si>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</si>
  <si>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</si>
  <si>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</si>
  <si>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</si>
  <si>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</si>
  <si>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</si>
  <si>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Notes Payable                        Outstanding                         at the                                        End of the Month</t>
  </si>
  <si>
    <t>Schedule of Short Term Debt</t>
  </si>
  <si>
    <t>Date</t>
  </si>
  <si>
    <t>Borrowed Interest Rate</t>
  </si>
  <si>
    <t xml:space="preserve"> Short Term Debt Balance and Cost Calculation</t>
  </si>
  <si>
    <t>ES FORM 3.15</t>
  </si>
  <si>
    <t>KENTUCKY POWER COMPANY - ENVIRONMENTAL SURCHARGE REPORT</t>
  </si>
  <si>
    <t>CURRENT PERIOD REVENUE REQUIREMENT</t>
  </si>
  <si>
    <t xml:space="preserve">       BIG SANDY PLANT COST OF CAPITAL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</si>
  <si>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</si>
  <si>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</si>
  <si>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</si>
  <si>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</si>
  <si>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</si>
  <si>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</si>
  <si>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</si>
  <si>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</si>
  <si>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L/T DEBT</t>
  </si>
  <si>
    <t>S/T DEBT</t>
  </si>
  <si>
    <t>ACCTS REC FINANCING</t>
  </si>
  <si>
    <t>C EQUITY</t>
  </si>
  <si>
    <t>1/</t>
  </si>
  <si>
    <t>2/</t>
  </si>
  <si>
    <t>TOTAL</t>
  </si>
  <si>
    <t>WACC = Weighted Average Cost of Capital</t>
  </si>
  <si>
    <t>Gross Revenue Conversion Factor (GRCF) Calculation:</t>
  </si>
  <si>
    <t>OPERATING REVENUE</t>
  </si>
  <si>
    <t>FEDERAL TAXABLE PRODUCTION INCOME BEFORE 199 DEDUCTION</t>
  </si>
  <si>
    <t>AFTER-TAX PRODUCTION INCOME</t>
  </si>
  <si>
    <t>GROSS-UP FACTOR FOR PRODUCTION INCOME:</t>
  </si>
  <si>
    <t xml:space="preserve">       AFTER-TAX PRODUCTION INCOME</t>
  </si>
  <si>
    <t xml:space="preserve">       UNCOLLECTIBLE ACCOUNTS EXPENSE</t>
  </si>
  <si>
    <t>TOTAL GROSS-UP FACTOR FOR PRODUCTION INCOME (ROUNDED)</t>
  </si>
  <si>
    <t>BLENDED FEDERAL AND STATE TAX RATE:</t>
  </si>
  <si>
    <t xml:space="preserve">       FEDERAL (LINE 8)</t>
  </si>
  <si>
    <t xml:space="preserve">       STATE (LINE 4)</t>
  </si>
  <si>
    <t>BLENDED TAX RATE</t>
  </si>
  <si>
    <t>GROSS REVENUE CONVERSION FACTOR (100.0000 / Line 14)</t>
  </si>
  <si>
    <t>STATE INCOME TAX CALCULATION:</t>
  </si>
  <si>
    <t xml:space="preserve">       PRE-TAX PRODUCTION INCOME</t>
  </si>
  <si>
    <t xml:space="preserve">       STATE INCOME TAX RATE</t>
  </si>
  <si>
    <t xml:space="preserve">       STATE INCOME TAX EXPENSE (LINE 5 X LINE 6)</t>
  </si>
  <si>
    <t>Uncollected Accounts</t>
  </si>
  <si>
    <t>Line                No.</t>
  </si>
  <si>
    <t>Electric                                    Revenues</t>
  </si>
  <si>
    <t>Accounts - Net                         Charged Off</t>
  </si>
  <si>
    <t>Percent of                                Electric Revenues</t>
  </si>
  <si>
    <t>-----------------------</t>
  </si>
  <si>
    <t>Three Year Average</t>
  </si>
  <si>
    <t>=============</t>
  </si>
  <si>
    <t>Day                     of                              Week</t>
  </si>
  <si>
    <t>Friday</t>
  </si>
  <si>
    <t>Saturday</t>
  </si>
  <si>
    <t>Tuesday</t>
  </si>
  <si>
    <t>Thursday</t>
  </si>
  <si>
    <t>Sunday</t>
  </si>
  <si>
    <t>Wednesday</t>
  </si>
  <si>
    <t xml:space="preserve">       Kentucky Public Service Commission Assessment (0.15%)</t>
  </si>
  <si>
    <t>S-T                                              Borrowed                              Balance</t>
  </si>
  <si>
    <t>Borrowed                                     Interest                                Rate</t>
  </si>
  <si>
    <t>Divided By                                   Number of                             Days in Year</t>
  </si>
  <si>
    <t>Average                                       Daily                       Balance</t>
  </si>
  <si>
    <t>Weighted Average                        Borrowed                                  Interest Rate</t>
  </si>
  <si>
    <t>Sum Total                                    Weighted Average                        Borrowed                                  Interest Rate</t>
  </si>
  <si>
    <t xml:space="preserve">Sum Total                                    All Daily                                      Balances         </t>
  </si>
  <si>
    <t>Kentucky Public Service Commission Assessment (0.15%)</t>
  </si>
  <si>
    <t>Book balance as of 10/31/2009</t>
  </si>
  <si>
    <t>Monday</t>
  </si>
  <si>
    <t>Accts Receivable Financing</t>
  </si>
  <si>
    <t>Accounts Receivable Financing</t>
  </si>
  <si>
    <t>AEP Credit - Internal Cost Incurred</t>
  </si>
  <si>
    <t>KP - Actual Carrying Cost Incurred</t>
  </si>
  <si>
    <t>AEP Credit - Internal Cost</t>
  </si>
  <si>
    <t>Previous Month's Average Days Outstanding</t>
  </si>
  <si>
    <t>Total Discount Factor</t>
  </si>
  <si>
    <t xml:space="preserve">Actual Cost of Capital as a % of Total A/R Balance  </t>
  </si>
  <si>
    <t>(a)</t>
  </si>
  <si>
    <t>(b)</t>
  </si>
  <si>
    <t>(c) = (a) x (b)</t>
  </si>
  <si>
    <t>(d)</t>
  </si>
  <si>
    <t>(e)</t>
  </si>
  <si>
    <t>(f)</t>
  </si>
  <si>
    <t>(g) = (e) x (f)</t>
  </si>
  <si>
    <t>(h) = (d) x (g)</t>
  </si>
  <si>
    <t>(i) = (h) / (a)</t>
  </si>
  <si>
    <t>Internal Cost Incurred / Average A/R Balance / 396 x 360</t>
  </si>
  <si>
    <t>Actual Carrying Cost Incurred / Average A/R Balance / 396 x 360</t>
  </si>
  <si>
    <t>Annualized                                  Cost of Capital                                                as a % of                                       Total A/R Balance</t>
  </si>
  <si>
    <t>Average Daily                               Cost of Capital                                               as a % of                                       Total A/R Balance</t>
  </si>
  <si>
    <t>A/R                                             Balance</t>
  </si>
  <si>
    <t>Daily                                           Cost of Capital</t>
  </si>
  <si>
    <t>A/R                                             Factored</t>
  </si>
  <si>
    <t>KPCo                                          Actual                                  Carrying Cost                                                          Incurred</t>
  </si>
  <si>
    <t>Rate of Return on Common Equity per Case No. 2009 - 00316</t>
  </si>
  <si>
    <t>Case No. 2009 - 00316 dated - January 20, 2010</t>
  </si>
  <si>
    <t>STATE TAXABLE PRODUCTION INCOME BEFORE 199 DEDUCTION</t>
  </si>
  <si>
    <t>STATE INCOME TAX EXPENSE, NET OF 199 DEDUCTION (SEE BELOW)</t>
  </si>
  <si>
    <t>199 DEDUCTION PHASE-IN</t>
  </si>
  <si>
    <t>FEDERAL TAXABLE PRODUCTION INCOME</t>
  </si>
  <si>
    <t>FEDERAL INCOME TAX EXPENSE AFTER 199 DEDUCTION (35%)</t>
  </si>
  <si>
    <t xml:space="preserve">       199 DEDUCTION PHASE-IN</t>
  </si>
  <si>
    <t xml:space="preserve">       STATE TAXABLE PRODUCTION INCOME BEFORE 199 DEDUCTION</t>
  </si>
  <si>
    <t xml:space="preserve">       LESS:   STATE 199 DEDUCTION</t>
  </si>
  <si>
    <t>The WACC (PRE - TAX) value on Line 5 is to be recorded on ES FORM 3.10, Line 9.</t>
  </si>
  <si>
    <t>For the Expense month of XXXXXXXX XX, 2010</t>
  </si>
  <si>
    <t>Weighted Average Cost of Captial Balances As of 10/31/2009 based on Case No. 2010-00020, dated April 29, 2010.</t>
  </si>
  <si>
    <t>12 Months ended 04/30/2008</t>
  </si>
  <si>
    <t>12 Months ended 04/30/2009</t>
  </si>
  <si>
    <t>12 Months ended 04/30/2010</t>
  </si>
  <si>
    <t>As of April 30, 2010</t>
  </si>
  <si>
    <t>AS OF APRIL 30, 2010</t>
  </si>
  <si>
    <t>Twelve Months Ended April 30, 2010</t>
  </si>
  <si>
    <t>Book balance as of 4/30/2010</t>
  </si>
  <si>
    <t>Average A/R Balance 4/01/09 - 4/30/10</t>
  </si>
  <si>
    <t>AEP Credit - Internal Cost of Capital 4/01/09 - 4/30/10</t>
  </si>
  <si>
    <t>KP - Actual Cost of Capital 4/01/09 - 4/30/10</t>
  </si>
  <si>
    <t>Thirteen Months Ending April 30, 2010</t>
  </si>
  <si>
    <t>As of                                           4/30/2010</t>
  </si>
  <si>
    <t>Average borrowing costs for the 12 Months Ended April 30, 2010</t>
  </si>
  <si>
    <t xml:space="preserve">       COLLECTIBLE ACCOUNTS EXPENSE (0.24%)</t>
  </si>
  <si>
    <t>UNCOLLECTIBLE ACCOUNTS EXPENSE (0.24%)</t>
  </si>
  <si>
    <t>Effective Cost Rate = Annualized Cost divided by the Current Amount Outstanding.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</si>
</sst>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  <numFmt numFmtId="166" formatCode="0.000%"/>
    <numFmt numFmtId="167" formatCode="0.0000000000000000%"/>
    <numFmt numFmtId="168" formatCode="&quot;$&quot;#,##0.000_);[Red]\(&quot;$&quot;#,##0.000\)"/>
    <numFmt numFmtId="169" formatCode="_(* #,##0.0_);_(* \(#,##0.0\);_(* &quot;-&quot;??_);_(@_)"/>
    <numFmt numFmtId="170" formatCode="_(* #,##0_);_(* \(#,##0\);_(* &quot;-&quot;??_);_(@_)"/>
    <numFmt numFmtId="171" formatCode="0.000000000000000%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[$-409]dddd\,\ mmmm\ dd\,\ yyyy"/>
    <numFmt numFmtId="185" formatCode="[$-409]mmmm\-yy;@"/>
    <numFmt numFmtId="186" formatCode="[$-409]mmmm\ d\,\ yyyy;@"/>
    <numFmt numFmtId="187" formatCode="0.000"/>
    <numFmt numFmtId="188" formatCode="0.000000000000000000%"/>
    <numFmt numFmtId="189" formatCode="0.00000000000000000%"/>
    <numFmt numFmtId="190" formatCode="0.0000"/>
    <numFmt numFmtId="191" formatCode="0.0"/>
    <numFmt numFmtId="192" formatCode="0.00000"/>
    <numFmt numFmtId="193" formatCode="0.0000000"/>
    <numFmt numFmtId="194" formatCode="0.000000"/>
    <numFmt numFmtId="195" formatCode="0.00000000"/>
    <numFmt numFmtId="196" formatCode="_(* #,##0.000_);_(* \(#,##0.000\);_(* &quot;-&quot;???_);_(@_)"/>
    <numFmt numFmtId="197" formatCode="#,##0.0_);[Red]\(#,##0.0\)"/>
    <numFmt numFmtId="198" formatCode="_(* #,##0.000_);_(* \(#,##0.000\);_(* &quot;-&quot;??_);_(@_)"/>
    <numFmt numFmtId="199" formatCode="[$-409]h:mm:ss\ AM/PM"/>
    <numFmt numFmtId="200" formatCode="mmm\-yyyy"/>
    <numFmt numFmtId="201" formatCode="00000"/>
    <numFmt numFmtId="202" formatCode="#,##0.000"/>
    <numFmt numFmtId="203" formatCode="_(* #,##0.0000_);_(* \(#,##0.0000\);_(* &quot;-&quot;????_);_(@_)"/>
    <numFmt numFmtId="204" formatCode="_(* #,##0.0_);_(* \(#,##0.0\);_(* &quot;-&quot;_);_(@_)"/>
    <numFmt numFmtId="205" formatCode="_(* #,##0.00_);_(* \(#,##0.00\);_(* &quot;-&quot;_);_(@_)"/>
    <numFmt numFmtId="206" formatCode="_(* #,##0.000_);_(* \(#,##0.000\);_(* &quot;-&quot;_);_(@_)"/>
    <numFmt numFmtId="207" formatCode="_(* #,##0.0000_);_(* \(#,##0.0000\);_(* &quot;-&quot;??_);_(@_)"/>
    <numFmt numFmtId="208" formatCode="0.000000000"/>
    <numFmt numFmtId="209" formatCode="0.0000000000"/>
    <numFmt numFmtId="210" formatCode="&quot;$&quot;#,##0.0000_);[Red]\(&quot;$&quot;#,##0.0000\)"/>
    <numFmt numFmtId="211" formatCode="mm/dd/yyyy"/>
    <numFmt numFmtId="212" formatCode="#,##0.0000_);\(#,##0.0000\)"/>
    <numFmt numFmtId="213" formatCode="#,##0.000_);\(#,##0.0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.000000_);\(#,##0.000000\)"/>
  </numFmts>
  <fonts count="12">
    <font>
      <sz val="10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sz val="10"/>
      <name val="Times New Roman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10" fontId="0" fillId="0" borderId="0" xfId="25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Alignment="1">
      <alignment/>
    </xf>
    <xf numFmtId="10" fontId="1" fillId="0" borderId="0" xfId="25" applyNumberFormat="1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191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Alignment="1">
      <alignment/>
    </xf>
    <xf numFmtId="41" fontId="0" fillId="0" borderId="0" xfId="0" applyNumberFormat="1" applyAlignment="1">
      <alignment/>
    </xf>
    <xf numFmtId="2" fontId="0" fillId="0" borderId="0" xfId="0" applyNumberFormat="1" applyAlignment="1">
      <alignment/>
    </xf>
    <xf numFmtId="18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1" fillId="0" borderId="0" xfId="0" applyFont="1" applyAlignment="1">
      <alignment/>
    </xf>
    <xf numFmtId="37" fontId="0" fillId="0" borderId="2" xfId="0" applyNumberFormat="1" applyBorder="1" applyAlignment="1">
      <alignment/>
    </xf>
    <xf numFmtId="166" fontId="0" fillId="0" borderId="0" xfId="25" applyNumberFormat="1" applyAlignment="1">
      <alignment/>
    </xf>
    <xf numFmtId="2" fontId="0" fillId="0" borderId="0" xfId="0" applyNumberFormat="1" applyAlignment="1">
      <alignment horizontal="right"/>
    </xf>
    <xf numFmtId="170" fontId="0" fillId="0" borderId="0" xfId="15" applyNumberFormat="1" applyAlignment="1">
      <alignment/>
    </xf>
    <xf numFmtId="41" fontId="0" fillId="0" borderId="3" xfId="0" applyNumberFormat="1" applyBorder="1" applyAlignment="1">
      <alignment/>
    </xf>
    <xf numFmtId="187" fontId="0" fillId="0" borderId="3" xfId="0" applyNumberFormat="1" applyBorder="1" applyAlignment="1">
      <alignment/>
    </xf>
    <xf numFmtId="0" fontId="3" fillId="0" borderId="4" xfId="0" applyFont="1" applyBorder="1" applyAlignment="1">
      <alignment/>
    </xf>
    <xf numFmtId="37" fontId="3" fillId="0" borderId="4" xfId="0" applyNumberFormat="1" applyFont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 wrapText="1"/>
    </xf>
    <xf numFmtId="37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0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0" fontId="0" fillId="0" borderId="0" xfId="0" applyNumberFormat="1" applyAlignment="1">
      <alignment/>
    </xf>
    <xf numFmtId="40" fontId="3" fillId="0" borderId="0" xfId="0" applyNumberFormat="1" applyFont="1" applyBorder="1" applyAlignment="1">
      <alignment horizontal="center" wrapText="1"/>
    </xf>
    <xf numFmtId="14" fontId="0" fillId="0" borderId="0" xfId="23" applyNumberFormat="1" applyFont="1" applyFill="1" applyBorder="1" applyAlignment="1">
      <alignment horizontal="center" wrapText="1"/>
      <protection/>
    </xf>
    <xf numFmtId="40" fontId="3" fillId="0" borderId="0" xfId="0" applyNumberFormat="1" applyFont="1" applyBorder="1" applyAlignment="1">
      <alignment/>
    </xf>
    <xf numFmtId="10" fontId="0" fillId="0" borderId="0" xfId="25" applyNumberFormat="1" applyFont="1" applyFill="1" applyAlignment="1">
      <alignment/>
    </xf>
    <xf numFmtId="14" fontId="3" fillId="0" borderId="0" xfId="23" applyNumberFormat="1" applyFont="1" applyFill="1" applyBorder="1" applyAlignment="1">
      <alignment horizontal="center" wrapText="1"/>
      <protection/>
    </xf>
    <xf numFmtId="180" fontId="0" fillId="0" borderId="0" xfId="25" applyNumberFormat="1" applyFont="1" applyFill="1" applyAlignment="1">
      <alignment/>
    </xf>
    <xf numFmtId="4" fontId="7" fillId="0" borderId="5" xfId="22" applyNumberFormat="1" applyFont="1" applyFill="1" applyBorder="1" applyAlignment="1">
      <alignment horizontal="right" wrapText="1"/>
      <protection/>
    </xf>
    <xf numFmtId="10" fontId="3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49" fontId="0" fillId="0" borderId="6" xfId="0" applyNumberFormat="1" applyBorder="1" applyAlignment="1">
      <alignment horizontal="center" wrapText="1"/>
    </xf>
    <xf numFmtId="49" fontId="0" fillId="2" borderId="7" xfId="0" applyNumberFormat="1" applyFill="1" applyBorder="1" applyAlignment="1">
      <alignment wrapText="1"/>
    </xf>
    <xf numFmtId="49" fontId="0" fillId="0" borderId="8" xfId="0" applyNumberFormat="1" applyBorder="1" applyAlignment="1">
      <alignment horizontal="center" wrapText="1"/>
    </xf>
    <xf numFmtId="49" fontId="0" fillId="2" borderId="9" xfId="0" applyNumberFormat="1" applyFill="1" applyBorder="1" applyAlignment="1">
      <alignment wrapText="1"/>
    </xf>
    <xf numFmtId="49" fontId="0" fillId="0" borderId="9" xfId="0" applyNumberFormat="1" applyBorder="1" applyAlignment="1">
      <alignment horizontal="center" wrapText="1"/>
    </xf>
    <xf numFmtId="49" fontId="0" fillId="0" borderId="6" xfId="0" applyNumberFormat="1" applyFill="1" applyBorder="1" applyAlignment="1">
      <alignment wrapText="1"/>
    </xf>
    <xf numFmtId="0" fontId="0" fillId="2" borderId="9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2" borderId="0" xfId="0" applyNumberFormat="1" applyFill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49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2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5" fontId="7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0" fontId="7" fillId="0" borderId="0" xfId="0" applyNumberFormat="1" applyFont="1" applyBorder="1" applyAlignment="1">
      <alignment/>
    </xf>
    <xf numFmtId="0" fontId="0" fillId="0" borderId="12" xfId="0" applyFill="1" applyBorder="1" applyAlignment="1">
      <alignment/>
    </xf>
    <xf numFmtId="10" fontId="0" fillId="0" borderId="0" xfId="0" applyNumberFormat="1" applyBorder="1" applyAlignment="1">
      <alignment/>
    </xf>
    <xf numFmtId="10" fontId="0" fillId="0" borderId="13" xfId="0" applyNumberFormat="1" applyBorder="1" applyAlignment="1">
      <alignment/>
    </xf>
    <xf numFmtId="49" fontId="0" fillId="0" borderId="0" xfId="0" applyNumberFormat="1" applyFill="1" applyBorder="1" applyAlignment="1">
      <alignment wrapText="1"/>
    </xf>
    <xf numFmtId="10" fontId="9" fillId="0" borderId="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212" fontId="0" fillId="0" borderId="0" xfId="0" applyNumberFormat="1" applyBorder="1" applyAlignment="1">
      <alignment/>
    </xf>
    <xf numFmtId="166" fontId="10" fillId="0" borderId="0" xfId="0" applyNumberFormat="1" applyFont="1" applyBorder="1" applyAlignment="1">
      <alignment/>
    </xf>
    <xf numFmtId="212" fontId="0" fillId="0" borderId="13" xfId="0" applyNumberFormat="1" applyBorder="1" applyAlignment="1">
      <alignment/>
    </xf>
    <xf numFmtId="5" fontId="11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10" fontId="3" fillId="0" borderId="13" xfId="0" applyNumberFormat="1" applyFont="1" applyBorder="1" applyAlignment="1">
      <alignment horizontal="right" wrapText="1"/>
    </xf>
    <xf numFmtId="10" fontId="3" fillId="0" borderId="0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7" xfId="0" applyBorder="1" applyAlignment="1">
      <alignment horizontal="center"/>
    </xf>
    <xf numFmtId="0" fontId="0" fillId="2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37" fontId="0" fillId="2" borderId="0" xfId="0" applyNumberFormat="1" applyFill="1" applyBorder="1" applyAlignment="1">
      <alignment horizontal="center"/>
    </xf>
    <xf numFmtId="37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212" fontId="0" fillId="0" borderId="1" xfId="0" applyNumberFormat="1" applyFont="1" applyBorder="1" applyAlignment="1">
      <alignment/>
    </xf>
    <xf numFmtId="212" fontId="1" fillId="0" borderId="0" xfId="0" applyNumberFormat="1" applyFont="1" applyBorder="1" applyAlignment="1">
      <alignment/>
    </xf>
    <xf numFmtId="212" fontId="0" fillId="0" borderId="0" xfId="0" applyNumberFormat="1" applyFont="1" applyBorder="1" applyAlignment="1">
      <alignment/>
    </xf>
    <xf numFmtId="212" fontId="0" fillId="0" borderId="3" xfId="0" applyNumberFormat="1" applyFont="1" applyBorder="1" applyAlignment="1">
      <alignment/>
    </xf>
    <xf numFmtId="212" fontId="0" fillId="0" borderId="21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2" borderId="18" xfId="0" applyFill="1" applyBorder="1" applyAlignment="1">
      <alignment horizontal="center"/>
    </xf>
    <xf numFmtId="37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5" fontId="0" fillId="0" borderId="0" xfId="0" applyNumberFormat="1" applyAlignment="1">
      <alignment/>
    </xf>
    <xf numFmtId="49" fontId="0" fillId="0" borderId="0" xfId="0" applyNumberFormat="1" applyAlignment="1">
      <alignment horizontal="right" wrapText="1"/>
    </xf>
    <xf numFmtId="49" fontId="0" fillId="0" borderId="0" xfId="0" applyNumberFormat="1" applyFont="1" applyAlignment="1">
      <alignment horizontal="right" wrapText="1"/>
    </xf>
    <xf numFmtId="10" fontId="0" fillId="0" borderId="0" xfId="25" applyNumberFormat="1" applyFont="1" applyAlignment="1">
      <alignment/>
    </xf>
    <xf numFmtId="49" fontId="3" fillId="0" borderId="0" xfId="0" applyNumberFormat="1" applyFont="1" applyAlignment="1">
      <alignment horizontal="center" wrapText="1"/>
    </xf>
    <xf numFmtId="211" fontId="7" fillId="0" borderId="5" xfId="22" applyNumberFormat="1" applyFont="1" applyFill="1" applyBorder="1" applyAlignment="1">
      <alignment horizontal="center" wrapText="1"/>
      <protection/>
    </xf>
    <xf numFmtId="166" fontId="0" fillId="0" borderId="0" xfId="25" applyNumberFormat="1" applyAlignment="1">
      <alignment/>
    </xf>
    <xf numFmtId="166" fontId="1" fillId="0" borderId="0" xfId="25" applyNumberFormat="1" applyFont="1" applyAlignment="1">
      <alignment/>
    </xf>
    <xf numFmtId="166" fontId="0" fillId="0" borderId="1" xfId="25" applyNumberFormat="1" applyFont="1" applyBorder="1" applyAlignment="1">
      <alignment/>
    </xf>
    <xf numFmtId="5" fontId="0" fillId="0" borderId="1" xfId="0" applyNumberFormat="1" applyFont="1" applyBorder="1" applyAlignment="1">
      <alignment/>
    </xf>
    <xf numFmtId="10" fontId="0" fillId="0" borderId="1" xfId="25" applyNumberFormat="1" applyBorder="1" applyAlignment="1">
      <alignment/>
    </xf>
    <xf numFmtId="39" fontId="7" fillId="0" borderId="0" xfId="0" applyNumberFormat="1" applyFont="1" applyBorder="1" applyAlignment="1">
      <alignment horizontal="center"/>
    </xf>
    <xf numFmtId="39" fontId="7" fillId="0" borderId="0" xfId="0" applyNumberFormat="1" applyFont="1" applyBorder="1" applyAlignment="1">
      <alignment/>
    </xf>
    <xf numFmtId="39" fontId="11" fillId="0" borderId="0" xfId="0" applyNumberFormat="1" applyFont="1" applyBorder="1" applyAlignment="1">
      <alignment horizontal="center" wrapText="1"/>
    </xf>
    <xf numFmtId="39" fontId="11" fillId="0" borderId="0" xfId="0" applyNumberFormat="1" applyFont="1" applyBorder="1" applyAlignment="1">
      <alignment horizontal="center"/>
    </xf>
    <xf numFmtId="39" fontId="7" fillId="0" borderId="0" xfId="15" applyNumberFormat="1" applyFont="1" applyAlignment="1">
      <alignment/>
    </xf>
    <xf numFmtId="39" fontId="7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9" fontId="11" fillId="0" borderId="0" xfId="15" applyNumberFormat="1" applyFont="1" applyAlignment="1">
      <alignment/>
    </xf>
    <xf numFmtId="7" fontId="11" fillId="0" borderId="3" xfId="17" applyNumberFormat="1" applyFont="1" applyBorder="1" applyAlignment="1">
      <alignment/>
    </xf>
    <xf numFmtId="39" fontId="11" fillId="0" borderId="0" xfId="15" applyNumberFormat="1" applyFont="1" applyBorder="1" applyAlignment="1">
      <alignment/>
    </xf>
    <xf numFmtId="7" fontId="11" fillId="0" borderId="0" xfId="17" applyNumberFormat="1" applyFont="1" applyBorder="1" applyAlignment="1">
      <alignment/>
    </xf>
    <xf numFmtId="39" fontId="7" fillId="0" borderId="0" xfId="15" applyNumberFormat="1" applyFont="1" applyBorder="1" applyAlignment="1">
      <alignment/>
    </xf>
    <xf numFmtId="211" fontId="7" fillId="0" borderId="0" xfId="22" applyNumberFormat="1" applyFont="1" applyFill="1" applyBorder="1" applyAlignment="1">
      <alignment horizontal="center" wrapText="1"/>
      <protection/>
    </xf>
    <xf numFmtId="4" fontId="7" fillId="0" borderId="0" xfId="22" applyNumberFormat="1" applyFont="1" applyFill="1" applyBorder="1" applyAlignment="1">
      <alignment horizontal="right" wrapText="1"/>
      <protection/>
    </xf>
    <xf numFmtId="37" fontId="11" fillId="0" borderId="1" xfId="17" applyNumberFormat="1" applyFont="1" applyBorder="1" applyAlignment="1">
      <alignment/>
    </xf>
    <xf numFmtId="165" fontId="3" fillId="0" borderId="3" xfId="2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94" fontId="0" fillId="0" borderId="0" xfId="0" applyNumberFormat="1" applyAlignment="1">
      <alignment/>
    </xf>
    <xf numFmtId="0" fontId="3" fillId="0" borderId="1" xfId="0" applyFont="1" applyBorder="1" applyAlignment="1">
      <alignment horizontal="center" wrapText="1"/>
    </xf>
    <xf numFmtId="40" fontId="3" fillId="0" borderId="1" xfId="0" applyNumberFormat="1" applyFont="1" applyBorder="1" applyAlignment="1">
      <alignment horizontal="center" wrapText="1"/>
    </xf>
    <xf numFmtId="40" fontId="3" fillId="0" borderId="2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194" fontId="3" fillId="0" borderId="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 quotePrefix="1">
      <alignment horizontal="center"/>
    </xf>
    <xf numFmtId="194" fontId="3" fillId="0" borderId="0" xfId="0" applyNumberFormat="1" applyFont="1" applyAlignment="1">
      <alignment horizontal="center"/>
    </xf>
    <xf numFmtId="0" fontId="7" fillId="0" borderId="5" xfId="24" applyFont="1" applyFill="1" applyBorder="1" applyAlignment="1">
      <alignment horizontal="right" wrapText="1"/>
      <protection/>
    </xf>
    <xf numFmtId="4" fontId="7" fillId="0" borderId="5" xfId="24" applyNumberFormat="1" applyFont="1" applyFill="1" applyBorder="1" applyAlignment="1">
      <alignment horizontal="right" wrapText="1"/>
      <protection/>
    </xf>
    <xf numFmtId="4" fontId="7" fillId="0" borderId="22" xfId="22" applyNumberFormat="1" applyFont="1" applyFill="1" applyBorder="1" applyAlignment="1">
      <alignment horizontal="right" wrapText="1"/>
      <protection/>
    </xf>
    <xf numFmtId="211" fontId="7" fillId="0" borderId="23" xfId="22" applyNumberFormat="1" applyFont="1" applyFill="1" applyBorder="1" applyAlignment="1">
      <alignment horizontal="center" wrapText="1"/>
      <protection/>
    </xf>
    <xf numFmtId="0" fontId="7" fillId="0" borderId="24" xfId="24" applyFont="1" applyFill="1" applyBorder="1" applyAlignment="1">
      <alignment horizontal="right" wrapText="1"/>
      <protection/>
    </xf>
    <xf numFmtId="0" fontId="7" fillId="0" borderId="0" xfId="24" applyFont="1" applyFill="1" applyBorder="1" applyAlignment="1">
      <alignment horizontal="right" wrapText="1"/>
      <protection/>
    </xf>
    <xf numFmtId="4" fontId="7" fillId="0" borderId="0" xfId="24" applyNumberFormat="1" applyFont="1" applyFill="1" applyBorder="1" applyAlignment="1">
      <alignment horizontal="right" wrapText="1"/>
      <protection/>
    </xf>
    <xf numFmtId="4" fontId="3" fillId="0" borderId="0" xfId="0" applyNumberFormat="1" applyFont="1" applyAlignment="1">
      <alignment/>
    </xf>
    <xf numFmtId="4" fontId="11" fillId="0" borderId="5" xfId="22" applyNumberFormat="1" applyFont="1" applyFill="1" applyBorder="1" applyAlignment="1">
      <alignment horizontal="right" wrapText="1"/>
      <protection/>
    </xf>
    <xf numFmtId="194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0" fontId="0" fillId="0" borderId="0" xfId="25" applyNumberFormat="1" applyFont="1" applyAlignment="1">
      <alignment/>
    </xf>
    <xf numFmtId="37" fontId="0" fillId="0" borderId="3" xfId="0" applyNumberFormat="1" applyBorder="1" applyAlignment="1">
      <alignment/>
    </xf>
    <xf numFmtId="49" fontId="9" fillId="0" borderId="0" xfId="0" applyNumberFormat="1" applyFont="1" applyBorder="1" applyAlignment="1">
      <alignment horizontal="center" wrapText="1"/>
    </xf>
    <xf numFmtId="212" fontId="9" fillId="0" borderId="0" xfId="0" applyNumberFormat="1" applyFont="1" applyBorder="1" applyAlignment="1">
      <alignment/>
    </xf>
    <xf numFmtId="39" fontId="0" fillId="0" borderId="18" xfId="0" applyNumberFormat="1" applyBorder="1" applyAlignment="1">
      <alignment/>
    </xf>
    <xf numFmtId="0" fontId="7" fillId="0" borderId="5" xfId="21" applyFont="1" applyFill="1" applyBorder="1" applyAlignment="1">
      <alignment horizontal="right" wrapText="1"/>
      <protection/>
    </xf>
    <xf numFmtId="166" fontId="0" fillId="0" borderId="13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3" fillId="0" borderId="0" xfId="0" applyNumberFormat="1" applyFont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ts Rec Financing" xfId="21"/>
    <cellStyle name="Normal_Detail_1" xfId="22"/>
    <cellStyle name="Normal_Sheet1" xfId="23"/>
    <cellStyle name="Normal_Sheet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ternal\Corporate%20Finance\@%20KPCo\Regulatory\2009\KPCO%20Base%20Rate%20Case\Cost%20of%20Capital\KPCO_ST_Balance102109_borrowed%20balances%20onl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E818D8\Item%20No%204%20-%20Case%20No%202009-00316%20-%20ES%20Form%203.15%20-%20R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ort Term Debt Cost Rate"/>
    </sheetNames>
    <sheetDataSet>
      <sheetData sheetId="0">
        <row r="219">
          <cell r="A219">
            <v>39933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 FORM 3.15"/>
      <sheetName val="Uncollectable Accounts - Factor"/>
      <sheetName val="Blank"/>
      <sheetName val="Section 199 Calculation"/>
      <sheetName val="Uncollectible Accts Worksheet"/>
    </sheetNames>
    <sheetDataSet>
      <sheetData sheetId="4">
        <row r="7">
          <cell r="C7">
            <v>408354846</v>
          </cell>
          <cell r="D7">
            <v>1101516</v>
          </cell>
        </row>
        <row r="8">
          <cell r="C8">
            <v>501432589</v>
          </cell>
          <cell r="D8">
            <v>1140761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tabSelected="1" workbookViewId="0" topLeftCell="A1">
      <selection activeCell="D50" sqref="D50:D55"/>
    </sheetView>
  </sheetViews>
  <sheetFormatPr defaultColWidth="9.140625" defaultRowHeight="12.75"/>
  <cols>
    <col min="1" max="1" width="5.7109375" style="0" customWidth="1"/>
    <col min="2" max="2" width="3.28125" style="0" bestFit="1" customWidth="1"/>
    <col min="3" max="3" width="28.7109375" style="0" customWidth="1"/>
    <col min="4" max="4" width="14.421875" style="0" bestFit="1" customWidth="1"/>
    <col min="5" max="5" width="2.00390625" style="0" bestFit="1" customWidth="1"/>
    <col min="6" max="7" width="11.00390625" style="0" customWidth="1"/>
    <col min="8" max="8" width="2.00390625" style="0" bestFit="1" customWidth="1"/>
    <col min="9" max="9" width="11.00390625" style="0" customWidth="1"/>
    <col min="10" max="10" width="2.28125" style="0" customWidth="1"/>
  </cols>
  <sheetData>
    <row r="1" spans="2:9" ht="12.75">
      <c r="B1" s="167" t="s">
        <v>0</v>
      </c>
      <c r="C1" s="167"/>
      <c r="D1" s="167"/>
      <c r="E1" s="167"/>
      <c r="F1" s="167"/>
      <c r="G1" s="167"/>
      <c r="H1" s="167"/>
      <c r="I1" s="167"/>
    </row>
    <row r="2" spans="2:9" ht="12.75">
      <c r="B2" s="167" t="s">
        <v>1</v>
      </c>
      <c r="C2" s="167"/>
      <c r="D2" s="167"/>
      <c r="E2" s="167"/>
      <c r="F2" s="167"/>
      <c r="G2" s="167"/>
      <c r="H2" s="167"/>
      <c r="I2" s="167"/>
    </row>
    <row r="3" spans="2:9" ht="12.75">
      <c r="B3" s="167" t="s">
        <v>173</v>
      </c>
      <c r="C3" s="167"/>
      <c r="D3" s="167"/>
      <c r="E3" s="167"/>
      <c r="F3" s="167"/>
      <c r="G3" s="167"/>
      <c r="H3" s="167"/>
      <c r="I3" s="167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 t="s">
        <v>12</v>
      </c>
    </row>
    <row r="6" spans="2:9" ht="12.75">
      <c r="B6" s="2"/>
      <c r="C6" s="2"/>
      <c r="D6" s="2"/>
      <c r="E6" s="2"/>
      <c r="F6" s="2" t="s">
        <v>6</v>
      </c>
      <c r="G6" s="2" t="s">
        <v>9</v>
      </c>
      <c r="H6" s="2"/>
      <c r="I6" s="2" t="s">
        <v>13</v>
      </c>
    </row>
    <row r="7" spans="2:9" ht="12.75">
      <c r="B7" s="2" t="s">
        <v>2</v>
      </c>
      <c r="C7" s="2"/>
      <c r="D7" s="2"/>
      <c r="E7" s="2"/>
      <c r="F7" s="2" t="s">
        <v>7</v>
      </c>
      <c r="G7" s="2" t="s">
        <v>10</v>
      </c>
      <c r="H7" s="2"/>
      <c r="I7" s="2" t="s">
        <v>9</v>
      </c>
    </row>
    <row r="8" spans="2:9" ht="12.75">
      <c r="B8" s="3" t="s">
        <v>3</v>
      </c>
      <c r="C8" s="3" t="s">
        <v>4</v>
      </c>
      <c r="D8" s="3" t="s">
        <v>5</v>
      </c>
      <c r="E8" s="3"/>
      <c r="F8" s="3" t="s">
        <v>8</v>
      </c>
      <c r="G8" s="3" t="s">
        <v>11</v>
      </c>
      <c r="H8" s="3"/>
      <c r="I8" s="3" t="s">
        <v>14</v>
      </c>
    </row>
    <row r="9" spans="2:9" ht="12.75">
      <c r="B9" s="46" t="s">
        <v>15</v>
      </c>
      <c r="C9" s="46" t="s">
        <v>16</v>
      </c>
      <c r="D9" s="46" t="s">
        <v>17</v>
      </c>
      <c r="E9" s="46"/>
      <c r="F9" s="46" t="s">
        <v>18</v>
      </c>
      <c r="G9" s="46" t="s">
        <v>19</v>
      </c>
      <c r="H9" s="46"/>
      <c r="I9" s="46" t="s">
        <v>20</v>
      </c>
    </row>
    <row r="11" spans="2:9" ht="12.75">
      <c r="B11" s="2">
        <v>1</v>
      </c>
      <c r="C11" t="s">
        <v>21</v>
      </c>
      <c r="D11" s="108">
        <f>'Effective Cost of LTD 04 30 10'!M25</f>
        <v>550000000</v>
      </c>
      <c r="E11" s="2" t="s">
        <v>24</v>
      </c>
      <c r="F11" s="114">
        <f>D11/$D$16</f>
        <v>0.5194054497805987</v>
      </c>
      <c r="G11" s="1">
        <f>'Effective Cost of LTD 04 30 10'!P25/100</f>
        <v>0.06483867835084765</v>
      </c>
      <c r="H11" s="1"/>
      <c r="I11" s="1">
        <f>ROUND(F11*G11,4)</f>
        <v>0.0337</v>
      </c>
    </row>
    <row r="12" spans="2:9" ht="12.75">
      <c r="B12" s="2">
        <f>+B11+1</f>
        <v>2</v>
      </c>
      <c r="C12" t="s">
        <v>22</v>
      </c>
      <c r="D12" s="108">
        <f>'S T Debt Balance'!H30</f>
        <v>0</v>
      </c>
      <c r="E12" s="2" t="s">
        <v>24</v>
      </c>
      <c r="F12" s="114">
        <f>D12/$D$16</f>
        <v>0</v>
      </c>
      <c r="G12" s="1">
        <f>+'S T Debt Cost Rate'!G381</f>
        <v>0.008299560184142971</v>
      </c>
      <c r="H12" s="160" t="s">
        <v>25</v>
      </c>
      <c r="I12" s="1">
        <f>ROUND(F12*G12,4)</f>
        <v>0</v>
      </c>
    </row>
    <row r="13" spans="2:9" ht="12.75">
      <c r="B13" s="2">
        <f>+B12+1</f>
        <v>3</v>
      </c>
      <c r="C13" t="s">
        <v>132</v>
      </c>
      <c r="D13" s="108">
        <f>'Accts Rec Financing'!E411</f>
        <v>43588933.199189894</v>
      </c>
      <c r="E13" s="2"/>
      <c r="F13" s="114">
        <f>D13/$D$16</f>
        <v>0.04116423537051217</v>
      </c>
      <c r="G13" s="1">
        <f>+'Accts Rec Financing'!M407</f>
        <v>0.012228640665223469</v>
      </c>
      <c r="H13" s="1"/>
      <c r="I13" s="1">
        <f>ROUND(F13*G13,4)</f>
        <v>0.0005</v>
      </c>
    </row>
    <row r="14" spans="2:9" ht="12.75">
      <c r="B14" s="2">
        <f>+B13+1</f>
        <v>4</v>
      </c>
      <c r="C14" s="5" t="s">
        <v>23</v>
      </c>
      <c r="D14" s="117">
        <f>'Uncoll Accts - Factor'!E16</f>
        <v>465314088</v>
      </c>
      <c r="E14" s="2" t="s">
        <v>24</v>
      </c>
      <c r="F14" s="116">
        <f>D14/$D$16</f>
        <v>0.43943031484888917</v>
      </c>
      <c r="G14" s="111">
        <v>0.105</v>
      </c>
      <c r="H14" s="2"/>
      <c r="I14" s="118">
        <f>ROUND(F14*G14,4)</f>
        <v>0.0461</v>
      </c>
    </row>
    <row r="15" spans="2:9" ht="12.75">
      <c r="B15" s="2"/>
      <c r="C15" s="5"/>
      <c r="D15" s="6"/>
      <c r="F15" s="115"/>
      <c r="G15" s="111"/>
      <c r="H15" s="111"/>
      <c r="I15" s="7"/>
    </row>
    <row r="16" spans="2:9" ht="12.75">
      <c r="B16" s="2">
        <f>+B14+1</f>
        <v>5</v>
      </c>
      <c r="C16" t="s">
        <v>8</v>
      </c>
      <c r="D16" s="108">
        <f>SUM(D11:D14)</f>
        <v>1058903021.1991899</v>
      </c>
      <c r="F16" s="114">
        <f>SUM(F11:F14)</f>
        <v>1</v>
      </c>
      <c r="I16" s="4">
        <f>SUM(I11:I14)</f>
        <v>0.08030000000000001</v>
      </c>
    </row>
    <row r="19" spans="2:3" ht="12.75">
      <c r="B19" s="2" t="s">
        <v>24</v>
      </c>
      <c r="C19" t="s">
        <v>176</v>
      </c>
    </row>
    <row r="20" spans="2:3" ht="12.75">
      <c r="B20" s="2" t="s">
        <v>25</v>
      </c>
      <c r="C20" t="s">
        <v>182</v>
      </c>
    </row>
    <row r="21" ht="12.75">
      <c r="B21" s="2"/>
    </row>
  </sheetData>
  <mergeCells count="3">
    <mergeCell ref="B1:I1"/>
    <mergeCell ref="B2:I2"/>
    <mergeCell ref="B3:I3"/>
  </mergeCells>
  <printOptions horizontalCentered="1"/>
  <pageMargins left="0" right="0" top="2" bottom="0.5" header="0.25" footer="0"/>
  <pageSetup horizontalDpi="600" verticalDpi="600" orientation="portrait" scale="110" r:id="rId1"/>
  <headerFooter alignWithMargins="0">
    <oddHeader>&amp;C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="80" zoomScaleNormal="80" workbookViewId="0" topLeftCell="A1">
      <pane xSplit="2" ySplit="6" topLeftCell="C7" activePane="bottomRight" state="frozen"/>
      <selection pane="topLeft" activeCell="H60" sqref="H60"/>
      <selection pane="topRight" activeCell="H60" sqref="H60"/>
      <selection pane="bottomLeft" activeCell="H60" sqref="H60"/>
      <selection pane="bottomRight" activeCell="O39" sqref="O39"/>
    </sheetView>
  </sheetViews>
  <sheetFormatPr defaultColWidth="9.140625" defaultRowHeight="12.75"/>
  <cols>
    <col min="3" max="4" width="11.140625" style="0" bestFit="1" customWidth="1"/>
    <col min="5" max="5" width="10.57421875" style="0" customWidth="1"/>
    <col min="6" max="6" width="15.140625" style="0" bestFit="1" customWidth="1"/>
    <col min="7" max="7" width="13.00390625" style="0" customWidth="1"/>
    <col min="8" max="8" width="11.57421875" style="0" bestFit="1" customWidth="1"/>
    <col min="9" max="9" width="0.42578125" style="0" customWidth="1"/>
    <col min="10" max="10" width="14.00390625" style="0" bestFit="1" customWidth="1"/>
    <col min="11" max="12" width="11.140625" style="0" customWidth="1"/>
    <col min="13" max="13" width="15.140625" style="0" bestFit="1" customWidth="1"/>
    <col min="14" max="14" width="3.140625" style="0" customWidth="1"/>
    <col min="15" max="15" width="14.421875" style="0" bestFit="1" customWidth="1"/>
    <col min="16" max="16" width="11.7109375" style="0" customWidth="1"/>
    <col min="17" max="17" width="2.28125" style="0" customWidth="1"/>
  </cols>
  <sheetData>
    <row r="1" spans="7:11" ht="12.75">
      <c r="G1" s="168" t="s">
        <v>47</v>
      </c>
      <c r="H1" s="168"/>
      <c r="I1" s="168"/>
      <c r="J1" s="168"/>
      <c r="K1" s="168"/>
    </row>
    <row r="2" spans="7:11" ht="12.75">
      <c r="G2" s="168" t="s">
        <v>26</v>
      </c>
      <c r="H2" s="168"/>
      <c r="I2" s="168"/>
      <c r="J2" s="168"/>
      <c r="K2" s="168"/>
    </row>
    <row r="3" spans="7:11" ht="12.75">
      <c r="G3" s="168" t="s">
        <v>174</v>
      </c>
      <c r="H3" s="168"/>
      <c r="I3" s="168"/>
      <c r="J3" s="168"/>
      <c r="K3" s="168"/>
    </row>
    <row r="4" spans="7:11" ht="12.75">
      <c r="G4" s="2"/>
      <c r="H4" s="2"/>
      <c r="I4" s="2"/>
      <c r="J4" s="2"/>
      <c r="K4" s="2"/>
    </row>
    <row r="6" spans="1:16" ht="51">
      <c r="A6" s="8" t="s">
        <v>27</v>
      </c>
      <c r="B6" s="9"/>
      <c r="C6" s="8" t="s">
        <v>28</v>
      </c>
      <c r="D6" s="8" t="s">
        <v>29</v>
      </c>
      <c r="E6" s="8" t="s">
        <v>30</v>
      </c>
      <c r="F6" s="8" t="s">
        <v>31</v>
      </c>
      <c r="G6" s="8" t="s">
        <v>32</v>
      </c>
      <c r="H6" s="8" t="s">
        <v>33</v>
      </c>
      <c r="I6" s="9"/>
      <c r="J6" s="8" t="s">
        <v>34</v>
      </c>
      <c r="K6" s="8" t="s">
        <v>35</v>
      </c>
      <c r="L6" s="8" t="s">
        <v>36</v>
      </c>
      <c r="M6" s="8" t="s">
        <v>37</v>
      </c>
      <c r="N6" s="9"/>
      <c r="O6" s="8" t="s">
        <v>38</v>
      </c>
      <c r="P6" s="8" t="s">
        <v>39</v>
      </c>
    </row>
    <row r="7" spans="5:16" ht="12.75">
      <c r="E7" s="2"/>
      <c r="F7" s="2" t="s">
        <v>40</v>
      </c>
      <c r="G7" s="2" t="s">
        <v>40</v>
      </c>
      <c r="H7" s="2" t="s">
        <v>40</v>
      </c>
      <c r="I7" s="2"/>
      <c r="J7" s="2" t="s">
        <v>40</v>
      </c>
      <c r="K7" s="2" t="s">
        <v>41</v>
      </c>
      <c r="L7" s="2" t="s">
        <v>41</v>
      </c>
      <c r="M7" s="2" t="s">
        <v>40</v>
      </c>
      <c r="N7" s="2"/>
      <c r="O7" s="2" t="s">
        <v>40</v>
      </c>
      <c r="P7" s="2" t="s">
        <v>41</v>
      </c>
    </row>
    <row r="8" spans="1:2" ht="12.75">
      <c r="A8" s="10" t="s">
        <v>46</v>
      </c>
      <c r="B8" s="11"/>
    </row>
    <row r="9" ht="12.75">
      <c r="O9" s="15"/>
    </row>
    <row r="10" spans="1:15" ht="12.75">
      <c r="A10" s="4">
        <v>0.0525</v>
      </c>
      <c r="B10" s="4"/>
      <c r="C10" s="12">
        <v>38022</v>
      </c>
      <c r="D10" s="12">
        <v>42156</v>
      </c>
      <c r="E10" s="13">
        <f>(D10-C10)/365.5</f>
        <v>11.310533515731874</v>
      </c>
      <c r="F10" s="14">
        <v>20000000</v>
      </c>
      <c r="G10" s="24">
        <v>0</v>
      </c>
      <c r="H10" s="24">
        <v>0</v>
      </c>
      <c r="J10" s="15">
        <f>F10-H10+G10</f>
        <v>20000000</v>
      </c>
      <c r="K10" s="17">
        <f>J10/F10*100</f>
        <v>100</v>
      </c>
      <c r="L10" s="18">
        <v>5.249079666887671</v>
      </c>
      <c r="M10" s="14">
        <v>20000000</v>
      </c>
      <c r="N10" s="19"/>
      <c r="O10" s="14">
        <f>L10*M10/100</f>
        <v>1049815.9333775344</v>
      </c>
    </row>
    <row r="11" spans="1:15" ht="12.75">
      <c r="A11" s="20" t="s">
        <v>42</v>
      </c>
      <c r="B11" s="20"/>
      <c r="F11" s="21">
        <f>SUM(F10:F10)</f>
        <v>20000000</v>
      </c>
      <c r="L11" s="18"/>
      <c r="M11" s="14">
        <f>SUM(M10:M10)</f>
        <v>20000000</v>
      </c>
      <c r="N11" s="19"/>
      <c r="O11" s="14">
        <f>SUM(O10:O10)</f>
        <v>1049815.9333775344</v>
      </c>
    </row>
    <row r="12" spans="12:15" ht="12.75">
      <c r="L12" s="18" t="s">
        <v>43</v>
      </c>
      <c r="O12" s="15"/>
    </row>
    <row r="13" spans="1:15" ht="12.75">
      <c r="A13" s="10" t="s">
        <v>44</v>
      </c>
      <c r="L13" s="18"/>
      <c r="O13" s="15"/>
    </row>
    <row r="14" spans="1:15" ht="12.75">
      <c r="A14" s="22">
        <v>0.05625</v>
      </c>
      <c r="C14" s="12">
        <v>37785</v>
      </c>
      <c r="D14" s="12">
        <v>48549</v>
      </c>
      <c r="E14" s="23">
        <f>(D14-C14)/365.5</f>
        <v>29.450068399452803</v>
      </c>
      <c r="F14" s="15">
        <v>75000000</v>
      </c>
      <c r="G14" s="15">
        <v>-656250</v>
      </c>
      <c r="H14" s="15">
        <v>736575</v>
      </c>
      <c r="J14" s="15">
        <f>F14+G14-H14</f>
        <v>73607175</v>
      </c>
      <c r="K14" s="17">
        <f>J14/F14*100</f>
        <v>98.1429</v>
      </c>
      <c r="L14" s="18">
        <v>5.756449216752676</v>
      </c>
      <c r="M14" s="15">
        <v>75000000</v>
      </c>
      <c r="O14" s="15">
        <f>L14*M14/100</f>
        <v>4317336.912564507</v>
      </c>
    </row>
    <row r="15" spans="1:15" ht="12.75">
      <c r="A15" s="22">
        <v>0.06</v>
      </c>
      <c r="C15" s="12">
        <v>39336</v>
      </c>
      <c r="D15" s="12">
        <v>42993</v>
      </c>
      <c r="E15" s="23">
        <f>(D15-C15)/365.5</f>
        <v>10.00547195622435</v>
      </c>
      <c r="F15" s="15">
        <v>325000000</v>
      </c>
      <c r="G15" s="15">
        <v>-1667250</v>
      </c>
      <c r="H15" s="15">
        <v>2277883</v>
      </c>
      <c r="J15" s="15">
        <f>F15+G15-H15</f>
        <v>321054867</v>
      </c>
      <c r="K15" s="17">
        <f>J15/F15*100</f>
        <v>98.78611292307691</v>
      </c>
      <c r="L15" s="18">
        <v>6.164158198977018</v>
      </c>
      <c r="M15" s="19">
        <v>325000000</v>
      </c>
      <c r="O15" s="19">
        <f>L15*M15/100</f>
        <v>20033514.14667531</v>
      </c>
    </row>
    <row r="16" spans="1:15" ht="12.75">
      <c r="A16" s="22">
        <v>0.0725</v>
      </c>
      <c r="C16" s="12">
        <v>39982</v>
      </c>
      <c r="D16" s="12">
        <v>44365</v>
      </c>
      <c r="E16" s="23">
        <f>(D16-C16)/365.5</f>
        <v>11.991792065663475</v>
      </c>
      <c r="F16" s="15">
        <v>40000000</v>
      </c>
      <c r="G16" s="24">
        <v>0</v>
      </c>
      <c r="H16" s="24">
        <v>217919.03</v>
      </c>
      <c r="J16" s="15">
        <f>F16+G16-H16</f>
        <v>39782080.97</v>
      </c>
      <c r="K16" s="17">
        <f>J16/F16*100</f>
        <v>99.455202425</v>
      </c>
      <c r="L16" s="18">
        <v>7.318993671148011</v>
      </c>
      <c r="M16" s="19">
        <v>40000000</v>
      </c>
      <c r="O16" s="19">
        <f>L16*M16/100</f>
        <v>2927597.4684592043</v>
      </c>
    </row>
    <row r="17" spans="1:15" ht="12.75">
      <c r="A17" s="22">
        <v>0.0803</v>
      </c>
      <c r="C17" s="12">
        <v>39982</v>
      </c>
      <c r="D17" s="12">
        <v>47287</v>
      </c>
      <c r="E17" s="23">
        <f>(D17-C17)/365.5</f>
        <v>19.986320109439124</v>
      </c>
      <c r="F17" s="15">
        <v>30000000</v>
      </c>
      <c r="G17" s="24">
        <v>0</v>
      </c>
      <c r="H17" s="24">
        <v>163439.27</v>
      </c>
      <c r="J17" s="15">
        <f>F17+G17-H17</f>
        <v>29836560.73</v>
      </c>
      <c r="K17" s="17">
        <f>J17/F17*100</f>
        <v>99.45520243333334</v>
      </c>
      <c r="L17" s="18">
        <v>8.0854004446429</v>
      </c>
      <c r="M17" s="19">
        <v>30000000</v>
      </c>
      <c r="O17" s="19">
        <f>L17*M17/100</f>
        <v>2425620.13339287</v>
      </c>
    </row>
    <row r="18" spans="1:15" ht="12.75">
      <c r="A18" s="22">
        <v>0.0813</v>
      </c>
      <c r="C18" s="12">
        <v>39982</v>
      </c>
      <c r="D18" s="12">
        <v>50939</v>
      </c>
      <c r="E18" s="23">
        <f>(D18-C18)/365.5</f>
        <v>29.9781121751026</v>
      </c>
      <c r="F18" s="15">
        <v>60000000</v>
      </c>
      <c r="G18" s="24">
        <v>0</v>
      </c>
      <c r="H18" s="24">
        <v>326878.53</v>
      </c>
      <c r="J18" s="15">
        <f>F18+G18-H18</f>
        <v>59673121.47</v>
      </c>
      <c r="K18" s="17">
        <f>J18/F18*100</f>
        <v>99.45520245</v>
      </c>
      <c r="L18" s="18">
        <v>8.178980830827962</v>
      </c>
      <c r="M18" s="19">
        <v>60000000</v>
      </c>
      <c r="O18" s="19">
        <f>L18*M18/100</f>
        <v>4907388.498496777</v>
      </c>
    </row>
    <row r="19" spans="1:15" ht="12.75">
      <c r="A19" s="20" t="s">
        <v>42</v>
      </c>
      <c r="F19" s="21">
        <f>SUM(F14:F18)</f>
        <v>530000000</v>
      </c>
      <c r="G19" s="15"/>
      <c r="H19" s="15"/>
      <c r="L19" s="18"/>
      <c r="M19" s="21">
        <f>SUM(M14:M18)</f>
        <v>530000000</v>
      </c>
      <c r="O19" s="21">
        <f>SUM(O14:O18)</f>
        <v>34611457.15958867</v>
      </c>
    </row>
    <row r="20" spans="12:15" ht="12.75">
      <c r="L20" s="18" t="s">
        <v>43</v>
      </c>
      <c r="O20" s="15"/>
    </row>
    <row r="21" spans="1:15" ht="13.5" thickBot="1">
      <c r="A21" s="27" t="s">
        <v>8</v>
      </c>
      <c r="F21" s="28">
        <f>+F11+F19</f>
        <v>550000000</v>
      </c>
      <c r="M21" s="16"/>
      <c r="N21" s="16"/>
      <c r="O21" s="15"/>
    </row>
    <row r="22" spans="13:15" ht="12.75">
      <c r="M22" s="16"/>
      <c r="N22" s="16"/>
      <c r="O22" s="15"/>
    </row>
    <row r="23" spans="1:16" ht="12.75">
      <c r="A23" t="s">
        <v>48</v>
      </c>
      <c r="N23" s="16"/>
      <c r="O23" s="24">
        <v>0</v>
      </c>
      <c r="P23" t="s">
        <v>24</v>
      </c>
    </row>
    <row r="24" spans="13:15" ht="12.75">
      <c r="M24" s="16"/>
      <c r="N24" s="16"/>
      <c r="O24" s="15"/>
    </row>
    <row r="25" spans="1:16" ht="13.5" thickBot="1">
      <c r="A25" t="s">
        <v>45</v>
      </c>
      <c r="M25" s="25">
        <f>M19+M11</f>
        <v>550000000</v>
      </c>
      <c r="N25" s="16"/>
      <c r="O25" s="161">
        <f>O19+O11+O23</f>
        <v>35661273.09296621</v>
      </c>
      <c r="P25" s="26">
        <f>+O25/M25*100</f>
        <v>6.483867835084765</v>
      </c>
    </row>
    <row r="26" spans="11:15" ht="13.5" thickTop="1">
      <c r="K26" t="s">
        <v>43</v>
      </c>
      <c r="O26" s="15"/>
    </row>
    <row r="28" ht="12.75">
      <c r="A28" t="s">
        <v>43</v>
      </c>
    </row>
    <row r="29" spans="1:2" ht="12.75">
      <c r="A29" s="2" t="s">
        <v>24</v>
      </c>
      <c r="B29" t="s">
        <v>130</v>
      </c>
    </row>
    <row r="31" ht="12.75">
      <c r="A31" t="s">
        <v>185</v>
      </c>
    </row>
  </sheetData>
  <mergeCells count="3">
    <mergeCell ref="G1:K1"/>
    <mergeCell ref="G2:K2"/>
    <mergeCell ref="G3:K3"/>
  </mergeCells>
  <printOptions/>
  <pageMargins left="0.48" right="0" top="1.44" bottom="0.5" header="0.6" footer="0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pane ySplit="7" topLeftCell="BM8" activePane="bottomLeft" state="frozen"/>
      <selection pane="topLeft" activeCell="A1" sqref="A1"/>
      <selection pane="bottomLeft" activeCell="L54" sqref="L54"/>
    </sheetView>
  </sheetViews>
  <sheetFormatPr defaultColWidth="9.140625" defaultRowHeight="12.75"/>
  <cols>
    <col min="1" max="1" width="7.7109375" style="2" customWidth="1"/>
    <col min="2" max="2" width="10.00390625" style="29" bestFit="1" customWidth="1"/>
    <col min="3" max="3" width="8.7109375" style="2" customWidth="1"/>
    <col min="4" max="4" width="10.7109375" style="0" bestFit="1" customWidth="1"/>
    <col min="7" max="7" width="12.421875" style="0" customWidth="1"/>
    <col min="8" max="8" width="15.7109375" style="0" customWidth="1"/>
    <col min="9" max="9" width="2.28125" style="0" customWidth="1"/>
  </cols>
  <sheetData>
    <row r="1" spans="1:8" ht="12.75">
      <c r="A1" s="169" t="s">
        <v>0</v>
      </c>
      <c r="B1" s="169"/>
      <c r="C1" s="169"/>
      <c r="D1" s="169"/>
      <c r="E1" s="169"/>
      <c r="F1" s="169"/>
      <c r="G1" s="169"/>
      <c r="H1" s="169"/>
    </row>
    <row r="2" spans="1:8" ht="12.75">
      <c r="A2" s="169" t="s">
        <v>65</v>
      </c>
      <c r="B2" s="169"/>
      <c r="C2" s="169"/>
      <c r="D2" s="169"/>
      <c r="E2" s="169"/>
      <c r="F2" s="169"/>
      <c r="G2" s="169"/>
      <c r="H2" s="169"/>
    </row>
    <row r="3" spans="1:8" ht="12.75">
      <c r="A3" s="169" t="s">
        <v>175</v>
      </c>
      <c r="B3" s="169"/>
      <c r="C3" s="169"/>
      <c r="D3" s="169"/>
      <c r="E3" s="169"/>
      <c r="F3" s="169"/>
      <c r="G3" s="169"/>
      <c r="H3" s="169"/>
    </row>
    <row r="5" spans="1:8" ht="51">
      <c r="A5" s="30" t="s">
        <v>49</v>
      </c>
      <c r="B5" s="2" t="s">
        <v>50</v>
      </c>
      <c r="C5" s="2" t="s">
        <v>51</v>
      </c>
      <c r="H5" s="30" t="s">
        <v>64</v>
      </c>
    </row>
    <row r="6" spans="1:8" s="2" customFormat="1" ht="12.75">
      <c r="A6" s="31">
        <v>-1</v>
      </c>
      <c r="B6" s="31">
        <f>+A6-1</f>
        <v>-2</v>
      </c>
      <c r="C6" s="31">
        <f>+B6-1</f>
        <v>-3</v>
      </c>
      <c r="H6" s="31">
        <f>+C6-1</f>
        <v>-4</v>
      </c>
    </row>
    <row r="7" ht="12.75">
      <c r="H7" s="15"/>
    </row>
    <row r="8" spans="1:8" ht="12.75">
      <c r="A8" s="2">
        <v>1</v>
      </c>
      <c r="B8" s="29" t="s">
        <v>52</v>
      </c>
      <c r="C8" s="2">
        <v>2009</v>
      </c>
      <c r="H8" s="15">
        <v>168665181.33</v>
      </c>
    </row>
    <row r="9" ht="12.75">
      <c r="H9" s="15"/>
    </row>
    <row r="10" spans="1:8" ht="12.75">
      <c r="A10" s="2">
        <f>+A8+1</f>
        <v>2</v>
      </c>
      <c r="B10" s="29" t="s">
        <v>53</v>
      </c>
      <c r="C10" s="2">
        <v>2009</v>
      </c>
      <c r="H10" s="15">
        <v>6049931.46</v>
      </c>
    </row>
    <row r="12" spans="1:8" ht="12.75">
      <c r="A12" s="2">
        <f>+A10+1</f>
        <v>3</v>
      </c>
      <c r="B12" s="29" t="s">
        <v>54</v>
      </c>
      <c r="C12" s="2">
        <v>2009</v>
      </c>
      <c r="H12" s="15">
        <v>0</v>
      </c>
    </row>
    <row r="14" spans="1:8" ht="12.75">
      <c r="A14" s="2">
        <f>+A12+1</f>
        <v>4</v>
      </c>
      <c r="B14" s="29" t="s">
        <v>55</v>
      </c>
      <c r="C14" s="2">
        <v>2009</v>
      </c>
      <c r="H14" s="15">
        <v>0</v>
      </c>
    </row>
    <row r="15" ht="12.75">
      <c r="H15" s="15"/>
    </row>
    <row r="16" spans="1:8" ht="12.75">
      <c r="A16" s="2">
        <f>+A14+1</f>
        <v>5</v>
      </c>
      <c r="B16" s="29" t="s">
        <v>56</v>
      </c>
      <c r="C16" s="2">
        <v>2009</v>
      </c>
      <c r="H16" s="15">
        <v>0</v>
      </c>
    </row>
    <row r="17" ht="12.75">
      <c r="H17" s="15"/>
    </row>
    <row r="18" spans="1:8" ht="12.75">
      <c r="A18" s="2">
        <f>+A16+1</f>
        <v>6</v>
      </c>
      <c r="B18" s="29" t="s">
        <v>57</v>
      </c>
      <c r="C18" s="2">
        <v>2009</v>
      </c>
      <c r="H18" s="15">
        <v>0</v>
      </c>
    </row>
    <row r="19" ht="12.75">
      <c r="H19" s="15"/>
    </row>
    <row r="20" spans="1:8" ht="12.75">
      <c r="A20" s="2">
        <f>+A18+1</f>
        <v>7</v>
      </c>
      <c r="B20" s="29" t="s">
        <v>58</v>
      </c>
      <c r="C20" s="2">
        <v>2009</v>
      </c>
      <c r="H20" s="15">
        <v>0</v>
      </c>
    </row>
    <row r="22" spans="1:8" ht="12.75">
      <c r="A22" s="2">
        <f>+A20+1</f>
        <v>8</v>
      </c>
      <c r="B22" s="29" t="s">
        <v>59</v>
      </c>
      <c r="C22" s="2">
        <v>2009</v>
      </c>
      <c r="H22" s="15">
        <v>0</v>
      </c>
    </row>
    <row r="24" spans="1:8" ht="12.75">
      <c r="A24" s="2">
        <f>+A22+1</f>
        <v>9</v>
      </c>
      <c r="B24" s="29" t="s">
        <v>60</v>
      </c>
      <c r="C24" s="2">
        <v>2010</v>
      </c>
      <c r="H24" s="15">
        <v>0</v>
      </c>
    </row>
    <row r="26" spans="1:8" ht="12.75">
      <c r="A26" s="2">
        <f>+A24+1</f>
        <v>10</v>
      </c>
      <c r="B26" s="29" t="s">
        <v>61</v>
      </c>
      <c r="C26" s="2">
        <v>2010</v>
      </c>
      <c r="H26" s="15">
        <v>0</v>
      </c>
    </row>
    <row r="28" spans="1:8" ht="12.75">
      <c r="A28" s="2">
        <f>+A26+1</f>
        <v>11</v>
      </c>
      <c r="B28" s="29" t="s">
        <v>62</v>
      </c>
      <c r="C28" s="2">
        <v>2010</v>
      </c>
      <c r="H28" s="15">
        <v>0</v>
      </c>
    </row>
    <row r="30" spans="1:8" ht="12.75">
      <c r="A30" s="2">
        <f>+A28+1</f>
        <v>12</v>
      </c>
      <c r="B30" s="29" t="s">
        <v>63</v>
      </c>
      <c r="C30" s="2">
        <v>2010</v>
      </c>
      <c r="H30" s="15">
        <v>0</v>
      </c>
    </row>
    <row r="31" ht="12.75">
      <c r="H31" s="15"/>
    </row>
    <row r="32" ht="12.75">
      <c r="H32" s="15"/>
    </row>
    <row r="34" ht="12.75">
      <c r="H34" s="15"/>
    </row>
    <row r="36" ht="12.75">
      <c r="H36" s="15"/>
    </row>
    <row r="38" ht="12.75">
      <c r="H38" s="15"/>
    </row>
    <row r="40" ht="12.75">
      <c r="H40" s="15"/>
    </row>
    <row r="42" ht="12.75">
      <c r="H42" s="15"/>
    </row>
  </sheetData>
  <mergeCells count="3">
    <mergeCell ref="A1:H1"/>
    <mergeCell ref="A2:H2"/>
    <mergeCell ref="A3:H3"/>
  </mergeCells>
  <printOptions horizontalCentered="1"/>
  <pageMargins left="0" right="0" top="1.75" bottom="0.5" header="0.25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9"/>
  <sheetViews>
    <sheetView workbookViewId="0" topLeftCell="A1">
      <pane ySplit="7" topLeftCell="BM366" activePane="bottomLeft" state="frozen"/>
      <selection pane="topLeft" activeCell="A1" sqref="A1"/>
      <selection pane="bottomLeft" activeCell="H354" sqref="H354"/>
    </sheetView>
  </sheetViews>
  <sheetFormatPr defaultColWidth="9.140625" defaultRowHeight="12.75"/>
  <cols>
    <col min="1" max="1" width="11.57421875" style="125" bestFit="1" customWidth="1"/>
    <col min="2" max="2" width="2.28125" style="0" customWidth="1"/>
    <col min="3" max="3" width="12.7109375" style="5" customWidth="1"/>
    <col min="4" max="4" width="18.7109375" style="120" bestFit="1" customWidth="1"/>
    <col min="5" max="5" width="18.7109375" style="33" hidden="1" customWidth="1"/>
    <col min="6" max="6" width="12.7109375" style="33" customWidth="1"/>
    <col min="7" max="7" width="18.7109375" style="33" customWidth="1"/>
    <col min="8" max="8" width="18.140625" style="0" bestFit="1" customWidth="1"/>
    <col min="9" max="9" width="2.28125" style="0" customWidth="1"/>
    <col min="10" max="16384" width="18.7109375" style="0" customWidth="1"/>
  </cols>
  <sheetData>
    <row r="1" spans="1:8" ht="12.75">
      <c r="A1" s="170" t="s">
        <v>0</v>
      </c>
      <c r="B1" s="171"/>
      <c r="C1" s="171"/>
      <c r="D1" s="171"/>
      <c r="E1" s="171"/>
      <c r="F1" s="171"/>
      <c r="G1" s="171"/>
      <c r="H1" s="171"/>
    </row>
    <row r="2" spans="1:8" ht="12.75">
      <c r="A2" s="170" t="s">
        <v>68</v>
      </c>
      <c r="B2" s="171"/>
      <c r="C2" s="171"/>
      <c r="D2" s="171"/>
      <c r="E2" s="171"/>
      <c r="F2" s="171"/>
      <c r="G2" s="171"/>
      <c r="H2" s="171"/>
    </row>
    <row r="3" spans="1:8" ht="12.75">
      <c r="A3" s="170" t="s">
        <v>175</v>
      </c>
      <c r="B3" s="171"/>
      <c r="C3" s="171"/>
      <c r="D3" s="171"/>
      <c r="E3" s="171"/>
      <c r="F3" s="171"/>
      <c r="G3" s="171"/>
      <c r="H3" s="171"/>
    </row>
    <row r="4" spans="3:7" ht="12.75">
      <c r="C4" s="32"/>
      <c r="D4" s="119"/>
      <c r="E4" s="32"/>
      <c r="F4" s="32"/>
      <c r="G4" s="32"/>
    </row>
    <row r="6" spans="1:7" ht="38.25">
      <c r="A6" s="112" t="s">
        <v>114</v>
      </c>
      <c r="B6" s="112"/>
      <c r="C6" s="34" t="s">
        <v>66</v>
      </c>
      <c r="D6" s="121" t="s">
        <v>122</v>
      </c>
      <c r="E6" s="38" t="s">
        <v>67</v>
      </c>
      <c r="F6" s="38" t="s">
        <v>123</v>
      </c>
      <c r="G6" s="38" t="s">
        <v>126</v>
      </c>
    </row>
    <row r="7" spans="3:7" ht="12.75">
      <c r="C7" s="34"/>
      <c r="D7" s="122"/>
      <c r="E7" s="45"/>
      <c r="F7" s="45"/>
      <c r="G7" s="35"/>
    </row>
    <row r="8" spans="3:7" ht="12.75">
      <c r="C8" s="39">
        <f>'[1]Short Term Debt Cost Rate'!A219+1</f>
        <v>39934</v>
      </c>
      <c r="D8" s="123">
        <v>-155984273.04999998</v>
      </c>
      <c r="E8" s="4"/>
      <c r="F8" s="4">
        <v>0.0120777989</v>
      </c>
      <c r="G8" s="43">
        <f aca="true" t="shared" si="0" ref="G8:G19">D8/$D$381*F8</f>
        <v>0.00022319041497053857</v>
      </c>
    </row>
    <row r="9" spans="3:7" ht="12.75">
      <c r="C9" s="39">
        <f aca="true" t="shared" si="1" ref="C9:C40">C8+1</f>
        <v>39935</v>
      </c>
      <c r="D9" s="123">
        <v>-155989506.24</v>
      </c>
      <c r="E9" s="4"/>
      <c r="F9" s="4">
        <v>0.0120777989</v>
      </c>
      <c r="G9" s="43">
        <f t="shared" si="0"/>
        <v>0.0002231979028911147</v>
      </c>
    </row>
    <row r="10" spans="3:7" ht="12.75">
      <c r="C10" s="39">
        <f t="shared" si="1"/>
        <v>39936</v>
      </c>
      <c r="D10" s="123">
        <v>-155994739.6</v>
      </c>
      <c r="E10" s="4"/>
      <c r="F10" s="4">
        <v>0.0120777989</v>
      </c>
      <c r="G10" s="43">
        <f t="shared" si="0"/>
        <v>0.00022320539105493561</v>
      </c>
    </row>
    <row r="11" spans="3:7" ht="12.75">
      <c r="C11" s="39">
        <f t="shared" si="1"/>
        <v>39937</v>
      </c>
      <c r="D11" s="123">
        <v>-157192293.41</v>
      </c>
      <c r="E11" s="4"/>
      <c r="F11" s="4">
        <v>0.0120777991</v>
      </c>
      <c r="G11" s="43">
        <f t="shared" si="0"/>
        <v>0.0002249189170889446</v>
      </c>
    </row>
    <row r="12" spans="3:7" ht="12.75">
      <c r="C12" s="39">
        <f t="shared" si="1"/>
        <v>39938</v>
      </c>
      <c r="D12" s="123">
        <v>-156890929.77</v>
      </c>
      <c r="E12" s="4"/>
      <c r="F12" s="4">
        <v>0.0120777991</v>
      </c>
      <c r="G12" s="43">
        <f t="shared" si="0"/>
        <v>0.00022448771030336777</v>
      </c>
    </row>
    <row r="13" spans="3:7" ht="12.75">
      <c r="C13" s="39">
        <f t="shared" si="1"/>
        <v>39939</v>
      </c>
      <c r="D13" s="123">
        <v>-157429225.18</v>
      </c>
      <c r="E13" s="4"/>
      <c r="F13" s="4">
        <v>0.012077799</v>
      </c>
      <c r="G13" s="43">
        <f t="shared" si="0"/>
        <v>0.00022525792953544327</v>
      </c>
    </row>
    <row r="14" spans="3:7" ht="12.75">
      <c r="C14" s="39">
        <f t="shared" si="1"/>
        <v>39940</v>
      </c>
      <c r="D14" s="123">
        <v>-152178468.84</v>
      </c>
      <c r="E14" s="4"/>
      <c r="F14" s="4">
        <v>0.0120777989</v>
      </c>
      <c r="G14" s="43">
        <f t="shared" si="0"/>
        <v>0.00021774487226089475</v>
      </c>
    </row>
    <row r="15" spans="3:7" ht="12.75">
      <c r="C15" s="39">
        <f t="shared" si="1"/>
        <v>39941</v>
      </c>
      <c r="D15" s="123">
        <v>-162118161.66000003</v>
      </c>
      <c r="E15" s="4"/>
      <c r="F15" s="4">
        <v>0.012077799</v>
      </c>
      <c r="G15" s="43">
        <f t="shared" si="0"/>
        <v>0.00023196710390888228</v>
      </c>
    </row>
    <row r="16" spans="3:7" ht="12.75">
      <c r="C16" s="39">
        <f t="shared" si="1"/>
        <v>39942</v>
      </c>
      <c r="D16" s="123">
        <v>-162123600.63000003</v>
      </c>
      <c r="E16" s="4"/>
      <c r="F16" s="4">
        <v>0.012077799</v>
      </c>
      <c r="G16" s="43">
        <f t="shared" si="0"/>
        <v>0.00023197488627025515</v>
      </c>
    </row>
    <row r="17" spans="3:7" ht="12.75">
      <c r="C17" s="39">
        <f t="shared" si="1"/>
        <v>39943</v>
      </c>
      <c r="D17" s="123">
        <v>-162129039.78</v>
      </c>
      <c r="E17" s="4"/>
      <c r="F17" s="4">
        <v>0.012077799</v>
      </c>
      <c r="G17" s="43">
        <f t="shared" si="0"/>
        <v>0.0002319826688891814</v>
      </c>
    </row>
    <row r="18" spans="3:7" ht="12.75">
      <c r="C18" s="39">
        <f t="shared" si="1"/>
        <v>39944</v>
      </c>
      <c r="D18" s="123">
        <v>-160547553.48000002</v>
      </c>
      <c r="E18" s="4"/>
      <c r="F18" s="4">
        <v>0.0120777989</v>
      </c>
      <c r="G18" s="43">
        <f t="shared" si="0"/>
        <v>0.00022971979407321373</v>
      </c>
    </row>
    <row r="19" spans="3:7" ht="12.75">
      <c r="C19" s="39">
        <f t="shared" si="1"/>
        <v>39945</v>
      </c>
      <c r="D19" s="123">
        <v>-158800954.65</v>
      </c>
      <c r="E19" s="4"/>
      <c r="F19" s="4">
        <v>0.0091875001</v>
      </c>
      <c r="G19" s="43">
        <f t="shared" si="0"/>
        <v>0.0001728452296444103</v>
      </c>
    </row>
    <row r="20" spans="3:7" ht="12.75">
      <c r="C20" s="39">
        <f t="shared" si="1"/>
        <v>39946</v>
      </c>
      <c r="D20" s="123">
        <v>-157525213.21999997</v>
      </c>
      <c r="E20" s="4"/>
      <c r="F20" s="4">
        <v>0.0091875</v>
      </c>
      <c r="G20" s="43">
        <f aca="true" t="shared" si="2" ref="G20:G83">D20/$D$381*F20</f>
        <v>0.00017145666043036</v>
      </c>
    </row>
    <row r="21" spans="3:7" ht="12.75">
      <c r="C21" s="39">
        <f t="shared" si="1"/>
        <v>39947</v>
      </c>
      <c r="D21" s="123">
        <v>-158593159.72</v>
      </c>
      <c r="E21" s="4"/>
      <c r="F21" s="4">
        <v>0.0082500001</v>
      </c>
      <c r="G21" s="43">
        <f t="shared" si="2"/>
        <v>0.00015500486809465506</v>
      </c>
    </row>
    <row r="22" spans="3:7" ht="12.75">
      <c r="C22" s="39">
        <f t="shared" si="1"/>
        <v>39948</v>
      </c>
      <c r="D22" s="123">
        <v>-159811435.32999998</v>
      </c>
      <c r="E22" s="4"/>
      <c r="F22" s="4">
        <v>0.00825</v>
      </c>
      <c r="G22" s="43">
        <f t="shared" si="2"/>
        <v>0.00015619557739323495</v>
      </c>
    </row>
    <row r="23" spans="3:7" ht="12.75">
      <c r="C23" s="39">
        <f t="shared" si="1"/>
        <v>39949</v>
      </c>
      <c r="D23" s="123">
        <v>-159815097.67000002</v>
      </c>
      <c r="E23" s="4"/>
      <c r="F23" s="4">
        <v>0.00825</v>
      </c>
      <c r="G23" s="43">
        <f t="shared" si="2"/>
        <v>0.00015619915686994597</v>
      </c>
    </row>
    <row r="24" spans="3:7" ht="12.75">
      <c r="C24" s="39">
        <f t="shared" si="1"/>
        <v>39950</v>
      </c>
      <c r="D24" s="123">
        <v>-159818760.1</v>
      </c>
      <c r="E24" s="4"/>
      <c r="F24" s="4">
        <v>0.00825</v>
      </c>
      <c r="G24" s="43">
        <f t="shared" si="2"/>
        <v>0.0001562027364346206</v>
      </c>
    </row>
    <row r="25" spans="3:7" ht="12.75">
      <c r="C25" s="39">
        <f t="shared" si="1"/>
        <v>39951</v>
      </c>
      <c r="D25" s="123">
        <v>-157281849.9</v>
      </c>
      <c r="E25" s="4"/>
      <c r="F25" s="4">
        <v>0.0082500001</v>
      </c>
      <c r="G25" s="43">
        <f t="shared" si="2"/>
        <v>0.0001537232276630048</v>
      </c>
    </row>
    <row r="26" spans="3:7" ht="12.75">
      <c r="C26" s="39">
        <f t="shared" si="1"/>
        <v>39952</v>
      </c>
      <c r="D26" s="123">
        <v>-154505031.35</v>
      </c>
      <c r="E26" s="4"/>
      <c r="F26" s="4">
        <v>0.00825</v>
      </c>
      <c r="G26" s="43">
        <f t="shared" si="2"/>
        <v>0.0001510092349276513</v>
      </c>
    </row>
    <row r="27" spans="3:7" ht="12.75">
      <c r="C27" s="39">
        <f t="shared" si="1"/>
        <v>39953</v>
      </c>
      <c r="D27" s="123">
        <v>-150315503.17000002</v>
      </c>
      <c r="E27" s="4"/>
      <c r="F27" s="4">
        <v>0.00825</v>
      </c>
      <c r="G27" s="43">
        <f t="shared" si="2"/>
        <v>0.000146914498079008</v>
      </c>
    </row>
    <row r="28" spans="3:7" ht="12.75">
      <c r="C28" s="39">
        <f t="shared" si="1"/>
        <v>39954</v>
      </c>
      <c r="D28" s="123">
        <v>-159564334.43</v>
      </c>
      <c r="E28" s="4"/>
      <c r="F28" s="4">
        <v>0.00825</v>
      </c>
      <c r="G28" s="43">
        <f t="shared" si="2"/>
        <v>0.0001559540673431551</v>
      </c>
    </row>
    <row r="29" spans="3:7" ht="12.75">
      <c r="C29" s="39">
        <f t="shared" si="1"/>
        <v>39955</v>
      </c>
      <c r="D29" s="123">
        <v>-160576859.47</v>
      </c>
      <c r="E29" s="4"/>
      <c r="F29" s="4">
        <v>0.007998663999999999</v>
      </c>
      <c r="G29" s="43">
        <f t="shared" si="2"/>
        <v>0.0001521623986638052</v>
      </c>
    </row>
    <row r="30" spans="3:7" ht="12.75">
      <c r="C30" s="39">
        <f t="shared" si="1"/>
        <v>39956</v>
      </c>
      <c r="D30" s="123">
        <v>-160580427.23999998</v>
      </c>
      <c r="E30" s="4"/>
      <c r="F30" s="4">
        <v>0.007998663999999999</v>
      </c>
      <c r="G30" s="43">
        <f t="shared" si="2"/>
        <v>0.0001521657794774721</v>
      </c>
    </row>
    <row r="31" spans="3:7" ht="12.75">
      <c r="C31" s="39">
        <f t="shared" si="1"/>
        <v>39957</v>
      </c>
      <c r="D31" s="123">
        <v>-160583995.1</v>
      </c>
      <c r="E31" s="4"/>
      <c r="F31" s="4">
        <v>0.007998663999999999</v>
      </c>
      <c r="G31" s="43">
        <f t="shared" si="2"/>
        <v>0.00015216916037642282</v>
      </c>
    </row>
    <row r="32" spans="3:7" ht="12.75">
      <c r="C32" s="39">
        <f t="shared" si="1"/>
        <v>39958</v>
      </c>
      <c r="D32" s="123">
        <v>-160587563.04000002</v>
      </c>
      <c r="E32" s="4"/>
      <c r="F32" s="4">
        <v>0.007998663999999999</v>
      </c>
      <c r="G32" s="43">
        <f t="shared" si="2"/>
        <v>0.0001521725413511815</v>
      </c>
    </row>
    <row r="33" spans="3:7" ht="12.75">
      <c r="C33" s="39">
        <f t="shared" si="1"/>
        <v>39959</v>
      </c>
      <c r="D33" s="123">
        <v>-159772212.25</v>
      </c>
      <c r="E33" s="4"/>
      <c r="F33" s="4">
        <v>0.007555284</v>
      </c>
      <c r="G33" s="43">
        <f t="shared" si="2"/>
        <v>0.00014300755275128247</v>
      </c>
    </row>
    <row r="34" spans="3:7" ht="12.75">
      <c r="C34" s="39">
        <f t="shared" si="1"/>
        <v>39960</v>
      </c>
      <c r="D34" s="123">
        <v>-165632260.62</v>
      </c>
      <c r="E34" s="4"/>
      <c r="F34" s="4">
        <v>0.0075856380000000004</v>
      </c>
      <c r="G34" s="43">
        <f t="shared" si="2"/>
        <v>0.00014884833297092352</v>
      </c>
    </row>
    <row r="35" spans="3:7" ht="12.75">
      <c r="C35" s="39">
        <f t="shared" si="1"/>
        <v>39961</v>
      </c>
      <c r="D35" s="123">
        <v>-167238928.87</v>
      </c>
      <c r="E35" s="4"/>
      <c r="F35" s="4">
        <v>0.007633403899999999</v>
      </c>
      <c r="G35" s="43">
        <f t="shared" si="2"/>
        <v>0.00015123856639800442</v>
      </c>
    </row>
    <row r="36" spans="1:7" ht="12.75">
      <c r="A36" s="125" t="s">
        <v>115</v>
      </c>
      <c r="C36" s="42">
        <f t="shared" si="1"/>
        <v>39962</v>
      </c>
      <c r="D36" s="126">
        <v>-168665181.33</v>
      </c>
      <c r="E36" s="4"/>
      <c r="F36" s="4">
        <v>0.007677165099999999</v>
      </c>
      <c r="G36" s="43">
        <f t="shared" si="2"/>
        <v>0.00015340278708769525</v>
      </c>
    </row>
    <row r="37" spans="1:7" ht="12.75">
      <c r="A37" s="125" t="s">
        <v>116</v>
      </c>
      <c r="C37" s="39">
        <f t="shared" si="1"/>
        <v>39963</v>
      </c>
      <c r="D37" s="123">
        <v>-168668778.19</v>
      </c>
      <c r="E37" s="4"/>
      <c r="F37" s="4">
        <v>0.007677165099999999</v>
      </c>
      <c r="G37" s="43">
        <f t="shared" si="2"/>
        <v>0.00015340605847035058</v>
      </c>
    </row>
    <row r="38" spans="1:7" ht="12.75">
      <c r="A38" s="125" t="s">
        <v>119</v>
      </c>
      <c r="C38" s="39">
        <f t="shared" si="1"/>
        <v>39964</v>
      </c>
      <c r="D38" s="123">
        <v>-168672375.13000003</v>
      </c>
      <c r="E38" s="4"/>
      <c r="F38" s="4">
        <v>0.007677165099999999</v>
      </c>
      <c r="G38" s="43">
        <f t="shared" si="2"/>
        <v>0.0001534093299257668</v>
      </c>
    </row>
    <row r="39" spans="3:7" ht="12.75">
      <c r="C39" s="39">
        <f t="shared" si="1"/>
        <v>39965</v>
      </c>
      <c r="D39" s="123">
        <v>-170855376.38</v>
      </c>
      <c r="E39" s="4"/>
      <c r="F39" s="4">
        <v>0.007353929</v>
      </c>
      <c r="G39" s="43">
        <f t="shared" si="2"/>
        <v>0.0001488521165324732</v>
      </c>
    </row>
    <row r="40" spans="3:7" ht="12.75">
      <c r="C40" s="39">
        <f t="shared" si="1"/>
        <v>39966</v>
      </c>
      <c r="D40" s="123">
        <v>-169394397.39</v>
      </c>
      <c r="E40" s="4"/>
      <c r="F40" s="4">
        <v>0.007353929</v>
      </c>
      <c r="G40" s="43">
        <f t="shared" si="2"/>
        <v>0.0001475792867305751</v>
      </c>
    </row>
    <row r="41" spans="3:7" ht="12.75">
      <c r="C41" s="39">
        <f aca="true" t="shared" si="3" ref="C41:C72">C40+1</f>
        <v>39967</v>
      </c>
      <c r="D41" s="123">
        <v>-170601883.64</v>
      </c>
      <c r="E41" s="4"/>
      <c r="F41" s="4">
        <v>0.007124612999999999</v>
      </c>
      <c r="G41" s="43">
        <f t="shared" si="2"/>
        <v>0.00014399653215550762</v>
      </c>
    </row>
    <row r="42" spans="3:7" ht="12.75">
      <c r="C42" s="39">
        <f t="shared" si="3"/>
        <v>39968</v>
      </c>
      <c r="D42" s="123">
        <v>-164113400.86999997</v>
      </c>
      <c r="E42" s="4"/>
      <c r="F42" s="4">
        <v>0.007153836</v>
      </c>
      <c r="G42" s="43">
        <f t="shared" si="2"/>
        <v>0.00013908809450591868</v>
      </c>
    </row>
    <row r="43" spans="3:7" ht="12.75">
      <c r="C43" s="39">
        <f t="shared" si="3"/>
        <v>39969</v>
      </c>
      <c r="D43" s="123">
        <v>-163560314.02</v>
      </c>
      <c r="E43" s="4"/>
      <c r="F43" s="4">
        <v>0.0071392022</v>
      </c>
      <c r="G43" s="43">
        <f t="shared" si="2"/>
        <v>0.00013833578865180698</v>
      </c>
    </row>
    <row r="44" spans="3:7" ht="12.75">
      <c r="C44" s="39">
        <f t="shared" si="3"/>
        <v>39970</v>
      </c>
      <c r="D44" s="123">
        <v>-163563557.60999998</v>
      </c>
      <c r="E44" s="4"/>
      <c r="F44" s="4">
        <v>0.0071392022</v>
      </c>
      <c r="G44" s="43">
        <f t="shared" si="2"/>
        <v>0.0001383385320103252</v>
      </c>
    </row>
    <row r="45" spans="3:7" ht="12.75">
      <c r="C45" s="39">
        <f t="shared" si="3"/>
        <v>39971</v>
      </c>
      <c r="D45" s="123">
        <v>-163566801.26</v>
      </c>
      <c r="E45" s="4"/>
      <c r="F45" s="4">
        <v>0.0071392022</v>
      </c>
      <c r="G45" s="43">
        <f t="shared" si="2"/>
        <v>0.00013834127541959015</v>
      </c>
    </row>
    <row r="46" spans="3:7" ht="12.75">
      <c r="C46" s="39">
        <f t="shared" si="3"/>
        <v>39972</v>
      </c>
      <c r="D46" s="123">
        <v>-174108041.92</v>
      </c>
      <c r="E46" s="4"/>
      <c r="F46" s="4">
        <v>0.0070136211999999995</v>
      </c>
      <c r="G46" s="43">
        <f t="shared" si="2"/>
        <v>0.00014466653176875463</v>
      </c>
    </row>
    <row r="47" spans="3:7" ht="12.75">
      <c r="C47" s="39">
        <f t="shared" si="3"/>
        <v>39973</v>
      </c>
      <c r="D47" s="123">
        <v>-172153241.33999997</v>
      </c>
      <c r="E47" s="4"/>
      <c r="F47" s="4">
        <v>0.0071080940000000006</v>
      </c>
      <c r="G47" s="43">
        <f t="shared" si="2"/>
        <v>0.00014496905194926602</v>
      </c>
    </row>
    <row r="48" spans="3:7" ht="12.75">
      <c r="C48" s="39">
        <f t="shared" si="3"/>
        <v>39974</v>
      </c>
      <c r="D48" s="123">
        <v>-170174541.57999998</v>
      </c>
      <c r="E48" s="4"/>
      <c r="F48" s="4">
        <v>0.007080384</v>
      </c>
      <c r="G48" s="43">
        <f t="shared" si="2"/>
        <v>0.00014274415484717863</v>
      </c>
    </row>
    <row r="49" spans="3:7" ht="12.75">
      <c r="C49" s="39">
        <f t="shared" si="3"/>
        <v>39975</v>
      </c>
      <c r="D49" s="123">
        <v>-169067023.14</v>
      </c>
      <c r="E49" s="4"/>
      <c r="F49" s="4">
        <v>0.0070397811</v>
      </c>
      <c r="G49" s="43">
        <f t="shared" si="2"/>
        <v>0.0001410019092049172</v>
      </c>
    </row>
    <row r="50" spans="3:7" ht="12.75">
      <c r="C50" s="39">
        <f t="shared" si="3"/>
        <v>39976</v>
      </c>
      <c r="D50" s="123">
        <v>-167911054.47</v>
      </c>
      <c r="E50" s="4"/>
      <c r="F50" s="4">
        <v>0.00708918</v>
      </c>
      <c r="G50" s="43">
        <f t="shared" si="2"/>
        <v>0.00014102049175367595</v>
      </c>
    </row>
    <row r="51" spans="3:7" ht="12.75">
      <c r="C51" s="39">
        <f t="shared" si="3"/>
        <v>39977</v>
      </c>
      <c r="D51" s="123">
        <v>-167914361.01000002</v>
      </c>
      <c r="E51" s="4"/>
      <c r="F51" s="4">
        <v>0.00708918</v>
      </c>
      <c r="G51" s="43">
        <f t="shared" si="2"/>
        <v>0.00014102326875902726</v>
      </c>
    </row>
    <row r="52" spans="3:7" ht="12.75">
      <c r="C52" s="39">
        <f t="shared" si="3"/>
        <v>39978</v>
      </c>
      <c r="D52" s="123">
        <v>-167917667.60999998</v>
      </c>
      <c r="E52" s="4"/>
      <c r="F52" s="4">
        <v>0.00708918</v>
      </c>
      <c r="G52" s="43">
        <f t="shared" si="2"/>
        <v>0.00014102604581476966</v>
      </c>
    </row>
    <row r="53" spans="3:7" ht="12.75">
      <c r="C53" s="39">
        <f t="shared" si="3"/>
        <v>39979</v>
      </c>
      <c r="D53" s="123">
        <v>-166905836.38</v>
      </c>
      <c r="E53" s="4"/>
      <c r="F53" s="4">
        <v>0.006600452</v>
      </c>
      <c r="G53" s="43">
        <f t="shared" si="2"/>
        <v>0.00013051250720151698</v>
      </c>
    </row>
    <row r="54" spans="3:7" ht="12.75">
      <c r="C54" s="39">
        <f t="shared" si="3"/>
        <v>39980</v>
      </c>
      <c r="D54" s="123">
        <v>-166894057.18</v>
      </c>
      <c r="E54" s="4"/>
      <c r="F54" s="4">
        <v>0.006504674</v>
      </c>
      <c r="G54" s="43">
        <f t="shared" si="2"/>
        <v>0.00012860958600227846</v>
      </c>
    </row>
    <row r="55" spans="3:7" ht="12.75">
      <c r="C55" s="39">
        <f t="shared" si="3"/>
        <v>39981</v>
      </c>
      <c r="D55" s="123">
        <v>-160317012.73</v>
      </c>
      <c r="E55" s="4"/>
      <c r="F55" s="4">
        <v>0.006527436100000001</v>
      </c>
      <c r="G55" s="43">
        <f t="shared" si="2"/>
        <v>0.00012397358870723098</v>
      </c>
    </row>
    <row r="56" spans="3:7" ht="12.75">
      <c r="C56" s="39">
        <f t="shared" si="3"/>
        <v>39982</v>
      </c>
      <c r="D56" s="123">
        <v>-35268928.71999999</v>
      </c>
      <c r="E56" s="4"/>
      <c r="F56" s="4">
        <v>0.0067951598000000005</v>
      </c>
      <c r="G56" s="43">
        <f t="shared" si="2"/>
        <v>2.8392188842982334E-05</v>
      </c>
    </row>
    <row r="57" spans="3:7" ht="12.75">
      <c r="C57" s="39">
        <f t="shared" si="3"/>
        <v>39983</v>
      </c>
      <c r="D57" s="123">
        <v>-35149583.349999994</v>
      </c>
      <c r="E57" s="4"/>
      <c r="F57" s="4">
        <v>0.006882767</v>
      </c>
      <c r="G57" s="43">
        <f t="shared" si="2"/>
        <v>2.866092359788702E-05</v>
      </c>
    </row>
    <row r="58" spans="3:7" ht="12.75">
      <c r="C58" s="39">
        <f t="shared" si="3"/>
        <v>39984</v>
      </c>
      <c r="D58" s="123">
        <v>-35358038.04</v>
      </c>
      <c r="E58" s="4"/>
      <c r="F58" s="4">
        <v>0.006882767</v>
      </c>
      <c r="G58" s="43">
        <f t="shared" si="2"/>
        <v>2.883089727536196E-05</v>
      </c>
    </row>
    <row r="59" spans="3:7" ht="12.75">
      <c r="C59" s="39">
        <f t="shared" si="3"/>
        <v>39985</v>
      </c>
      <c r="D59" s="123">
        <v>-35358714.050000004</v>
      </c>
      <c r="E59" s="4"/>
      <c r="F59" s="4">
        <v>0.006882767</v>
      </c>
      <c r="G59" s="43">
        <f t="shared" si="2"/>
        <v>2.8831448493018472E-05</v>
      </c>
    </row>
    <row r="60" spans="3:7" ht="12.75">
      <c r="C60" s="39">
        <f t="shared" si="3"/>
        <v>39986</v>
      </c>
      <c r="D60" s="123">
        <v>-31529878.109999992</v>
      </c>
      <c r="E60" s="4"/>
      <c r="F60" s="4">
        <v>0.007046847</v>
      </c>
      <c r="G60" s="43">
        <f t="shared" si="2"/>
        <v>2.632231404748997E-05</v>
      </c>
    </row>
    <row r="61" spans="3:7" ht="12.75">
      <c r="C61" s="39">
        <f t="shared" si="3"/>
        <v>39987</v>
      </c>
      <c r="D61" s="123">
        <v>-35257272.96000001</v>
      </c>
      <c r="E61" s="4"/>
      <c r="F61" s="4">
        <v>0.0070257771</v>
      </c>
      <c r="G61" s="43">
        <f t="shared" si="2"/>
        <v>2.9346074612185282E-05</v>
      </c>
    </row>
    <row r="62" spans="3:7" ht="12.75">
      <c r="C62" s="39">
        <f t="shared" si="3"/>
        <v>39988</v>
      </c>
      <c r="D62" s="123">
        <v>-34480625.60000001</v>
      </c>
      <c r="E62" s="4"/>
      <c r="F62" s="4">
        <v>0.007140415800000001</v>
      </c>
      <c r="G62" s="43">
        <f t="shared" si="2"/>
        <v>2.916792747023751E-05</v>
      </c>
    </row>
    <row r="63" spans="3:7" ht="12.75">
      <c r="C63" s="39">
        <f t="shared" si="3"/>
        <v>39989</v>
      </c>
      <c r="D63" s="123">
        <v>-6123350.600000009</v>
      </c>
      <c r="E63" s="4"/>
      <c r="F63" s="4">
        <v>0.007165009</v>
      </c>
      <c r="G63" s="43">
        <f t="shared" si="2"/>
        <v>5.197719021469536E-06</v>
      </c>
    </row>
    <row r="64" spans="3:7" ht="12.75">
      <c r="C64" s="39">
        <f t="shared" si="3"/>
        <v>39990</v>
      </c>
      <c r="D64" s="123">
        <v>-6467090.360000014</v>
      </c>
      <c r="E64" s="4"/>
      <c r="F64" s="4">
        <v>0.0072080371</v>
      </c>
      <c r="G64" s="43">
        <f t="shared" si="2"/>
        <v>5.522463760158113E-06</v>
      </c>
    </row>
    <row r="65" spans="3:7" ht="12.75">
      <c r="C65" s="39">
        <f t="shared" si="3"/>
        <v>39991</v>
      </c>
      <c r="D65" s="123">
        <v>-6467219.850000009</v>
      </c>
      <c r="E65" s="4"/>
      <c r="F65" s="4">
        <v>0.0072080371</v>
      </c>
      <c r="G65" s="43">
        <f t="shared" si="2"/>
        <v>5.5225743359800765E-06</v>
      </c>
    </row>
    <row r="66" spans="3:7" ht="12.75">
      <c r="C66" s="39">
        <f t="shared" si="3"/>
        <v>39992</v>
      </c>
      <c r="D66" s="123">
        <v>-6467349.340000004</v>
      </c>
      <c r="E66" s="4"/>
      <c r="F66" s="4">
        <v>0.0072080371</v>
      </c>
      <c r="G66" s="43">
        <f t="shared" si="2"/>
        <v>5.522684911802042E-06</v>
      </c>
    </row>
    <row r="67" spans="3:7" ht="12.75">
      <c r="C67" s="39">
        <f t="shared" si="3"/>
        <v>39993</v>
      </c>
      <c r="D67" s="123">
        <v>-5948156.760000005</v>
      </c>
      <c r="E67" s="4"/>
      <c r="F67" s="4">
        <v>0.0072080372000000005</v>
      </c>
      <c r="G67" s="43">
        <f t="shared" si="2"/>
        <v>5.0793291532978735E-06</v>
      </c>
    </row>
    <row r="68" spans="1:7" ht="12.75">
      <c r="A68" s="125" t="s">
        <v>117</v>
      </c>
      <c r="C68" s="42">
        <f t="shared" si="3"/>
        <v>39994</v>
      </c>
      <c r="D68" s="126">
        <v>-6049931.459999993</v>
      </c>
      <c r="E68" s="4"/>
      <c r="F68" s="4">
        <v>0.0072080367</v>
      </c>
      <c r="G68" s="43">
        <f t="shared" si="2"/>
        <v>5.16623760074068E-06</v>
      </c>
    </row>
    <row r="69" spans="3:7" ht="12.75">
      <c r="C69" s="39">
        <f t="shared" si="3"/>
        <v>39995</v>
      </c>
      <c r="D69" s="123">
        <v>-5929044.049999997</v>
      </c>
      <c r="E69" s="4"/>
      <c r="F69" s="4">
        <v>0.007178261799999999</v>
      </c>
      <c r="G69" s="43">
        <f t="shared" si="2"/>
        <v>5.042093590525122E-06</v>
      </c>
    </row>
    <row r="70" spans="3:7" ht="12.75">
      <c r="C70" s="39">
        <f t="shared" si="3"/>
        <v>39996</v>
      </c>
      <c r="D70" s="123">
        <v>-5659741.280000001</v>
      </c>
      <c r="E70" s="4"/>
      <c r="F70" s="4">
        <v>0.006974231</v>
      </c>
      <c r="G70" s="43">
        <f t="shared" si="2"/>
        <v>4.67627280545275E-06</v>
      </c>
    </row>
    <row r="71" spans="3:7" ht="12.75">
      <c r="C71" s="39">
        <f t="shared" si="3"/>
        <v>39997</v>
      </c>
      <c r="D71" s="123">
        <v>-5802435.330000013</v>
      </c>
      <c r="E71" s="4"/>
      <c r="F71" s="4">
        <v>0.0069742308</v>
      </c>
      <c r="G71" s="43">
        <f t="shared" si="2"/>
        <v>4.794171397347381E-06</v>
      </c>
    </row>
    <row r="72" spans="3:7" ht="12.75">
      <c r="C72" s="39">
        <f t="shared" si="3"/>
        <v>39998</v>
      </c>
      <c r="D72" s="123">
        <v>-5802547.74000001</v>
      </c>
      <c r="E72" s="4"/>
      <c r="F72" s="4">
        <v>0.0069742308</v>
      </c>
      <c r="G72" s="43">
        <f t="shared" si="2"/>
        <v>4.794264274350934E-06</v>
      </c>
    </row>
    <row r="73" spans="3:7" ht="12.75">
      <c r="C73" s="39">
        <f aca="true" t="shared" si="4" ref="C73:C104">C72+1</f>
        <v>39999</v>
      </c>
      <c r="D73" s="123">
        <v>-5802660.150000006</v>
      </c>
      <c r="E73" s="4"/>
      <c r="F73" s="4">
        <v>0.0069742308</v>
      </c>
      <c r="G73" s="43">
        <f t="shared" si="2"/>
        <v>4.794357151354487E-06</v>
      </c>
    </row>
    <row r="74" spans="3:7" ht="12.75">
      <c r="C74" s="39">
        <f t="shared" si="4"/>
        <v>40000</v>
      </c>
      <c r="D74" s="123">
        <v>-7504296.50999999</v>
      </c>
      <c r="E74" s="4"/>
      <c r="F74" s="4">
        <v>0.006990770800000001</v>
      </c>
      <c r="G74" s="43">
        <f t="shared" si="2"/>
        <v>6.215012140493777E-06</v>
      </c>
    </row>
    <row r="75" spans="3:7" ht="12.75">
      <c r="C75" s="39">
        <f t="shared" si="4"/>
        <v>40001</v>
      </c>
      <c r="D75" s="123">
        <v>-5301210.47</v>
      </c>
      <c r="E75" s="4"/>
      <c r="F75" s="4">
        <v>0.006992461100000001</v>
      </c>
      <c r="G75" s="43">
        <f t="shared" si="2"/>
        <v>4.391491416939652E-06</v>
      </c>
    </row>
    <row r="76" spans="3:7" ht="12.75">
      <c r="C76" s="39">
        <f t="shared" si="4"/>
        <v>40002</v>
      </c>
      <c r="D76" s="123">
        <v>-8141841.219999999</v>
      </c>
      <c r="E76" s="4"/>
      <c r="F76" s="4">
        <v>0.0070087522</v>
      </c>
      <c r="G76" s="43">
        <f t="shared" si="2"/>
        <v>6.7603668934996975E-06</v>
      </c>
    </row>
    <row r="77" spans="3:7" ht="12.75">
      <c r="C77" s="39">
        <f t="shared" si="4"/>
        <v>40003</v>
      </c>
      <c r="D77" s="123">
        <v>-9740706.419999987</v>
      </c>
      <c r="E77" s="4"/>
      <c r="F77" s="4">
        <v>0.007050254099999999</v>
      </c>
      <c r="G77" s="43">
        <f t="shared" si="2"/>
        <v>8.135835447862857E-06</v>
      </c>
    </row>
    <row r="78" spans="3:7" ht="12.75">
      <c r="C78" s="39">
        <f t="shared" si="4"/>
        <v>40004</v>
      </c>
      <c r="D78" s="123">
        <v>-7643029.749999985</v>
      </c>
      <c r="E78" s="4"/>
      <c r="F78" s="4">
        <v>0.0070947106999999995</v>
      </c>
      <c r="G78" s="43">
        <f t="shared" si="2"/>
        <v>6.424024273296657E-06</v>
      </c>
    </row>
    <row r="79" spans="3:7" ht="12.75">
      <c r="C79" s="39">
        <f t="shared" si="4"/>
        <v>40005</v>
      </c>
      <c r="D79" s="123">
        <v>-7643180.36999999</v>
      </c>
      <c r="E79" s="4"/>
      <c r="F79" s="4">
        <v>0.0070947106999999995</v>
      </c>
      <c r="G79" s="43">
        <f t="shared" si="2"/>
        <v>6.424150870545094E-06</v>
      </c>
    </row>
    <row r="80" spans="3:7" ht="12.75">
      <c r="C80" s="39">
        <f t="shared" si="4"/>
        <v>40006</v>
      </c>
      <c r="D80" s="123">
        <v>-7643331.000000015</v>
      </c>
      <c r="E80" s="4"/>
      <c r="F80" s="4">
        <v>0.0070947106999999995</v>
      </c>
      <c r="G80" s="43">
        <f t="shared" si="2"/>
        <v>6.424277476198625E-06</v>
      </c>
    </row>
    <row r="81" spans="3:7" ht="12.75">
      <c r="C81" s="39">
        <f t="shared" si="4"/>
        <v>40007</v>
      </c>
      <c r="D81" s="123">
        <v>-6389928.0599999875</v>
      </c>
      <c r="E81" s="4"/>
      <c r="F81" s="4">
        <v>0.0070989696</v>
      </c>
      <c r="G81" s="43">
        <f t="shared" si="2"/>
        <v>5.3740068709394835E-06</v>
      </c>
    </row>
    <row r="82" spans="3:7" ht="12.75">
      <c r="C82" s="39">
        <f t="shared" si="4"/>
        <v>40008</v>
      </c>
      <c r="D82" s="123">
        <v>-477708.12999999523</v>
      </c>
      <c r="E82" s="4"/>
      <c r="F82" s="4">
        <v>0.0072117666999999995</v>
      </c>
      <c r="G82" s="43">
        <f>D82/$D$381*F82</f>
        <v>4.0814194860147595E-07</v>
      </c>
    </row>
    <row r="83" spans="3:7" ht="12.75">
      <c r="C83" s="39">
        <f t="shared" si="4"/>
        <v>40009</v>
      </c>
      <c r="D83" s="123"/>
      <c r="E83" s="4"/>
      <c r="F83" s="4">
        <v>0.0062655368</v>
      </c>
      <c r="G83" s="43">
        <f t="shared" si="2"/>
        <v>0</v>
      </c>
    </row>
    <row r="84" spans="3:7" ht="12.75">
      <c r="C84" s="39">
        <f t="shared" si="4"/>
        <v>40010</v>
      </c>
      <c r="D84" s="123">
        <v>-1580038.900000006</v>
      </c>
      <c r="E84" s="4"/>
      <c r="F84" s="4">
        <v>0.0063626932</v>
      </c>
      <c r="G84" s="43">
        <f aca="true" t="shared" si="5" ref="G84:G147">D84/$D$381*F84</f>
        <v>1.1910107849511433E-06</v>
      </c>
    </row>
    <row r="85" spans="3:7" ht="12.75">
      <c r="C85" s="39">
        <f t="shared" si="4"/>
        <v>40011</v>
      </c>
      <c r="D85" s="123">
        <v>-844103.6000000089</v>
      </c>
      <c r="E85" s="4"/>
      <c r="F85" s="4">
        <v>0.0063139203</v>
      </c>
      <c r="G85" s="43">
        <f t="shared" si="5"/>
        <v>6.313959331322431E-07</v>
      </c>
    </row>
    <row r="86" spans="3:7" ht="12.75">
      <c r="C86" s="39">
        <f t="shared" si="4"/>
        <v>40012</v>
      </c>
      <c r="D86" s="123">
        <v>-844118.400000006</v>
      </c>
      <c r="E86" s="4"/>
      <c r="F86" s="4">
        <v>0.0063139203</v>
      </c>
      <c r="G86" s="43">
        <f t="shared" si="5"/>
        <v>6.314070036451618E-07</v>
      </c>
    </row>
    <row r="87" spans="3:7" ht="12.75">
      <c r="C87" s="39">
        <f t="shared" si="4"/>
        <v>40013</v>
      </c>
      <c r="D87" s="123">
        <v>-844133.200000003</v>
      </c>
      <c r="E87" s="4"/>
      <c r="F87" s="4">
        <v>0.0063139203</v>
      </c>
      <c r="G87" s="43">
        <f t="shared" si="5"/>
        <v>6.314180741580805E-07</v>
      </c>
    </row>
    <row r="88" spans="3:7" ht="12.75">
      <c r="C88" s="39">
        <f t="shared" si="4"/>
        <v>40014</v>
      </c>
      <c r="D88" s="123">
        <v>-5216279.150000006</v>
      </c>
      <c r="E88" s="4"/>
      <c r="F88" s="4">
        <v>0.00621969</v>
      </c>
      <c r="G88" s="43">
        <f t="shared" si="5"/>
        <v>3.843585055932983E-06</v>
      </c>
    </row>
    <row r="89" spans="3:7" ht="12.75">
      <c r="C89" s="39">
        <f t="shared" si="4"/>
        <v>40015</v>
      </c>
      <c r="D89" s="123"/>
      <c r="E89" s="4"/>
      <c r="F89" s="4"/>
      <c r="G89" s="43">
        <f t="shared" si="5"/>
        <v>0</v>
      </c>
    </row>
    <row r="90" spans="3:7" ht="12.75">
      <c r="C90" s="39">
        <f t="shared" si="4"/>
        <v>40016</v>
      </c>
      <c r="D90" s="123"/>
      <c r="E90" s="4"/>
      <c r="F90" s="4"/>
      <c r="G90" s="43">
        <f t="shared" si="5"/>
        <v>0</v>
      </c>
    </row>
    <row r="91" spans="3:7" ht="12.75">
      <c r="C91" s="39">
        <f t="shared" si="4"/>
        <v>40017</v>
      </c>
      <c r="D91" s="123">
        <v>-514732.0200000107</v>
      </c>
      <c r="E91" s="4"/>
      <c r="F91" s="4">
        <v>0.0062922951</v>
      </c>
      <c r="G91" s="43">
        <f t="shared" si="5"/>
        <v>3.837047714427413E-07</v>
      </c>
    </row>
    <row r="92" spans="3:7" ht="12.75">
      <c r="C92" s="39">
        <f t="shared" si="4"/>
        <v>40018</v>
      </c>
      <c r="D92" s="123">
        <v>-2995268.22</v>
      </c>
      <c r="E92" s="4"/>
      <c r="F92" s="4">
        <v>0.0062373906</v>
      </c>
      <c r="G92" s="43">
        <f t="shared" si="5"/>
        <v>2.2133270527638322E-06</v>
      </c>
    </row>
    <row r="93" spans="3:7" ht="12.75">
      <c r="C93" s="39">
        <f t="shared" si="4"/>
        <v>40019</v>
      </c>
      <c r="D93" s="123">
        <v>-2995320.12</v>
      </c>
      <c r="E93" s="4"/>
      <c r="F93" s="4">
        <v>0.0062373906</v>
      </c>
      <c r="G93" s="43">
        <f t="shared" si="5"/>
        <v>2.2133654038114184E-06</v>
      </c>
    </row>
    <row r="94" spans="3:7" ht="12.75">
      <c r="C94" s="39">
        <f t="shared" si="4"/>
        <v>40020</v>
      </c>
      <c r="D94" s="123">
        <v>-2995372.02</v>
      </c>
      <c r="E94" s="4"/>
      <c r="F94" s="4">
        <v>0.0062373906</v>
      </c>
      <c r="G94" s="43">
        <f t="shared" si="5"/>
        <v>2.2134037548590046E-06</v>
      </c>
    </row>
    <row r="95" spans="3:7" ht="12.75">
      <c r="C95" s="39">
        <f t="shared" si="4"/>
        <v>40021</v>
      </c>
      <c r="D95" s="123">
        <v>-4626757.5599999875</v>
      </c>
      <c r="E95" s="4"/>
      <c r="F95" s="4">
        <v>0.005959086</v>
      </c>
      <c r="G95" s="43">
        <f t="shared" si="5"/>
        <v>3.266354585007521E-06</v>
      </c>
    </row>
    <row r="96" spans="3:7" ht="12.75">
      <c r="C96" s="39">
        <f t="shared" si="4"/>
        <v>40022</v>
      </c>
      <c r="D96" s="123">
        <v>-4501719.239999995</v>
      </c>
      <c r="E96" s="4"/>
      <c r="F96" s="4">
        <v>0.006108734</v>
      </c>
      <c r="G96" s="43">
        <f t="shared" si="5"/>
        <v>3.2578910192816985E-06</v>
      </c>
    </row>
    <row r="97" spans="3:7" ht="12.75">
      <c r="C97" s="39">
        <f t="shared" si="4"/>
        <v>40023</v>
      </c>
      <c r="D97" s="123">
        <v>-2107619.4299999923</v>
      </c>
      <c r="E97" s="4"/>
      <c r="F97" s="4">
        <v>0.006108734</v>
      </c>
      <c r="G97" s="43">
        <f t="shared" si="5"/>
        <v>1.525282685790195E-06</v>
      </c>
    </row>
    <row r="98" spans="3:7" ht="12.75">
      <c r="C98" s="39">
        <f t="shared" si="4"/>
        <v>40024</v>
      </c>
      <c r="D98" s="123"/>
      <c r="E98" s="4"/>
      <c r="F98" s="4"/>
      <c r="G98" s="43">
        <f t="shared" si="5"/>
        <v>0</v>
      </c>
    </row>
    <row r="99" spans="1:7" ht="12.75">
      <c r="A99" s="125" t="s">
        <v>115</v>
      </c>
      <c r="C99" s="42">
        <f t="shared" si="4"/>
        <v>40025</v>
      </c>
      <c r="D99" s="123"/>
      <c r="E99" s="4"/>
      <c r="F99" s="4"/>
      <c r="G99" s="43">
        <f t="shared" si="5"/>
        <v>0</v>
      </c>
    </row>
    <row r="100" spans="3:7" ht="12.75">
      <c r="C100" s="39">
        <f t="shared" si="4"/>
        <v>40026</v>
      </c>
      <c r="D100" s="123"/>
      <c r="E100" s="4"/>
      <c r="F100" s="4"/>
      <c r="G100" s="43">
        <f t="shared" si="5"/>
        <v>0</v>
      </c>
    </row>
    <row r="101" spans="3:7" ht="12.75">
      <c r="C101" s="39">
        <f t="shared" si="4"/>
        <v>40027</v>
      </c>
      <c r="D101" s="123"/>
      <c r="E101" s="4"/>
      <c r="F101" s="4"/>
      <c r="G101" s="43">
        <f t="shared" si="5"/>
        <v>0</v>
      </c>
    </row>
    <row r="102" spans="3:7" ht="12.75">
      <c r="C102" s="39">
        <f t="shared" si="4"/>
        <v>40028</v>
      </c>
      <c r="D102" s="123"/>
      <c r="E102" s="4"/>
      <c r="F102" s="4"/>
      <c r="G102" s="43">
        <f t="shared" si="5"/>
        <v>0</v>
      </c>
    </row>
    <row r="103" spans="3:7" ht="12.75">
      <c r="C103" s="39">
        <f t="shared" si="4"/>
        <v>40029</v>
      </c>
      <c r="D103" s="123"/>
      <c r="E103" s="4"/>
      <c r="F103" s="4"/>
      <c r="G103" s="43">
        <f t="shared" si="5"/>
        <v>0</v>
      </c>
    </row>
    <row r="104" spans="3:7" ht="12.75">
      <c r="C104" s="39">
        <f t="shared" si="4"/>
        <v>40030</v>
      </c>
      <c r="D104" s="123"/>
      <c r="E104" s="4"/>
      <c r="F104" s="4"/>
      <c r="G104" s="43">
        <f t="shared" si="5"/>
        <v>0</v>
      </c>
    </row>
    <row r="105" spans="3:7" ht="12.75">
      <c r="C105" s="39">
        <f aca="true" t="shared" si="6" ref="C105:C136">C104+1</f>
        <v>40031</v>
      </c>
      <c r="D105" s="123"/>
      <c r="E105" s="4"/>
      <c r="F105" s="4"/>
      <c r="G105" s="43">
        <f t="shared" si="5"/>
        <v>0</v>
      </c>
    </row>
    <row r="106" spans="3:7" ht="12.75">
      <c r="C106" s="39">
        <f t="shared" si="6"/>
        <v>40032</v>
      </c>
      <c r="D106" s="123"/>
      <c r="E106" s="4"/>
      <c r="F106" s="4"/>
      <c r="G106" s="43">
        <f t="shared" si="5"/>
        <v>0</v>
      </c>
    </row>
    <row r="107" spans="3:7" ht="12.75">
      <c r="C107" s="39">
        <f t="shared" si="6"/>
        <v>40033</v>
      </c>
      <c r="D107" s="123"/>
      <c r="E107" s="4"/>
      <c r="F107" s="4"/>
      <c r="G107" s="43">
        <f t="shared" si="5"/>
        <v>0</v>
      </c>
    </row>
    <row r="108" spans="3:7" ht="12.75">
      <c r="C108" s="39">
        <f t="shared" si="6"/>
        <v>40034</v>
      </c>
      <c r="D108" s="123"/>
      <c r="E108" s="4"/>
      <c r="F108" s="4"/>
      <c r="G108" s="43">
        <f t="shared" si="5"/>
        <v>0</v>
      </c>
    </row>
    <row r="109" spans="3:7" ht="12.75">
      <c r="C109" s="39">
        <f t="shared" si="6"/>
        <v>40035</v>
      </c>
      <c r="D109" s="123">
        <v>-4035990.53</v>
      </c>
      <c r="E109" s="4"/>
      <c r="F109" s="4">
        <v>0.0062115295</v>
      </c>
      <c r="G109" s="43">
        <f>D109/$D$381*F109</f>
        <v>2.9699943483536055E-06</v>
      </c>
    </row>
    <row r="110" spans="3:7" ht="12.75">
      <c r="C110" s="39">
        <f t="shared" si="6"/>
        <v>40036</v>
      </c>
      <c r="D110" s="123">
        <v>-2093013.1199999899</v>
      </c>
      <c r="E110" s="4"/>
      <c r="F110" s="4">
        <v>0.0062115301</v>
      </c>
      <c r="G110" s="43">
        <f>D110/$D$381*F110</f>
        <v>1.540201269472416E-06</v>
      </c>
    </row>
    <row r="111" spans="3:7" ht="12.75">
      <c r="C111" s="39">
        <f t="shared" si="6"/>
        <v>40037</v>
      </c>
      <c r="D111" s="123">
        <v>-926592.7399999946</v>
      </c>
      <c r="E111" s="4"/>
      <c r="F111" s="4">
        <v>0.0061642169</v>
      </c>
      <c r="G111" s="43">
        <f t="shared" si="5"/>
        <v>6.766650368466653E-07</v>
      </c>
    </row>
    <row r="112" spans="3:7" ht="12.75">
      <c r="C112" s="39">
        <f t="shared" si="6"/>
        <v>40038</v>
      </c>
      <c r="D112" s="123"/>
      <c r="E112" s="4"/>
      <c r="F112" s="4"/>
      <c r="G112" s="43">
        <f t="shared" si="5"/>
        <v>0</v>
      </c>
    </row>
    <row r="113" spans="3:7" ht="12.75">
      <c r="C113" s="39">
        <f t="shared" si="6"/>
        <v>40039</v>
      </c>
      <c r="D113" s="123"/>
      <c r="E113" s="4"/>
      <c r="F113" s="4"/>
      <c r="G113" s="43">
        <f t="shared" si="5"/>
        <v>0</v>
      </c>
    </row>
    <row r="114" spans="3:7" ht="12.75">
      <c r="C114" s="39">
        <f t="shared" si="6"/>
        <v>40040</v>
      </c>
      <c r="D114" s="123"/>
      <c r="E114" s="4"/>
      <c r="F114" s="4"/>
      <c r="G114" s="43">
        <f t="shared" si="5"/>
        <v>0</v>
      </c>
    </row>
    <row r="115" spans="3:7" ht="12.75">
      <c r="C115" s="39">
        <f t="shared" si="6"/>
        <v>40041</v>
      </c>
      <c r="D115" s="123"/>
      <c r="E115" s="4"/>
      <c r="F115" s="4"/>
      <c r="G115" s="43">
        <f t="shared" si="5"/>
        <v>0</v>
      </c>
    </row>
    <row r="116" spans="3:7" ht="12.75">
      <c r="C116" s="39">
        <f t="shared" si="6"/>
        <v>40042</v>
      </c>
      <c r="D116" s="123"/>
      <c r="E116" s="4"/>
      <c r="F116" s="4"/>
      <c r="G116" s="43">
        <f t="shared" si="5"/>
        <v>0</v>
      </c>
    </row>
    <row r="117" spans="3:7" ht="12.75">
      <c r="C117" s="39">
        <f t="shared" si="6"/>
        <v>40043</v>
      </c>
      <c r="D117" s="123"/>
      <c r="E117" s="4"/>
      <c r="F117" s="4"/>
      <c r="G117" s="43">
        <f t="shared" si="5"/>
        <v>0</v>
      </c>
    </row>
    <row r="118" spans="3:7" ht="12.75">
      <c r="C118" s="39">
        <f t="shared" si="6"/>
        <v>40044</v>
      </c>
      <c r="D118" s="123"/>
      <c r="E118" s="4"/>
      <c r="F118" s="4"/>
      <c r="G118" s="43">
        <f t="shared" si="5"/>
        <v>0</v>
      </c>
    </row>
    <row r="119" spans="3:7" ht="12.75">
      <c r="C119" s="39">
        <f t="shared" si="6"/>
        <v>40045</v>
      </c>
      <c r="D119" s="123"/>
      <c r="E119" s="4"/>
      <c r="F119" s="4"/>
      <c r="G119" s="43">
        <f t="shared" si="5"/>
        <v>0</v>
      </c>
    </row>
    <row r="120" spans="3:7" ht="12.75">
      <c r="C120" s="39">
        <f t="shared" si="6"/>
        <v>40046</v>
      </c>
      <c r="D120" s="123"/>
      <c r="E120" s="4"/>
      <c r="F120" s="4"/>
      <c r="G120" s="43">
        <f t="shared" si="5"/>
        <v>0</v>
      </c>
    </row>
    <row r="121" spans="3:7" ht="12.75">
      <c r="C121" s="39">
        <f t="shared" si="6"/>
        <v>40047</v>
      </c>
      <c r="D121" s="123"/>
      <c r="E121" s="4"/>
      <c r="F121" s="4"/>
      <c r="G121" s="43">
        <f t="shared" si="5"/>
        <v>0</v>
      </c>
    </row>
    <row r="122" spans="3:7" ht="12.75">
      <c r="C122" s="39">
        <f t="shared" si="6"/>
        <v>40048</v>
      </c>
      <c r="D122" s="123"/>
      <c r="E122" s="4"/>
      <c r="F122" s="4"/>
      <c r="G122" s="43">
        <f t="shared" si="5"/>
        <v>0</v>
      </c>
    </row>
    <row r="123" spans="3:7" ht="12.75">
      <c r="C123" s="39">
        <f t="shared" si="6"/>
        <v>40049</v>
      </c>
      <c r="D123" s="123"/>
      <c r="E123" s="4"/>
      <c r="F123" s="4"/>
      <c r="G123" s="43">
        <f t="shared" si="5"/>
        <v>0</v>
      </c>
    </row>
    <row r="124" spans="3:7" ht="12.75">
      <c r="C124" s="39">
        <f t="shared" si="6"/>
        <v>40050</v>
      </c>
      <c r="D124" s="123"/>
      <c r="E124" s="4"/>
      <c r="F124" s="4"/>
      <c r="G124" s="43">
        <f t="shared" si="5"/>
        <v>0</v>
      </c>
    </row>
    <row r="125" spans="3:7" ht="12.75">
      <c r="C125" s="39">
        <f t="shared" si="6"/>
        <v>40051</v>
      </c>
      <c r="D125" s="123"/>
      <c r="E125" s="4"/>
      <c r="F125" s="4"/>
      <c r="G125" s="43">
        <f t="shared" si="5"/>
        <v>0</v>
      </c>
    </row>
    <row r="126" spans="3:7" ht="12.75">
      <c r="C126" s="39">
        <f t="shared" si="6"/>
        <v>40052</v>
      </c>
      <c r="D126" s="123"/>
      <c r="E126" s="4"/>
      <c r="F126" s="4"/>
      <c r="G126" s="43">
        <f t="shared" si="5"/>
        <v>0</v>
      </c>
    </row>
    <row r="127" spans="3:7" ht="12.75">
      <c r="C127" s="39">
        <f t="shared" si="6"/>
        <v>40053</v>
      </c>
      <c r="D127" s="123"/>
      <c r="E127" s="4"/>
      <c r="F127" s="4"/>
      <c r="G127" s="43">
        <f t="shared" si="5"/>
        <v>0</v>
      </c>
    </row>
    <row r="128" spans="3:7" ht="12.75">
      <c r="C128" s="39">
        <f t="shared" si="6"/>
        <v>40054</v>
      </c>
      <c r="D128" s="123"/>
      <c r="E128" s="4"/>
      <c r="F128" s="4"/>
      <c r="G128" s="43">
        <f t="shared" si="5"/>
        <v>0</v>
      </c>
    </row>
    <row r="129" spans="3:7" ht="12.75">
      <c r="C129" s="39">
        <f t="shared" si="6"/>
        <v>40055</v>
      </c>
      <c r="D129" s="123"/>
      <c r="E129" s="4"/>
      <c r="F129" s="4"/>
      <c r="G129" s="43">
        <f t="shared" si="5"/>
        <v>0</v>
      </c>
    </row>
    <row r="130" spans="1:7" ht="12.75">
      <c r="A130" s="125" t="s">
        <v>131</v>
      </c>
      <c r="C130" s="42">
        <f t="shared" si="6"/>
        <v>40056</v>
      </c>
      <c r="D130" s="123"/>
      <c r="E130" s="4"/>
      <c r="F130" s="4"/>
      <c r="G130" s="43">
        <f t="shared" si="5"/>
        <v>0</v>
      </c>
    </row>
    <row r="131" spans="3:7" ht="12.75">
      <c r="C131" s="39">
        <f t="shared" si="6"/>
        <v>40057</v>
      </c>
      <c r="D131" s="123"/>
      <c r="E131" s="4"/>
      <c r="F131" s="4"/>
      <c r="G131" s="43">
        <f t="shared" si="5"/>
        <v>0</v>
      </c>
    </row>
    <row r="132" spans="3:7" ht="12.75">
      <c r="C132" s="39">
        <f t="shared" si="6"/>
        <v>40058</v>
      </c>
      <c r="D132" s="123"/>
      <c r="E132" s="4"/>
      <c r="F132" s="4"/>
      <c r="G132" s="43">
        <f t="shared" si="5"/>
        <v>0</v>
      </c>
    </row>
    <row r="133" spans="3:7" ht="12.75">
      <c r="C133" s="39">
        <f t="shared" si="6"/>
        <v>40059</v>
      </c>
      <c r="D133" s="123"/>
      <c r="E133" s="4"/>
      <c r="F133" s="4"/>
      <c r="G133" s="43">
        <f t="shared" si="5"/>
        <v>0</v>
      </c>
    </row>
    <row r="134" spans="3:7" ht="12.75">
      <c r="C134" s="39">
        <f t="shared" si="6"/>
        <v>40060</v>
      </c>
      <c r="D134" s="123"/>
      <c r="E134" s="4"/>
      <c r="F134" s="4"/>
      <c r="G134" s="43">
        <f t="shared" si="5"/>
        <v>0</v>
      </c>
    </row>
    <row r="135" spans="3:7" ht="12.75">
      <c r="C135" s="39">
        <f t="shared" si="6"/>
        <v>40061</v>
      </c>
      <c r="D135" s="123"/>
      <c r="E135" s="4"/>
      <c r="F135" s="4"/>
      <c r="G135" s="43">
        <f t="shared" si="5"/>
        <v>0</v>
      </c>
    </row>
    <row r="136" spans="3:7" ht="12.75">
      <c r="C136" s="39">
        <f t="shared" si="6"/>
        <v>40062</v>
      </c>
      <c r="D136" s="123"/>
      <c r="E136" s="4"/>
      <c r="F136" s="4"/>
      <c r="G136" s="43">
        <f t="shared" si="5"/>
        <v>0</v>
      </c>
    </row>
    <row r="137" spans="3:7" ht="12.75">
      <c r="C137" s="39">
        <f aca="true" t="shared" si="7" ref="C137:C160">C136+1</f>
        <v>40063</v>
      </c>
      <c r="D137" s="123"/>
      <c r="E137" s="4"/>
      <c r="F137" s="4"/>
      <c r="G137" s="43">
        <f t="shared" si="5"/>
        <v>0</v>
      </c>
    </row>
    <row r="138" spans="3:7" ht="12.75">
      <c r="C138" s="39">
        <f t="shared" si="7"/>
        <v>40064</v>
      </c>
      <c r="D138" s="123"/>
      <c r="E138" s="4"/>
      <c r="F138" s="4"/>
      <c r="G138" s="43">
        <f t="shared" si="5"/>
        <v>0</v>
      </c>
    </row>
    <row r="139" spans="3:7" ht="12.75">
      <c r="C139" s="39">
        <f t="shared" si="7"/>
        <v>40065</v>
      </c>
      <c r="D139" s="123"/>
      <c r="E139" s="4"/>
      <c r="F139" s="4"/>
      <c r="G139" s="43">
        <f t="shared" si="5"/>
        <v>0</v>
      </c>
    </row>
    <row r="140" spans="3:7" ht="12.75">
      <c r="C140" s="39">
        <f t="shared" si="7"/>
        <v>40066</v>
      </c>
      <c r="D140" s="123"/>
      <c r="E140" s="4"/>
      <c r="F140" s="4"/>
      <c r="G140" s="43">
        <f t="shared" si="5"/>
        <v>0</v>
      </c>
    </row>
    <row r="141" spans="3:7" ht="12.75">
      <c r="C141" s="39">
        <f t="shared" si="7"/>
        <v>40067</v>
      </c>
      <c r="D141" s="123"/>
      <c r="E141" s="4"/>
      <c r="F141" s="4"/>
      <c r="G141" s="43">
        <f t="shared" si="5"/>
        <v>0</v>
      </c>
    </row>
    <row r="142" spans="3:7" ht="12.75">
      <c r="C142" s="39">
        <f t="shared" si="7"/>
        <v>40068</v>
      </c>
      <c r="D142" s="123"/>
      <c r="E142" s="4"/>
      <c r="F142" s="4"/>
      <c r="G142" s="43">
        <f t="shared" si="5"/>
        <v>0</v>
      </c>
    </row>
    <row r="143" spans="3:7" ht="12.75">
      <c r="C143" s="39">
        <f t="shared" si="7"/>
        <v>40069</v>
      </c>
      <c r="D143" s="123"/>
      <c r="E143" s="4"/>
      <c r="F143" s="4"/>
      <c r="G143" s="43">
        <f t="shared" si="5"/>
        <v>0</v>
      </c>
    </row>
    <row r="144" spans="3:7" ht="12.75">
      <c r="C144" s="39">
        <f t="shared" si="7"/>
        <v>40070</v>
      </c>
      <c r="D144" s="123"/>
      <c r="E144" s="4"/>
      <c r="F144" s="4"/>
      <c r="G144" s="43">
        <f t="shared" si="5"/>
        <v>0</v>
      </c>
    </row>
    <row r="145" spans="3:7" ht="12.75">
      <c r="C145" s="39">
        <f t="shared" si="7"/>
        <v>40071</v>
      </c>
      <c r="D145" s="123"/>
      <c r="E145" s="4"/>
      <c r="F145" s="4"/>
      <c r="G145" s="43">
        <f t="shared" si="5"/>
        <v>0</v>
      </c>
    </row>
    <row r="146" spans="3:7" ht="12.75">
      <c r="C146" s="39">
        <f t="shared" si="7"/>
        <v>40072</v>
      </c>
      <c r="D146" s="123"/>
      <c r="E146" s="4"/>
      <c r="F146" s="4"/>
      <c r="G146" s="43">
        <f t="shared" si="5"/>
        <v>0</v>
      </c>
    </row>
    <row r="147" spans="3:7" ht="12.75">
      <c r="C147" s="39">
        <f t="shared" si="7"/>
        <v>40073</v>
      </c>
      <c r="D147" s="123"/>
      <c r="E147" s="4"/>
      <c r="F147" s="4"/>
      <c r="G147" s="43">
        <f t="shared" si="5"/>
        <v>0</v>
      </c>
    </row>
    <row r="148" spans="3:7" ht="12.75">
      <c r="C148" s="39">
        <f t="shared" si="7"/>
        <v>40074</v>
      </c>
      <c r="D148" s="123"/>
      <c r="E148" s="4"/>
      <c r="F148" s="4"/>
      <c r="G148" s="43">
        <f aca="true" t="shared" si="8" ref="G148:G190">D148/$D$381*F148</f>
        <v>0</v>
      </c>
    </row>
    <row r="149" spans="3:7" ht="12.75">
      <c r="C149" s="39">
        <f t="shared" si="7"/>
        <v>40075</v>
      </c>
      <c r="D149" s="123"/>
      <c r="E149" s="4"/>
      <c r="F149" s="4"/>
      <c r="G149" s="43">
        <f t="shared" si="8"/>
        <v>0</v>
      </c>
    </row>
    <row r="150" spans="3:7" ht="12.75">
      <c r="C150" s="39">
        <f t="shared" si="7"/>
        <v>40076</v>
      </c>
      <c r="D150" s="123"/>
      <c r="E150" s="4"/>
      <c r="F150" s="4"/>
      <c r="G150" s="43">
        <f t="shared" si="8"/>
        <v>0</v>
      </c>
    </row>
    <row r="151" spans="3:7" ht="12.75">
      <c r="C151" s="39">
        <f t="shared" si="7"/>
        <v>40077</v>
      </c>
      <c r="D151" s="123"/>
      <c r="E151" s="4"/>
      <c r="F151" s="4"/>
      <c r="G151" s="43">
        <f t="shared" si="8"/>
        <v>0</v>
      </c>
    </row>
    <row r="152" spans="3:7" ht="12.75">
      <c r="C152" s="39">
        <f t="shared" si="7"/>
        <v>40078</v>
      </c>
      <c r="D152" s="123"/>
      <c r="E152" s="4"/>
      <c r="F152" s="4"/>
      <c r="G152" s="43">
        <f t="shared" si="8"/>
        <v>0</v>
      </c>
    </row>
    <row r="153" spans="3:7" ht="12.75">
      <c r="C153" s="39">
        <f t="shared" si="7"/>
        <v>40079</v>
      </c>
      <c r="D153" s="123"/>
      <c r="E153" s="4"/>
      <c r="F153" s="4"/>
      <c r="G153" s="43">
        <f t="shared" si="8"/>
        <v>0</v>
      </c>
    </row>
    <row r="154" spans="3:7" ht="12.75">
      <c r="C154" s="39">
        <f t="shared" si="7"/>
        <v>40080</v>
      </c>
      <c r="D154" s="123">
        <v>-1436766.12</v>
      </c>
      <c r="E154" s="4"/>
      <c r="F154" s="4">
        <v>0.0026564426000000004</v>
      </c>
      <c r="G154" s="43">
        <f>D154/$D$381*F154</f>
        <v>4.5216136044868447E-07</v>
      </c>
    </row>
    <row r="155" spans="3:7" ht="12.75">
      <c r="C155" s="39">
        <f t="shared" si="7"/>
        <v>40081</v>
      </c>
      <c r="D155" s="123">
        <v>-2091727.48</v>
      </c>
      <c r="E155" s="4"/>
      <c r="F155" s="4">
        <v>0.0030600356</v>
      </c>
      <c r="G155" s="43">
        <f t="shared" si="8"/>
        <v>7.582955602190031E-07</v>
      </c>
    </row>
    <row r="156" spans="3:7" ht="12.75">
      <c r="C156" s="39">
        <f t="shared" si="7"/>
        <v>40082</v>
      </c>
      <c r="D156" s="123">
        <v>-2091745.27</v>
      </c>
      <c r="E156" s="4"/>
      <c r="F156" s="4">
        <v>0.0030600356</v>
      </c>
      <c r="G156" s="43">
        <f t="shared" si="8"/>
        <v>7.583020094711859E-07</v>
      </c>
    </row>
    <row r="157" spans="3:7" ht="12.75">
      <c r="C157" s="39">
        <f t="shared" si="7"/>
        <v>40083</v>
      </c>
      <c r="D157" s="123">
        <v>-2091763.050000012</v>
      </c>
      <c r="E157" s="4"/>
      <c r="F157" s="4">
        <v>0.0030600356</v>
      </c>
      <c r="G157" s="43">
        <f t="shared" si="8"/>
        <v>7.58308455098161E-07</v>
      </c>
    </row>
    <row r="158" spans="3:7" ht="12.75">
      <c r="C158" s="39">
        <f t="shared" si="7"/>
        <v>40084</v>
      </c>
      <c r="D158" s="123"/>
      <c r="E158" s="4"/>
      <c r="F158" s="4"/>
      <c r="G158" s="43">
        <f t="shared" si="8"/>
        <v>0</v>
      </c>
    </row>
    <row r="159" spans="3:7" ht="12.75">
      <c r="C159" s="39">
        <f t="shared" si="7"/>
        <v>40085</v>
      </c>
      <c r="D159" s="123"/>
      <c r="E159" s="4"/>
      <c r="F159" s="4"/>
      <c r="G159" s="43">
        <f t="shared" si="8"/>
        <v>0</v>
      </c>
    </row>
    <row r="160" spans="1:7" ht="12.75">
      <c r="A160" s="125" t="s">
        <v>120</v>
      </c>
      <c r="C160" s="42">
        <f t="shared" si="7"/>
        <v>40086</v>
      </c>
      <c r="D160" s="123"/>
      <c r="E160" s="4"/>
      <c r="F160" s="4"/>
      <c r="G160" s="43">
        <f t="shared" si="8"/>
        <v>0</v>
      </c>
    </row>
    <row r="161" spans="3:7" ht="12.75">
      <c r="C161" s="39">
        <v>40087</v>
      </c>
      <c r="D161" s="123"/>
      <c r="E161" s="4">
        <v>3.11443791</v>
      </c>
      <c r="F161" s="4"/>
      <c r="G161" s="43">
        <f t="shared" si="8"/>
        <v>0</v>
      </c>
    </row>
    <row r="162" spans="3:7" ht="12.75">
      <c r="C162" s="39">
        <f aca="true" t="shared" si="9" ref="C162:C191">C161+1</f>
        <v>40088</v>
      </c>
      <c r="D162" s="123"/>
      <c r="E162" s="4">
        <v>3.11443788</v>
      </c>
      <c r="F162" s="4"/>
      <c r="G162" s="43">
        <f t="shared" si="8"/>
        <v>0</v>
      </c>
    </row>
    <row r="163" spans="3:7" ht="12.75">
      <c r="C163" s="39">
        <f t="shared" si="9"/>
        <v>40089</v>
      </c>
      <c r="D163" s="123"/>
      <c r="E163" s="4">
        <v>3.11443788</v>
      </c>
      <c r="F163" s="4"/>
      <c r="G163" s="43">
        <f t="shared" si="8"/>
        <v>0</v>
      </c>
    </row>
    <row r="164" spans="3:7" ht="12.75">
      <c r="C164" s="39">
        <f t="shared" si="9"/>
        <v>40090</v>
      </c>
      <c r="D164" s="123"/>
      <c r="E164" s="4">
        <v>3.11443788</v>
      </c>
      <c r="F164" s="4"/>
      <c r="G164" s="43">
        <f t="shared" si="8"/>
        <v>0</v>
      </c>
    </row>
    <row r="165" spans="3:7" ht="12.75">
      <c r="C165" s="39">
        <f t="shared" si="9"/>
        <v>40091</v>
      </c>
      <c r="D165" s="123">
        <v>-1477483.62</v>
      </c>
      <c r="E165" s="4">
        <v>3.05649469</v>
      </c>
      <c r="F165" s="4">
        <v>0.0027812540000000004</v>
      </c>
      <c r="G165" s="43">
        <f t="shared" si="8"/>
        <v>4.86822071440065E-07</v>
      </c>
    </row>
    <row r="166" spans="3:7" ht="12.75">
      <c r="C166" s="39">
        <f t="shared" si="9"/>
        <v>40092</v>
      </c>
      <c r="D166" s="123"/>
      <c r="E166" s="4">
        <v>3.04977449</v>
      </c>
      <c r="F166" s="4"/>
      <c r="G166" s="43">
        <f t="shared" si="8"/>
        <v>0</v>
      </c>
    </row>
    <row r="167" spans="3:7" ht="12.75">
      <c r="C167" s="39">
        <f t="shared" si="9"/>
        <v>40093</v>
      </c>
      <c r="D167" s="123">
        <v>-7081693.650000006</v>
      </c>
      <c r="E167" s="4">
        <v>3.05011409</v>
      </c>
      <c r="F167" s="4">
        <v>0.0024913466</v>
      </c>
      <c r="G167" s="43">
        <f t="shared" si="8"/>
        <v>2.090153680446619E-06</v>
      </c>
    </row>
    <row r="168" spans="3:7" ht="12.75">
      <c r="C168" s="39">
        <f t="shared" si="9"/>
        <v>40094</v>
      </c>
      <c r="D168" s="123"/>
      <c r="E168" s="4"/>
      <c r="F168" s="4"/>
      <c r="G168" s="43">
        <f t="shared" si="8"/>
        <v>0</v>
      </c>
    </row>
    <row r="169" spans="3:7" ht="12.75">
      <c r="C169" s="39">
        <f t="shared" si="9"/>
        <v>40095</v>
      </c>
      <c r="D169" s="123"/>
      <c r="E169" s="4"/>
      <c r="F169" s="4"/>
      <c r="G169" s="43">
        <f t="shared" si="8"/>
        <v>0</v>
      </c>
    </row>
    <row r="170" spans="3:7" ht="12.75">
      <c r="C170" s="39">
        <f t="shared" si="9"/>
        <v>40096</v>
      </c>
      <c r="D170" s="123"/>
      <c r="E170" s="4"/>
      <c r="F170" s="4"/>
      <c r="G170" s="43">
        <f t="shared" si="8"/>
        <v>0</v>
      </c>
    </row>
    <row r="171" spans="3:7" ht="12.75">
      <c r="C171" s="39">
        <f t="shared" si="9"/>
        <v>40097</v>
      </c>
      <c r="D171" s="123"/>
      <c r="E171" s="4"/>
      <c r="F171" s="4"/>
      <c r="G171" s="43">
        <f t="shared" si="8"/>
        <v>0</v>
      </c>
    </row>
    <row r="172" spans="3:7" ht="12.75">
      <c r="C172" s="39">
        <f t="shared" si="9"/>
        <v>40098</v>
      </c>
      <c r="D172" s="123"/>
      <c r="E172" s="4"/>
      <c r="F172" s="4"/>
      <c r="G172" s="43">
        <f t="shared" si="8"/>
        <v>0</v>
      </c>
    </row>
    <row r="173" spans="3:7" ht="12.75">
      <c r="C173" s="39">
        <f t="shared" si="9"/>
        <v>40099</v>
      </c>
      <c r="D173" s="123"/>
      <c r="E173" s="4"/>
      <c r="F173" s="4"/>
      <c r="G173" s="43">
        <f t="shared" si="8"/>
        <v>0</v>
      </c>
    </row>
    <row r="174" spans="3:7" ht="12.75">
      <c r="C174" s="39">
        <f t="shared" si="9"/>
        <v>40100</v>
      </c>
      <c r="D174" s="123"/>
      <c r="E174" s="4"/>
      <c r="F174" s="4"/>
      <c r="G174" s="43">
        <f t="shared" si="8"/>
        <v>0</v>
      </c>
    </row>
    <row r="175" spans="3:7" ht="12.75">
      <c r="C175" s="39">
        <f t="shared" si="9"/>
        <v>40101</v>
      </c>
      <c r="D175" s="123"/>
      <c r="E175" s="4"/>
      <c r="F175" s="4"/>
      <c r="G175" s="43">
        <f t="shared" si="8"/>
        <v>0</v>
      </c>
    </row>
    <row r="176" spans="3:7" ht="12.75">
      <c r="C176" s="39">
        <f t="shared" si="9"/>
        <v>40102</v>
      </c>
      <c r="D176" s="123"/>
      <c r="E176" s="4"/>
      <c r="F176" s="4"/>
      <c r="G176" s="43">
        <f t="shared" si="8"/>
        <v>0</v>
      </c>
    </row>
    <row r="177" spans="3:7" ht="12.75">
      <c r="C177" s="39">
        <f t="shared" si="9"/>
        <v>40103</v>
      </c>
      <c r="D177" s="123"/>
      <c r="E177" s="4"/>
      <c r="F177" s="4"/>
      <c r="G177" s="43">
        <f t="shared" si="8"/>
        <v>0</v>
      </c>
    </row>
    <row r="178" spans="3:7" ht="12.75">
      <c r="C178" s="39">
        <f t="shared" si="9"/>
        <v>40104</v>
      </c>
      <c r="D178" s="123"/>
      <c r="E178" s="4"/>
      <c r="F178" s="4"/>
      <c r="G178" s="43">
        <f t="shared" si="8"/>
        <v>0</v>
      </c>
    </row>
    <row r="179" spans="3:7" ht="12.75">
      <c r="C179" s="39">
        <f t="shared" si="9"/>
        <v>40105</v>
      </c>
      <c r="D179" s="123"/>
      <c r="E179" s="4"/>
      <c r="F179" s="4"/>
      <c r="G179" s="43">
        <f t="shared" si="8"/>
        <v>0</v>
      </c>
    </row>
    <row r="180" spans="3:7" ht="12.75">
      <c r="C180" s="39">
        <f t="shared" si="9"/>
        <v>40106</v>
      </c>
      <c r="D180" s="123"/>
      <c r="E180" s="4"/>
      <c r="F180" s="4"/>
      <c r="G180" s="43">
        <f t="shared" si="8"/>
        <v>0</v>
      </c>
    </row>
    <row r="181" spans="3:7" ht="12.75">
      <c r="C181" s="39">
        <f t="shared" si="9"/>
        <v>40107</v>
      </c>
      <c r="D181" s="123"/>
      <c r="E181" s="4"/>
      <c r="F181" s="4"/>
      <c r="G181" s="43">
        <f t="shared" si="8"/>
        <v>0</v>
      </c>
    </row>
    <row r="182" spans="3:7" ht="12.75">
      <c r="C182" s="39">
        <f t="shared" si="9"/>
        <v>40108</v>
      </c>
      <c r="D182" s="123"/>
      <c r="E182" s="4"/>
      <c r="F182" s="4"/>
      <c r="G182" s="43">
        <f t="shared" si="8"/>
        <v>0</v>
      </c>
    </row>
    <row r="183" spans="3:7" ht="12.75">
      <c r="C183" s="39">
        <f t="shared" si="9"/>
        <v>40109</v>
      </c>
      <c r="D183" s="123"/>
      <c r="E183" s="4"/>
      <c r="F183" s="4"/>
      <c r="G183" s="43">
        <f t="shared" si="8"/>
        <v>0</v>
      </c>
    </row>
    <row r="184" spans="3:7" ht="12.75">
      <c r="C184" s="39">
        <f t="shared" si="9"/>
        <v>40110</v>
      </c>
      <c r="D184" s="123"/>
      <c r="E184" s="4"/>
      <c r="F184" s="4"/>
      <c r="G184" s="43">
        <f t="shared" si="8"/>
        <v>0</v>
      </c>
    </row>
    <row r="185" spans="3:7" ht="12.75">
      <c r="C185" s="39">
        <f t="shared" si="9"/>
        <v>40111</v>
      </c>
      <c r="D185" s="123"/>
      <c r="E185" s="4"/>
      <c r="F185" s="4"/>
      <c r="G185" s="43">
        <f t="shared" si="8"/>
        <v>0</v>
      </c>
    </row>
    <row r="186" spans="3:7" ht="12.75">
      <c r="C186" s="39">
        <f t="shared" si="9"/>
        <v>40112</v>
      </c>
      <c r="D186" s="123"/>
      <c r="E186" s="4"/>
      <c r="F186" s="4"/>
      <c r="G186" s="43">
        <f t="shared" si="8"/>
        <v>0</v>
      </c>
    </row>
    <row r="187" spans="3:7" ht="12.75">
      <c r="C187" s="39">
        <f t="shared" si="9"/>
        <v>40113</v>
      </c>
      <c r="D187" s="123"/>
      <c r="E187" s="4"/>
      <c r="F187" s="4"/>
      <c r="G187" s="43">
        <f t="shared" si="8"/>
        <v>0</v>
      </c>
    </row>
    <row r="188" spans="3:7" ht="12.75">
      <c r="C188" s="39">
        <f t="shared" si="9"/>
        <v>40114</v>
      </c>
      <c r="D188" s="123"/>
      <c r="E188" s="4"/>
      <c r="F188" s="4"/>
      <c r="G188" s="43">
        <f t="shared" si="8"/>
        <v>0</v>
      </c>
    </row>
    <row r="189" spans="3:7" ht="12.75">
      <c r="C189" s="39">
        <f t="shared" si="9"/>
        <v>40115</v>
      </c>
      <c r="D189" s="123"/>
      <c r="E189" s="4"/>
      <c r="F189" s="4"/>
      <c r="G189" s="43">
        <f t="shared" si="8"/>
        <v>0</v>
      </c>
    </row>
    <row r="190" spans="1:7" ht="12.75">
      <c r="A190" s="125" t="s">
        <v>115</v>
      </c>
      <c r="C190" s="42">
        <f t="shared" si="9"/>
        <v>40116</v>
      </c>
      <c r="D190" s="123"/>
      <c r="E190" s="4"/>
      <c r="F190" s="4"/>
      <c r="G190" s="43">
        <f t="shared" si="8"/>
        <v>0</v>
      </c>
    </row>
    <row r="191" spans="1:7" ht="12.75">
      <c r="A191" s="125" t="s">
        <v>116</v>
      </c>
      <c r="C191" s="39">
        <f t="shared" si="9"/>
        <v>40117</v>
      </c>
      <c r="D191" s="123"/>
      <c r="E191" s="4"/>
      <c r="F191" s="4"/>
      <c r="G191" s="43">
        <f>D191/$D$381*F191</f>
        <v>0</v>
      </c>
    </row>
    <row r="192" spans="3:7" ht="12.75">
      <c r="C192" s="39">
        <v>40118</v>
      </c>
      <c r="D192" s="130"/>
      <c r="E192" s="4"/>
      <c r="F192" s="4"/>
      <c r="G192" s="43">
        <v>0</v>
      </c>
    </row>
    <row r="193" spans="3:7" ht="12.75">
      <c r="C193" s="39">
        <v>40119</v>
      </c>
      <c r="D193" s="130"/>
      <c r="E193" s="4"/>
      <c r="F193" s="4"/>
      <c r="G193" s="43">
        <v>0</v>
      </c>
    </row>
    <row r="194" spans="3:7" ht="12.75">
      <c r="C194" s="39">
        <v>40120</v>
      </c>
      <c r="D194" s="130"/>
      <c r="E194" s="4"/>
      <c r="F194" s="4"/>
      <c r="G194" s="43">
        <v>0</v>
      </c>
    </row>
    <row r="195" spans="3:7" ht="12.75">
      <c r="C195" s="39">
        <v>40121</v>
      </c>
      <c r="D195" s="130"/>
      <c r="E195" s="4"/>
      <c r="F195" s="4"/>
      <c r="G195" s="43">
        <v>0</v>
      </c>
    </row>
    <row r="196" spans="3:7" ht="12.75">
      <c r="C196" s="39">
        <v>40122</v>
      </c>
      <c r="D196" s="130"/>
      <c r="E196" s="4"/>
      <c r="F196" s="4"/>
      <c r="G196" s="43">
        <v>0</v>
      </c>
    </row>
    <row r="197" spans="3:7" ht="12.75">
      <c r="C197" s="39">
        <v>40123</v>
      </c>
      <c r="D197" s="130"/>
      <c r="E197" s="4"/>
      <c r="F197" s="4"/>
      <c r="G197" s="43">
        <v>0</v>
      </c>
    </row>
    <row r="198" spans="3:7" ht="12.75">
      <c r="C198" s="39">
        <v>40124</v>
      </c>
      <c r="D198" s="130"/>
      <c r="E198" s="4"/>
      <c r="F198" s="4"/>
      <c r="G198" s="43">
        <v>0</v>
      </c>
    </row>
    <row r="199" spans="3:7" ht="12.75">
      <c r="C199" s="39">
        <v>40125</v>
      </c>
      <c r="D199" s="130"/>
      <c r="E199" s="4"/>
      <c r="F199" s="4"/>
      <c r="G199" s="43">
        <v>0</v>
      </c>
    </row>
    <row r="200" spans="3:7" ht="12.75">
      <c r="C200" s="39">
        <v>40126</v>
      </c>
      <c r="D200" s="130"/>
      <c r="E200" s="4"/>
      <c r="F200" s="4"/>
      <c r="G200" s="43">
        <v>0</v>
      </c>
    </row>
    <row r="201" spans="3:7" ht="12.75">
      <c r="C201" s="39">
        <v>40127</v>
      </c>
      <c r="D201" s="130"/>
      <c r="E201" s="4"/>
      <c r="F201" s="4"/>
      <c r="G201" s="43">
        <v>0</v>
      </c>
    </row>
    <row r="202" spans="3:7" ht="12.75">
      <c r="C202" s="39">
        <v>40128</v>
      </c>
      <c r="D202" s="130"/>
      <c r="E202" s="4"/>
      <c r="F202" s="4"/>
      <c r="G202" s="43">
        <v>0</v>
      </c>
    </row>
    <row r="203" spans="3:7" ht="12.75">
      <c r="C203" s="39">
        <v>40129</v>
      </c>
      <c r="D203" s="130"/>
      <c r="E203" s="4"/>
      <c r="F203" s="4"/>
      <c r="G203" s="43">
        <v>0</v>
      </c>
    </row>
    <row r="204" spans="3:7" ht="12.75">
      <c r="C204" s="39">
        <v>40130</v>
      </c>
      <c r="D204" s="130"/>
      <c r="E204" s="4"/>
      <c r="F204" s="4"/>
      <c r="G204" s="43">
        <v>0</v>
      </c>
    </row>
    <row r="205" spans="3:7" ht="12.75">
      <c r="C205" s="39">
        <v>40131</v>
      </c>
      <c r="D205" s="130"/>
      <c r="E205" s="4"/>
      <c r="F205" s="4"/>
      <c r="G205" s="43">
        <v>0</v>
      </c>
    </row>
    <row r="206" spans="3:7" ht="12.75">
      <c r="C206" s="39">
        <v>40132</v>
      </c>
      <c r="D206" s="130"/>
      <c r="E206" s="4"/>
      <c r="F206" s="4"/>
      <c r="G206" s="43">
        <v>0</v>
      </c>
    </row>
    <row r="207" spans="3:7" ht="12.75">
      <c r="C207" s="39">
        <v>40133</v>
      </c>
      <c r="D207" s="130"/>
      <c r="E207" s="4"/>
      <c r="F207" s="4"/>
      <c r="G207" s="43">
        <v>0</v>
      </c>
    </row>
    <row r="208" spans="3:7" ht="12.75">
      <c r="C208" s="39">
        <v>40134</v>
      </c>
      <c r="D208" s="130"/>
      <c r="E208" s="4"/>
      <c r="F208" s="4"/>
      <c r="G208" s="43">
        <v>0</v>
      </c>
    </row>
    <row r="209" spans="3:7" ht="12.75">
      <c r="C209" s="39">
        <v>40135</v>
      </c>
      <c r="D209" s="130"/>
      <c r="E209" s="4"/>
      <c r="F209" s="4"/>
      <c r="G209" s="43">
        <v>0</v>
      </c>
    </row>
    <row r="210" spans="3:7" ht="12.75">
      <c r="C210" s="39">
        <v>40136</v>
      </c>
      <c r="D210" s="130"/>
      <c r="E210" s="4"/>
      <c r="F210" s="4"/>
      <c r="G210" s="43">
        <v>0</v>
      </c>
    </row>
    <row r="211" spans="3:7" ht="12.75">
      <c r="C211" s="39">
        <v>40137</v>
      </c>
      <c r="D211" s="130">
        <v>-1228065.87</v>
      </c>
      <c r="E211" s="4"/>
      <c r="F211" s="4">
        <v>0.0020111414</v>
      </c>
      <c r="G211" s="43">
        <v>7.372586883827605E-08</v>
      </c>
    </row>
    <row r="212" spans="3:7" ht="12.75">
      <c r="C212" s="39">
        <v>40138</v>
      </c>
      <c r="D212" s="130">
        <v>-1228072.7400000095</v>
      </c>
      <c r="E212" s="4"/>
      <c r="F212" s="4">
        <v>0.0020111414</v>
      </c>
      <c r="G212" s="43">
        <v>7.372628127276509E-08</v>
      </c>
    </row>
    <row r="213" spans="3:7" ht="12.75">
      <c r="C213" s="39">
        <v>40139</v>
      </c>
      <c r="D213" s="130">
        <v>-1228079.600000009</v>
      </c>
      <c r="E213" s="4"/>
      <c r="F213" s="4">
        <v>0.0020111414</v>
      </c>
      <c r="G213" s="43">
        <v>7.372669310691223E-08</v>
      </c>
    </row>
    <row r="214" spans="3:7" ht="12.75">
      <c r="C214" s="39">
        <v>40140</v>
      </c>
      <c r="D214" s="130"/>
      <c r="E214" s="4"/>
      <c r="F214" s="4"/>
      <c r="G214" s="43">
        <v>0</v>
      </c>
    </row>
    <row r="215" spans="3:7" ht="12.75">
      <c r="C215" s="39">
        <v>40141</v>
      </c>
      <c r="D215" s="130"/>
      <c r="E215" s="4"/>
      <c r="F215" s="4"/>
      <c r="G215" s="43">
        <v>0</v>
      </c>
    </row>
    <row r="216" spans="3:7" ht="12.75">
      <c r="C216" s="39">
        <v>40142</v>
      </c>
      <c r="D216" s="130"/>
      <c r="E216" s="4"/>
      <c r="F216" s="4"/>
      <c r="G216" s="43">
        <v>0</v>
      </c>
    </row>
    <row r="217" spans="3:7" ht="12.75">
      <c r="C217" s="39">
        <v>40143</v>
      </c>
      <c r="D217" s="130"/>
      <c r="E217" s="4"/>
      <c r="F217" s="4"/>
      <c r="G217" s="43">
        <v>0</v>
      </c>
    </row>
    <row r="218" spans="3:7" ht="12.75">
      <c r="C218" s="39">
        <v>40144</v>
      </c>
      <c r="D218" s="130"/>
      <c r="E218" s="4"/>
      <c r="F218" s="4"/>
      <c r="G218" s="43">
        <v>0</v>
      </c>
    </row>
    <row r="219" spans="3:7" ht="12.75">
      <c r="C219" s="39">
        <v>40145</v>
      </c>
      <c r="D219" s="130"/>
      <c r="E219" s="4"/>
      <c r="F219" s="4"/>
      <c r="G219" s="43">
        <v>0</v>
      </c>
    </row>
    <row r="220" spans="3:7" ht="12.75">
      <c r="C220" s="39">
        <v>40146</v>
      </c>
      <c r="D220" s="130"/>
      <c r="E220" s="4"/>
      <c r="F220" s="4"/>
      <c r="G220" s="43">
        <v>0</v>
      </c>
    </row>
    <row r="221" spans="1:7" ht="12.75">
      <c r="A221" s="125" t="s">
        <v>131</v>
      </c>
      <c r="C221" s="42">
        <v>40147</v>
      </c>
      <c r="D221" s="130"/>
      <c r="E221" s="4"/>
      <c r="F221" s="4"/>
      <c r="G221" s="43">
        <v>0</v>
      </c>
    </row>
    <row r="222" spans="3:7" ht="12.75">
      <c r="C222" s="39">
        <v>40148</v>
      </c>
      <c r="D222" s="130"/>
      <c r="E222" s="4"/>
      <c r="F222" s="4"/>
      <c r="G222" s="43">
        <v>0</v>
      </c>
    </row>
    <row r="223" spans="3:7" ht="12.75">
      <c r="C223" s="39">
        <v>40149</v>
      </c>
      <c r="D223" s="130"/>
      <c r="E223" s="4"/>
      <c r="F223" s="4"/>
      <c r="G223" s="43">
        <v>0</v>
      </c>
    </row>
    <row r="224" spans="3:7" ht="12.75">
      <c r="C224" s="39">
        <v>40150</v>
      </c>
      <c r="D224" s="130"/>
      <c r="E224" s="4"/>
      <c r="F224" s="4"/>
      <c r="G224" s="43">
        <v>0</v>
      </c>
    </row>
    <row r="225" spans="3:7" ht="12.75">
      <c r="C225" s="39">
        <v>40151</v>
      </c>
      <c r="D225" s="130"/>
      <c r="E225" s="4"/>
      <c r="F225" s="4"/>
      <c r="G225" s="43">
        <v>0</v>
      </c>
    </row>
    <row r="226" spans="3:7" ht="12.75">
      <c r="C226" s="39">
        <v>40152</v>
      </c>
      <c r="D226" s="130"/>
      <c r="E226" s="4"/>
      <c r="F226" s="4"/>
      <c r="G226" s="43">
        <v>0</v>
      </c>
    </row>
    <row r="227" spans="3:7" ht="12.75">
      <c r="C227" s="39">
        <v>40153</v>
      </c>
      <c r="D227" s="130"/>
      <c r="E227" s="4"/>
      <c r="F227" s="4"/>
      <c r="G227" s="43">
        <v>0</v>
      </c>
    </row>
    <row r="228" spans="3:7" ht="12.75">
      <c r="C228" s="39">
        <v>40154</v>
      </c>
      <c r="D228" s="130"/>
      <c r="E228" s="4"/>
      <c r="F228" s="4"/>
      <c r="G228" s="43">
        <v>0</v>
      </c>
    </row>
    <row r="229" spans="3:7" ht="12.75">
      <c r="C229" s="39">
        <v>40155</v>
      </c>
      <c r="D229" s="130"/>
      <c r="E229" s="4"/>
      <c r="F229" s="4"/>
      <c r="G229" s="43">
        <v>0</v>
      </c>
    </row>
    <row r="230" spans="3:7" ht="12.75">
      <c r="C230" s="39">
        <v>40156</v>
      </c>
      <c r="D230" s="130"/>
      <c r="E230" s="4"/>
      <c r="F230" s="4"/>
      <c r="G230" s="43">
        <v>0</v>
      </c>
    </row>
    <row r="231" spans="3:7" ht="12.75">
      <c r="C231" s="39">
        <v>40157</v>
      </c>
      <c r="D231" s="130"/>
      <c r="E231" s="4"/>
      <c r="F231" s="4"/>
      <c r="G231" s="43">
        <v>0</v>
      </c>
    </row>
    <row r="232" spans="3:7" ht="12.75">
      <c r="C232" s="39">
        <v>40158</v>
      </c>
      <c r="D232" s="130"/>
      <c r="E232" s="4"/>
      <c r="F232" s="4"/>
      <c r="G232" s="43">
        <v>0</v>
      </c>
    </row>
    <row r="233" spans="3:7" ht="12.75">
      <c r="C233" s="39">
        <v>40159</v>
      </c>
      <c r="D233" s="130"/>
      <c r="E233" s="4"/>
      <c r="F233" s="4"/>
      <c r="G233" s="43">
        <v>0</v>
      </c>
    </row>
    <row r="234" spans="3:7" ht="12.75">
      <c r="C234" s="39">
        <v>40160</v>
      </c>
      <c r="D234" s="130"/>
      <c r="E234" s="4"/>
      <c r="F234" s="4"/>
      <c r="G234" s="43">
        <v>0</v>
      </c>
    </row>
    <row r="235" spans="3:7" ht="12.75">
      <c r="C235" s="39">
        <v>40161</v>
      </c>
      <c r="D235" s="130"/>
      <c r="E235" s="4"/>
      <c r="F235" s="4"/>
      <c r="G235" s="43">
        <v>0</v>
      </c>
    </row>
    <row r="236" spans="3:7" ht="12.75">
      <c r="C236" s="39">
        <v>40162</v>
      </c>
      <c r="D236" s="130"/>
      <c r="E236" s="4"/>
      <c r="F236" s="4"/>
      <c r="G236" s="43">
        <v>0</v>
      </c>
    </row>
    <row r="237" spans="3:7" ht="12.75">
      <c r="C237" s="39">
        <v>40163</v>
      </c>
      <c r="D237" s="130"/>
      <c r="E237" s="4"/>
      <c r="F237" s="4"/>
      <c r="G237" s="43">
        <v>0</v>
      </c>
    </row>
    <row r="238" spans="3:7" ht="12.75">
      <c r="C238" s="39">
        <v>40164</v>
      </c>
      <c r="D238" s="130"/>
      <c r="E238" s="4"/>
      <c r="F238" s="4"/>
      <c r="G238" s="43">
        <v>0</v>
      </c>
    </row>
    <row r="239" spans="3:7" ht="12.75">
      <c r="C239" s="39">
        <v>40165</v>
      </c>
      <c r="D239" s="130">
        <v>-1771470.2200000137</v>
      </c>
      <c r="E239" s="4"/>
      <c r="F239" s="4">
        <v>0.0018301056000000003</v>
      </c>
      <c r="G239" s="43">
        <v>9.677554753030547E-08</v>
      </c>
    </row>
    <row r="240" spans="3:7" ht="12.75">
      <c r="C240" s="39">
        <v>40166</v>
      </c>
      <c r="D240" s="130">
        <v>-1771479.22</v>
      </c>
      <c r="E240" s="4"/>
      <c r="F240" s="4">
        <v>0.0018301056000000003</v>
      </c>
      <c r="G240" s="43">
        <v>9.67760392009622E-08</v>
      </c>
    </row>
    <row r="241" spans="3:7" ht="12.75">
      <c r="C241" s="39">
        <v>40167</v>
      </c>
      <c r="D241" s="130">
        <v>-1771488.219999984</v>
      </c>
      <c r="E241" s="4"/>
      <c r="F241" s="4">
        <v>0.0018301056000000003</v>
      </c>
      <c r="G241" s="43">
        <v>9.67765308716188E-08</v>
      </c>
    </row>
    <row r="242" spans="3:7" ht="12.75">
      <c r="C242" s="39">
        <v>40168</v>
      </c>
      <c r="D242" s="130">
        <v>-1159134.7</v>
      </c>
      <c r="E242" s="4"/>
      <c r="F242" s="4">
        <v>0.0020530736</v>
      </c>
      <c r="G242" s="43">
        <v>7.103854488184542E-08</v>
      </c>
    </row>
    <row r="243" spans="3:7" ht="12.75">
      <c r="C243" s="39">
        <v>40169</v>
      </c>
      <c r="D243" s="130">
        <v>-250061.39999999106</v>
      </c>
      <c r="E243" s="4"/>
      <c r="F243" s="4">
        <v>0.002085644</v>
      </c>
      <c r="G243" s="43">
        <v>1.5568345820188688E-08</v>
      </c>
    </row>
    <row r="244" spans="3:7" ht="12.75">
      <c r="C244" s="39">
        <v>40170</v>
      </c>
      <c r="D244" s="130">
        <v>-1367337.73</v>
      </c>
      <c r="E244" s="4"/>
      <c r="F244" s="4">
        <v>0.0021239822</v>
      </c>
      <c r="G244" s="43">
        <v>8.669265466779425E-08</v>
      </c>
    </row>
    <row r="245" spans="3:7" ht="12.75">
      <c r="C245" s="39">
        <v>40171</v>
      </c>
      <c r="D245" s="130">
        <v>-2190054.42</v>
      </c>
      <c r="E245" s="4"/>
      <c r="F245" s="4">
        <v>0.0021804556</v>
      </c>
      <c r="G245" s="43">
        <v>1.4254690282197065E-07</v>
      </c>
    </row>
    <row r="246" spans="3:7" ht="12.75">
      <c r="C246" s="39">
        <v>40172</v>
      </c>
      <c r="D246" s="130">
        <v>-2190067.6799999923</v>
      </c>
      <c r="E246" s="4"/>
      <c r="F246" s="4">
        <v>0.0021804556</v>
      </c>
      <c r="G246" s="43">
        <v>1.4254776589272956E-07</v>
      </c>
    </row>
    <row r="247" spans="3:7" ht="12.75">
      <c r="C247" s="39">
        <v>40173</v>
      </c>
      <c r="D247" s="130">
        <v>-2190080.9400000125</v>
      </c>
      <c r="E247" s="4"/>
      <c r="F247" s="4">
        <v>0.0021804556</v>
      </c>
      <c r="G247" s="43">
        <v>1.425486289634903E-07</v>
      </c>
    </row>
    <row r="248" spans="3:7" ht="12.75">
      <c r="C248" s="39">
        <v>40174</v>
      </c>
      <c r="D248" s="130">
        <v>-2190094.2</v>
      </c>
      <c r="E248" s="4"/>
      <c r="F248" s="4">
        <v>0.0021804556</v>
      </c>
      <c r="G248" s="43">
        <v>1.425494920342489E-07</v>
      </c>
    </row>
    <row r="249" spans="3:7" ht="12.75">
      <c r="C249" s="39">
        <v>40175</v>
      </c>
      <c r="D249" s="130"/>
      <c r="E249" s="4"/>
      <c r="F249" s="4"/>
      <c r="G249" s="43">
        <v>0</v>
      </c>
    </row>
    <row r="250" spans="3:7" ht="12.75">
      <c r="C250" s="39">
        <v>40176</v>
      </c>
      <c r="D250" s="130"/>
      <c r="E250" s="4"/>
      <c r="F250" s="4"/>
      <c r="G250" s="43">
        <v>0</v>
      </c>
    </row>
    <row r="251" spans="3:7" ht="12.75">
      <c r="C251" s="39">
        <v>40177</v>
      </c>
      <c r="D251" s="130"/>
      <c r="E251" s="4"/>
      <c r="F251" s="4"/>
      <c r="G251" s="43">
        <v>0</v>
      </c>
    </row>
    <row r="252" spans="1:7" ht="12.75">
      <c r="A252" s="125" t="s">
        <v>118</v>
      </c>
      <c r="C252" s="42">
        <v>40178</v>
      </c>
      <c r="D252" s="130">
        <v>-485336.8400000036</v>
      </c>
      <c r="E252" s="4"/>
      <c r="F252" s="4">
        <v>0.0021162544</v>
      </c>
      <c r="G252" s="43">
        <v>3.0659619697602E-08</v>
      </c>
    </row>
    <row r="253" spans="3:7" ht="12.75">
      <c r="C253" s="39">
        <v>40179</v>
      </c>
      <c r="D253" s="120">
        <v>-485339.6899999976</v>
      </c>
      <c r="E253" s="4"/>
      <c r="F253" s="4">
        <v>0.0021162544</v>
      </c>
      <c r="G253" s="43">
        <v>3.0659799737336784E-08</v>
      </c>
    </row>
    <row r="254" spans="3:7" ht="12.75">
      <c r="C254" s="39">
        <v>40180</v>
      </c>
      <c r="D254" s="130">
        <v>-485342.5500000119</v>
      </c>
      <c r="E254" s="4"/>
      <c r="F254" s="4">
        <v>0.0021162544</v>
      </c>
      <c r="G254" s="43">
        <v>3.065998040879122E-08</v>
      </c>
    </row>
    <row r="255" spans="3:7" ht="12.75">
      <c r="C255" s="39">
        <v>40181</v>
      </c>
      <c r="D255" s="130">
        <v>-485345.40000000596</v>
      </c>
      <c r="E255" s="4"/>
      <c r="F255" s="4">
        <v>0.0021162544</v>
      </c>
      <c r="G255" s="43">
        <v>3.0660160448526004E-08</v>
      </c>
    </row>
    <row r="256" spans="3:7" ht="12.75">
      <c r="C256" s="39">
        <v>40182</v>
      </c>
      <c r="D256" s="130">
        <v>-497293.18000000715</v>
      </c>
      <c r="E256" s="4"/>
      <c r="F256" s="4">
        <v>0.0018413589999999999</v>
      </c>
      <c r="G256" s="43">
        <v>2.733421483350826E-08</v>
      </c>
    </row>
    <row r="257" spans="3:7" ht="12.75">
      <c r="C257" s="39">
        <v>40183</v>
      </c>
      <c r="D257" s="130">
        <v>-3077420.39</v>
      </c>
      <c r="E257" s="4"/>
      <c r="F257" s="4">
        <v>0.001941294</v>
      </c>
      <c r="G257" s="43">
        <v>1.7833384384602794E-07</v>
      </c>
    </row>
    <row r="258" spans="3:7" ht="12.75">
      <c r="C258" s="39">
        <v>40184</v>
      </c>
      <c r="D258" s="130">
        <v>-5361441.55</v>
      </c>
      <c r="E258" s="4"/>
      <c r="F258" s="4">
        <v>0.001608868</v>
      </c>
      <c r="G258" s="43">
        <v>2.5748837165635564E-07</v>
      </c>
    </row>
    <row r="259" spans="3:7" ht="12.75">
      <c r="C259" s="39">
        <v>40185</v>
      </c>
      <c r="D259" s="130"/>
      <c r="E259" s="4"/>
      <c r="F259" s="4"/>
      <c r="G259" s="43">
        <v>0</v>
      </c>
    </row>
    <row r="260" spans="3:7" ht="12.75">
      <c r="C260" s="39">
        <v>40186</v>
      </c>
      <c r="D260" s="130"/>
      <c r="E260" s="4"/>
      <c r="F260" s="4"/>
      <c r="G260" s="43">
        <v>0</v>
      </c>
    </row>
    <row r="261" spans="3:7" ht="12.75">
      <c r="C261" s="39">
        <v>40187</v>
      </c>
      <c r="D261" s="130"/>
      <c r="E261" s="4"/>
      <c r="F261" s="4"/>
      <c r="G261" s="43">
        <v>0</v>
      </c>
    </row>
    <row r="262" spans="3:7" ht="12.75">
      <c r="C262" s="39">
        <v>40188</v>
      </c>
      <c r="D262" s="130"/>
      <c r="E262" s="4"/>
      <c r="F262" s="4"/>
      <c r="G262" s="43">
        <v>0</v>
      </c>
    </row>
    <row r="263" spans="3:7" ht="12.75">
      <c r="C263" s="39">
        <v>40189</v>
      </c>
      <c r="D263" s="130">
        <v>-11883473.939999998</v>
      </c>
      <c r="E263" s="4"/>
      <c r="F263" s="4">
        <v>0.0013568615</v>
      </c>
      <c r="G263" s="43">
        <v>4.813207328664336E-07</v>
      </c>
    </row>
    <row r="264" spans="3:7" ht="12.75">
      <c r="C264" s="39">
        <v>40190</v>
      </c>
      <c r="D264" s="130">
        <v>-11419024.829999998</v>
      </c>
      <c r="E264" s="4"/>
      <c r="F264" s="4">
        <v>0.0013363039000000001</v>
      </c>
      <c r="G264" s="43">
        <v>4.5550157662841805E-07</v>
      </c>
    </row>
    <row r="265" spans="3:7" ht="12.75">
      <c r="C265" s="39">
        <v>40191</v>
      </c>
      <c r="D265" s="130">
        <v>-9707792.900000006</v>
      </c>
      <c r="E265" s="4"/>
      <c r="F265" s="4">
        <v>0.0013592232000000002</v>
      </c>
      <c r="G265" s="43">
        <v>3.9388270595207376E-07</v>
      </c>
    </row>
    <row r="266" spans="3:7" ht="12.75">
      <c r="C266" s="39">
        <v>40192</v>
      </c>
      <c r="D266" s="130">
        <v>-6808713.599999994</v>
      </c>
      <c r="E266" s="4"/>
      <c r="F266" s="4">
        <v>0.0013095487</v>
      </c>
      <c r="G266" s="43">
        <v>2.66159732644536E-07</v>
      </c>
    </row>
    <row r="267" spans="3:7" ht="12.75">
      <c r="C267" s="39">
        <v>40193</v>
      </c>
      <c r="D267" s="130">
        <v>-6397257.560000002</v>
      </c>
      <c r="E267" s="4"/>
      <c r="F267" s="4">
        <v>0.0013912882000000001</v>
      </c>
      <c r="G267" s="43">
        <v>2.656847146139097E-07</v>
      </c>
    </row>
    <row r="268" spans="3:7" ht="12.75">
      <c r="C268" s="39">
        <v>40194</v>
      </c>
      <c r="D268" s="130">
        <v>-6397282.289999992</v>
      </c>
      <c r="E268" s="4"/>
      <c r="F268" s="4">
        <v>0.0013912882000000001</v>
      </c>
      <c r="G268" s="43">
        <v>2.6568574167635454E-07</v>
      </c>
    </row>
    <row r="269" spans="3:7" ht="12.75">
      <c r="C269" s="39">
        <v>40195</v>
      </c>
      <c r="D269" s="130">
        <v>-6397307.019999996</v>
      </c>
      <c r="E269" s="4"/>
      <c r="F269" s="4">
        <v>0.0013912882000000001</v>
      </c>
      <c r="G269" s="43">
        <v>2.6568676873879995E-07</v>
      </c>
    </row>
    <row r="270" spans="3:7" ht="12.75">
      <c r="C270" s="39">
        <v>40196</v>
      </c>
      <c r="D270" s="130">
        <v>-6397331.75</v>
      </c>
      <c r="E270" s="4"/>
      <c r="F270" s="4">
        <v>0.0013912882000000001</v>
      </c>
      <c r="G270" s="43">
        <v>2.6568779580124535E-07</v>
      </c>
    </row>
    <row r="271" spans="3:7" ht="12.75">
      <c r="C271" s="39">
        <v>40197</v>
      </c>
      <c r="D271" s="130"/>
      <c r="E271" s="4"/>
      <c r="F271" s="4"/>
      <c r="G271" s="43">
        <v>0</v>
      </c>
    </row>
    <row r="272" spans="3:7" ht="12.75">
      <c r="C272" s="39">
        <v>40198</v>
      </c>
      <c r="D272" s="130">
        <v>-3722401.5900000185</v>
      </c>
      <c r="E272" s="4"/>
      <c r="F272" s="4">
        <v>0.0017212761000000001</v>
      </c>
      <c r="G272" s="43">
        <v>1.912623092207461E-07</v>
      </c>
    </row>
    <row r="273" spans="3:7" ht="12.75">
      <c r="C273" s="39">
        <v>40199</v>
      </c>
      <c r="D273" s="130">
        <v>-3759311.75</v>
      </c>
      <c r="E273" s="4"/>
      <c r="F273" s="4">
        <v>0.0016821517</v>
      </c>
      <c r="G273" s="43">
        <v>1.8876832937868454E-07</v>
      </c>
    </row>
    <row r="274" spans="3:7" ht="12.75">
      <c r="C274" s="39">
        <v>40200</v>
      </c>
      <c r="D274" s="130">
        <v>-1994728.6899999827</v>
      </c>
      <c r="E274" s="4"/>
      <c r="F274" s="4">
        <v>0.0015814605000000002</v>
      </c>
      <c r="G274" s="43">
        <v>9.416680046711638E-08</v>
      </c>
    </row>
    <row r="275" spans="3:7" ht="12.75">
      <c r="C275" s="39">
        <v>40201</v>
      </c>
      <c r="D275" s="130">
        <v>-1994737.45</v>
      </c>
      <c r="E275" s="4"/>
      <c r="F275" s="4">
        <v>0.0015814605000000002</v>
      </c>
      <c r="G275" s="43">
        <v>9.416721400765344E-08</v>
      </c>
    </row>
    <row r="276" spans="3:7" ht="12.75">
      <c r="C276" s="39">
        <v>40202</v>
      </c>
      <c r="D276" s="130">
        <v>-1994746.2099999934</v>
      </c>
      <c r="E276" s="4"/>
      <c r="F276" s="4">
        <v>0.0015814605000000002</v>
      </c>
      <c r="G276" s="43">
        <v>9.416762754818936E-08</v>
      </c>
    </row>
    <row r="277" spans="3:7" ht="12.75">
      <c r="C277" s="39">
        <v>40203</v>
      </c>
      <c r="D277" s="130">
        <v>-988701.4700000137</v>
      </c>
      <c r="E277" s="4"/>
      <c r="F277" s="4">
        <v>0.0014755871</v>
      </c>
      <c r="G277" s="43">
        <v>4.354974947740333E-08</v>
      </c>
    </row>
    <row r="278" spans="3:7" ht="12.75">
      <c r="C278" s="39">
        <v>40204</v>
      </c>
      <c r="D278" s="130"/>
      <c r="E278" s="4"/>
      <c r="F278" s="4"/>
      <c r="G278" s="43">
        <v>0</v>
      </c>
    </row>
    <row r="279" spans="3:7" ht="12.75">
      <c r="C279" s="39">
        <v>40205</v>
      </c>
      <c r="D279" s="130"/>
      <c r="E279" s="4"/>
      <c r="F279" s="4"/>
      <c r="G279" s="43">
        <v>0</v>
      </c>
    </row>
    <row r="280" spans="3:7" ht="12.75">
      <c r="C280" s="39">
        <v>40206</v>
      </c>
      <c r="D280" s="130">
        <v>-2214719.03</v>
      </c>
      <c r="E280" s="4"/>
      <c r="F280" s="4">
        <v>0.0014378576</v>
      </c>
      <c r="G280" s="43">
        <v>9.505832249233189E-08</v>
      </c>
    </row>
    <row r="281" spans="1:7" ht="12.75">
      <c r="A281" s="125" t="s">
        <v>115</v>
      </c>
      <c r="C281" s="42">
        <v>40207</v>
      </c>
      <c r="D281" s="130">
        <v>-805285.950000003</v>
      </c>
      <c r="E281" s="4"/>
      <c r="F281" s="4">
        <v>0.0016432429000000001</v>
      </c>
      <c r="G281" s="43">
        <v>3.9500947925650685E-08</v>
      </c>
    </row>
    <row r="282" spans="3:7" ht="12.75">
      <c r="C282" s="39">
        <v>40208</v>
      </c>
      <c r="D282" s="130">
        <v>-805289.6199999899</v>
      </c>
      <c r="E282" s="4"/>
      <c r="F282" s="4">
        <v>0.0016432429000000001</v>
      </c>
      <c r="G282" s="43">
        <v>3.9501127946770344E-08</v>
      </c>
    </row>
    <row r="283" spans="3:7" ht="12.75">
      <c r="C283" s="39">
        <v>40209</v>
      </c>
      <c r="D283" s="130">
        <v>-805293.299999997</v>
      </c>
      <c r="E283" s="4"/>
      <c r="F283" s="4">
        <v>0.0016432429000000001</v>
      </c>
      <c r="G283" s="43">
        <v>3.9501308458411766E-08</v>
      </c>
    </row>
    <row r="284" spans="3:7" ht="12.75">
      <c r="C284" s="39">
        <v>40210</v>
      </c>
      <c r="D284" s="130">
        <v>-428347.45999999344</v>
      </c>
      <c r="E284" s="4"/>
      <c r="F284" s="4">
        <v>0.0017975757</v>
      </c>
      <c r="G284" s="43">
        <v>2.2984709327389686E-08</v>
      </c>
    </row>
    <row r="285" spans="3:7" ht="12.75">
      <c r="C285" s="39">
        <v>40211</v>
      </c>
      <c r="D285" s="130">
        <v>-680235.6299999952</v>
      </c>
      <c r="E285" s="4"/>
      <c r="F285" s="4">
        <v>0.0018177798000000001</v>
      </c>
      <c r="G285" s="43">
        <v>3.691103986806085E-08</v>
      </c>
    </row>
    <row r="286" spans="3:7" ht="12.75">
      <c r="C286" s="39">
        <v>40212</v>
      </c>
      <c r="D286" s="130">
        <v>-4213807.729999989</v>
      </c>
      <c r="E286" s="4"/>
      <c r="F286" s="4">
        <v>0.0017333393</v>
      </c>
      <c r="G286" s="43">
        <v>2.180288332409996E-07</v>
      </c>
    </row>
    <row r="287" spans="3:7" ht="12.75">
      <c r="C287" s="39">
        <v>40213</v>
      </c>
      <c r="D287" s="130">
        <v>-2547693.73</v>
      </c>
      <c r="E287" s="4"/>
      <c r="F287" s="4">
        <v>0.0015388396000000002</v>
      </c>
      <c r="G287" s="43">
        <v>1.1702973008027827E-07</v>
      </c>
    </row>
    <row r="288" spans="3:7" ht="12.75">
      <c r="C288" s="39">
        <v>40214</v>
      </c>
      <c r="D288" s="130">
        <v>-1854505.349999994</v>
      </c>
      <c r="E288" s="4"/>
      <c r="F288" s="4">
        <v>0.0017239124</v>
      </c>
      <c r="G288" s="43">
        <v>9.54330744998909E-08</v>
      </c>
    </row>
    <row r="289" spans="3:7" ht="12.75">
      <c r="C289" s="39">
        <v>40215</v>
      </c>
      <c r="D289" s="130">
        <v>-1854514.23</v>
      </c>
      <c r="E289" s="4"/>
      <c r="F289" s="4">
        <v>0.0017239124</v>
      </c>
      <c r="G289" s="43">
        <v>9.543353146578866E-08</v>
      </c>
    </row>
    <row r="290" spans="3:7" ht="12.75">
      <c r="C290" s="39">
        <v>40216</v>
      </c>
      <c r="D290" s="130">
        <v>-1854523.11</v>
      </c>
      <c r="E290" s="4"/>
      <c r="F290" s="4">
        <v>0.0017239124</v>
      </c>
      <c r="G290" s="43">
        <v>9.543398843168608E-08</v>
      </c>
    </row>
    <row r="291" spans="3:7" ht="12.75">
      <c r="C291" s="39">
        <v>40217</v>
      </c>
      <c r="D291" s="130">
        <v>-9807778.430000007</v>
      </c>
      <c r="E291" s="4"/>
      <c r="F291" s="4">
        <v>0.0016394584</v>
      </c>
      <c r="G291" s="43">
        <v>4.799839093368543E-07</v>
      </c>
    </row>
    <row r="292" spans="3:7" ht="12.75">
      <c r="C292" s="39">
        <v>40218</v>
      </c>
      <c r="D292" s="130">
        <v>-7084567.209999993</v>
      </c>
      <c r="E292" s="4"/>
      <c r="F292" s="4">
        <v>0.0015612261</v>
      </c>
      <c r="G292" s="43">
        <v>3.3016783283263394E-07</v>
      </c>
    </row>
    <row r="293" spans="3:7" ht="12.75">
      <c r="C293" s="39">
        <v>40219</v>
      </c>
      <c r="D293" s="130">
        <v>-5257465.72</v>
      </c>
      <c r="E293" s="4"/>
      <c r="F293" s="4">
        <v>0.0015659528</v>
      </c>
      <c r="G293" s="43">
        <v>2.457597455332455E-07</v>
      </c>
    </row>
    <row r="294" spans="3:7" ht="12.75">
      <c r="C294" s="39">
        <v>40220</v>
      </c>
      <c r="D294" s="130">
        <v>-5218293.36</v>
      </c>
      <c r="E294" s="4"/>
      <c r="F294" s="4">
        <v>0.0015887573</v>
      </c>
      <c r="G294" s="43">
        <v>2.474808966467755E-07</v>
      </c>
    </row>
    <row r="295" spans="3:7" ht="12.75">
      <c r="C295" s="39">
        <v>40221</v>
      </c>
      <c r="D295" s="130">
        <v>-700582.9799999893</v>
      </c>
      <c r="E295" s="4"/>
      <c r="F295" s="4">
        <v>0.0016214744</v>
      </c>
      <c r="G295" s="43">
        <v>3.390980638168562E-08</v>
      </c>
    </row>
    <row r="296" spans="3:7" ht="12.75">
      <c r="C296" s="39">
        <v>40222</v>
      </c>
      <c r="D296" s="130">
        <v>-700586.1400000006</v>
      </c>
      <c r="E296" s="4"/>
      <c r="F296" s="4">
        <v>0.0016214744</v>
      </c>
      <c r="G296" s="43">
        <v>3.3909959332858584E-08</v>
      </c>
    </row>
    <row r="297" spans="3:7" ht="12.75">
      <c r="C297" s="39">
        <v>40223</v>
      </c>
      <c r="D297" s="130">
        <v>-700589.2899999917</v>
      </c>
      <c r="E297" s="4"/>
      <c r="F297" s="4">
        <v>0.0016214744</v>
      </c>
      <c r="G297" s="43">
        <v>3.3910111800007865E-08</v>
      </c>
    </row>
    <row r="298" spans="3:7" ht="12.75">
      <c r="C298" s="39">
        <v>40224</v>
      </c>
      <c r="D298" s="130">
        <v>-700592.450000003</v>
      </c>
      <c r="E298" s="4"/>
      <c r="F298" s="4">
        <v>0.0016214744</v>
      </c>
      <c r="G298" s="43">
        <v>3.3910264751180835E-08</v>
      </c>
    </row>
    <row r="299" spans="3:7" ht="12.75">
      <c r="C299" s="39">
        <v>40225</v>
      </c>
      <c r="D299" s="130"/>
      <c r="E299" s="4"/>
      <c r="F299" s="4"/>
      <c r="G299" s="43">
        <v>0</v>
      </c>
    </row>
    <row r="300" spans="3:7" ht="12.75">
      <c r="C300" s="39">
        <v>40226</v>
      </c>
      <c r="D300" s="130"/>
      <c r="E300" s="4"/>
      <c r="F300" s="4"/>
      <c r="G300" s="43">
        <v>0</v>
      </c>
    </row>
    <row r="301" spans="3:7" ht="12.75">
      <c r="C301" s="39">
        <v>40227</v>
      </c>
      <c r="D301" s="130"/>
      <c r="E301" s="4"/>
      <c r="F301" s="4"/>
      <c r="G301" s="43">
        <v>0</v>
      </c>
    </row>
    <row r="302" spans="3:7" ht="12.75">
      <c r="C302" s="39">
        <v>40228</v>
      </c>
      <c r="D302" s="130">
        <v>-1310432.3</v>
      </c>
      <c r="E302" s="4"/>
      <c r="F302" s="4">
        <v>0.0016231938</v>
      </c>
      <c r="G302" s="43">
        <v>6.349515617111201E-08</v>
      </c>
    </row>
    <row r="303" spans="3:7" ht="12.75">
      <c r="C303" s="39">
        <v>40229</v>
      </c>
      <c r="D303" s="130">
        <v>-1310438.2099999934</v>
      </c>
      <c r="E303" s="4"/>
      <c r="F303" s="4">
        <v>0.0016231938</v>
      </c>
      <c r="G303" s="43">
        <v>6.34954425318592E-08</v>
      </c>
    </row>
    <row r="304" spans="3:7" ht="12.75">
      <c r="C304" s="39">
        <v>40230</v>
      </c>
      <c r="D304" s="130">
        <v>-1310444.1199999899</v>
      </c>
      <c r="E304" s="4"/>
      <c r="F304" s="4">
        <v>0.0016231938</v>
      </c>
      <c r="G304" s="43">
        <v>6.349572889260652E-08</v>
      </c>
    </row>
    <row r="305" spans="3:7" ht="12.75">
      <c r="C305" s="39">
        <v>40231</v>
      </c>
      <c r="D305" s="130"/>
      <c r="E305" s="4"/>
      <c r="F305" s="4"/>
      <c r="G305" s="43">
        <v>0</v>
      </c>
    </row>
    <row r="306" spans="3:7" ht="12.75">
      <c r="C306" s="39">
        <v>40232</v>
      </c>
      <c r="D306" s="130"/>
      <c r="E306" s="4"/>
      <c r="F306" s="4"/>
      <c r="G306" s="43">
        <v>0</v>
      </c>
    </row>
    <row r="307" spans="3:7" ht="12.75">
      <c r="C307" s="39">
        <v>40233</v>
      </c>
      <c r="D307" s="130"/>
      <c r="E307" s="4"/>
      <c r="F307" s="4"/>
      <c r="G307" s="43">
        <v>0</v>
      </c>
    </row>
    <row r="308" spans="3:7" ht="12.75">
      <c r="C308" s="39">
        <v>40234</v>
      </c>
      <c r="D308" s="130">
        <v>-4261405.22</v>
      </c>
      <c r="E308" s="4"/>
      <c r="F308" s="4">
        <v>0.0017950549000000002</v>
      </c>
      <c r="G308" s="43">
        <v>2.2834221021815698E-07</v>
      </c>
    </row>
    <row r="309" spans="1:7" ht="12.75">
      <c r="A309" s="125" t="s">
        <v>115</v>
      </c>
      <c r="C309" s="42">
        <v>40235</v>
      </c>
      <c r="D309" s="130">
        <v>-2984115.8399999887</v>
      </c>
      <c r="E309" s="4"/>
      <c r="F309" s="4">
        <v>0.0034369401</v>
      </c>
      <c r="G309" s="43">
        <v>3.06156350628168E-07</v>
      </c>
    </row>
    <row r="310" spans="3:7" ht="12.75">
      <c r="C310" s="39">
        <v>40236</v>
      </c>
      <c r="D310" s="130">
        <v>-2984144.319999993</v>
      </c>
      <c r="E310" s="4"/>
      <c r="F310" s="4">
        <v>0.0034369401</v>
      </c>
      <c r="G310" s="43">
        <v>3.0615927254317887E-07</v>
      </c>
    </row>
    <row r="311" spans="3:7" ht="12.75">
      <c r="C311" s="39">
        <v>40237</v>
      </c>
      <c r="D311" s="130">
        <v>-2984172.8</v>
      </c>
      <c r="E311" s="4"/>
      <c r="F311" s="4">
        <v>0.0034369401</v>
      </c>
      <c r="G311" s="43">
        <v>3.0616219445819003E-07</v>
      </c>
    </row>
    <row r="312" spans="3:7" ht="12.75">
      <c r="C312" s="39">
        <v>40238</v>
      </c>
      <c r="D312" s="130">
        <v>-3025500.39</v>
      </c>
      <c r="E312" s="4"/>
      <c r="F312" s="4">
        <v>0.0034369395</v>
      </c>
      <c r="G312" s="43">
        <v>3.104021580217446E-07</v>
      </c>
    </row>
    <row r="313" spans="3:7" ht="12.75">
      <c r="C313" s="39">
        <v>40239</v>
      </c>
      <c r="D313" s="130">
        <v>-1464631.97</v>
      </c>
      <c r="E313" s="4"/>
      <c r="F313" s="4">
        <v>0.0034369408</v>
      </c>
      <c r="G313" s="43">
        <v>1.502644315159246E-07</v>
      </c>
    </row>
    <row r="314" spans="3:7" ht="12.75">
      <c r="C314" s="39">
        <v>40240</v>
      </c>
      <c r="D314" s="130">
        <v>-3386774.1099999845</v>
      </c>
      <c r="E314" s="4"/>
      <c r="F314" s="4">
        <v>0.0034369401</v>
      </c>
      <c r="G314" s="43">
        <v>3.474672088867571E-07</v>
      </c>
    </row>
    <row r="315" spans="3:7" ht="12.75">
      <c r="C315" s="39">
        <v>40241</v>
      </c>
      <c r="D315" s="130"/>
      <c r="E315" s="4"/>
      <c r="F315" s="4"/>
      <c r="G315" s="43">
        <v>0</v>
      </c>
    </row>
    <row r="316" spans="3:7" ht="12.75">
      <c r="C316" s="39">
        <v>40242</v>
      </c>
      <c r="D316" s="130"/>
      <c r="E316" s="4"/>
      <c r="F316" s="4"/>
      <c r="G316" s="43">
        <v>0</v>
      </c>
    </row>
    <row r="317" spans="3:7" ht="12.75">
      <c r="C317" s="39">
        <v>40243</v>
      </c>
      <c r="D317" s="130"/>
      <c r="E317" s="4"/>
      <c r="F317" s="4"/>
      <c r="G317" s="43">
        <v>0</v>
      </c>
    </row>
    <row r="318" spans="3:7" ht="12.75">
      <c r="C318" s="39">
        <v>40244</v>
      </c>
      <c r="D318" s="130"/>
      <c r="E318" s="4"/>
      <c r="F318" s="4"/>
      <c r="G318" s="43">
        <v>0</v>
      </c>
    </row>
    <row r="319" spans="3:7" ht="12.75">
      <c r="C319" s="39">
        <v>40245</v>
      </c>
      <c r="D319" s="130">
        <v>-1891591.87</v>
      </c>
      <c r="E319" s="4"/>
      <c r="F319" s="4">
        <v>0.0009389436</v>
      </c>
      <c r="G319" s="43">
        <v>5.301790665429327E-08</v>
      </c>
    </row>
    <row r="320" spans="3:7" ht="12.75">
      <c r="C320" s="39">
        <v>40246</v>
      </c>
      <c r="D320" s="130"/>
      <c r="E320" s="4"/>
      <c r="F320" s="4"/>
      <c r="G320" s="43">
        <v>0</v>
      </c>
    </row>
    <row r="321" spans="3:7" ht="12.75">
      <c r="C321" s="39">
        <v>40247</v>
      </c>
      <c r="D321" s="130"/>
      <c r="E321" s="4"/>
      <c r="F321" s="4"/>
      <c r="G321" s="43">
        <v>0</v>
      </c>
    </row>
    <row r="322" spans="3:7" ht="12.75">
      <c r="C322" s="39">
        <v>40248</v>
      </c>
      <c r="D322" s="130"/>
      <c r="E322" s="4"/>
      <c r="F322" s="4"/>
      <c r="G322" s="43">
        <v>0</v>
      </c>
    </row>
    <row r="323" spans="3:7" ht="12.75">
      <c r="C323" s="39">
        <v>40249</v>
      </c>
      <c r="D323" s="130"/>
      <c r="E323" s="4"/>
      <c r="F323" s="4"/>
      <c r="G323" s="43">
        <v>0</v>
      </c>
    </row>
    <row r="324" spans="3:7" ht="12.75">
      <c r="C324" s="39">
        <v>40250</v>
      </c>
      <c r="D324" s="130"/>
      <c r="E324" s="4"/>
      <c r="F324" s="4"/>
      <c r="G324" s="43">
        <v>0</v>
      </c>
    </row>
    <row r="325" spans="3:7" ht="12.75">
      <c r="C325" s="39">
        <v>40251</v>
      </c>
      <c r="D325" s="130"/>
      <c r="E325" s="4"/>
      <c r="F325" s="4"/>
      <c r="G325" s="43">
        <v>0</v>
      </c>
    </row>
    <row r="326" spans="3:7" ht="12.75">
      <c r="C326" s="39">
        <v>40252</v>
      </c>
      <c r="D326" s="130">
        <v>-69238</v>
      </c>
      <c r="E326" s="4"/>
      <c r="F326" s="4">
        <v>0.0013117845</v>
      </c>
      <c r="G326" s="43">
        <v>2.711206772803331E-09</v>
      </c>
    </row>
    <row r="327" spans="3:7" ht="12.75">
      <c r="C327" s="39">
        <v>40253</v>
      </c>
      <c r="D327" s="130">
        <v>-851840.7600000054</v>
      </c>
      <c r="E327" s="4"/>
      <c r="F327" s="4">
        <v>0.0011878156</v>
      </c>
      <c r="G327" s="43">
        <v>3.02039034260191E-08</v>
      </c>
    </row>
    <row r="328" spans="3:7" ht="12.75">
      <c r="C328" s="39">
        <v>40254</v>
      </c>
      <c r="D328" s="130"/>
      <c r="E328" s="4"/>
      <c r="F328" s="4"/>
      <c r="G328" s="43">
        <v>0</v>
      </c>
    </row>
    <row r="329" spans="3:7" ht="12.75">
      <c r="C329" s="39">
        <v>40255</v>
      </c>
      <c r="D329" s="130">
        <v>-1529870.3800000101</v>
      </c>
      <c r="E329" s="4"/>
      <c r="F329" s="4">
        <v>0.0011399749</v>
      </c>
      <c r="G329" s="43">
        <v>5.20601669802491E-08</v>
      </c>
    </row>
    <row r="330" spans="3:7" ht="12.75">
      <c r="C330" s="39">
        <v>40256</v>
      </c>
      <c r="D330" s="130">
        <v>-285013.89999999106</v>
      </c>
      <c r="E330" s="4"/>
      <c r="F330" s="4">
        <v>0.0012155381</v>
      </c>
      <c r="G330" s="43">
        <v>1.0341659826176455E-08</v>
      </c>
    </row>
    <row r="331" spans="3:7" ht="12.75">
      <c r="C331" s="39">
        <v>40257</v>
      </c>
      <c r="D331" s="130">
        <v>-285014.8599999994</v>
      </c>
      <c r="E331" s="4"/>
      <c r="F331" s="4">
        <v>0.0012155381</v>
      </c>
      <c r="G331" s="43">
        <v>1.0341694659542544E-08</v>
      </c>
    </row>
    <row r="332" spans="3:7" ht="12.75">
      <c r="C332" s="39">
        <v>40258</v>
      </c>
      <c r="D332" s="130">
        <v>-285015.82000000775</v>
      </c>
      <c r="E332" s="4"/>
      <c r="F332" s="4">
        <v>0.0012155381</v>
      </c>
      <c r="G332" s="43">
        <v>1.0341729492908634E-08</v>
      </c>
    </row>
    <row r="333" spans="3:7" ht="12.75">
      <c r="C333" s="39">
        <v>40259</v>
      </c>
      <c r="D333" s="130"/>
      <c r="E333" s="4"/>
      <c r="F333" s="4"/>
      <c r="G333" s="43">
        <v>0</v>
      </c>
    </row>
    <row r="334" spans="3:7" ht="12.75">
      <c r="C334" s="39">
        <v>40260</v>
      </c>
      <c r="D334" s="130"/>
      <c r="E334" s="4"/>
      <c r="F334" s="4"/>
      <c r="G334" s="43">
        <v>0</v>
      </c>
    </row>
    <row r="335" spans="3:7" ht="12.75">
      <c r="C335" s="39">
        <v>40261</v>
      </c>
      <c r="D335" s="130"/>
      <c r="E335" s="4"/>
      <c r="F335" s="4"/>
      <c r="G335" s="43">
        <v>0</v>
      </c>
    </row>
    <row r="336" spans="3:7" ht="12.75">
      <c r="C336" s="39">
        <v>40262</v>
      </c>
      <c r="D336" s="130"/>
      <c r="E336" s="4"/>
      <c r="F336" s="4"/>
      <c r="G336" s="43">
        <v>0</v>
      </c>
    </row>
    <row r="337" spans="3:7" ht="12.75">
      <c r="C337" s="39">
        <v>40263</v>
      </c>
      <c r="D337" s="130"/>
      <c r="E337" s="4"/>
      <c r="F337" s="4"/>
      <c r="G337" s="43">
        <v>0</v>
      </c>
    </row>
    <row r="338" spans="3:7" ht="12.75">
      <c r="C338" s="39">
        <v>40264</v>
      </c>
      <c r="D338" s="130"/>
      <c r="E338" s="4"/>
      <c r="F338" s="4"/>
      <c r="G338" s="43">
        <v>0</v>
      </c>
    </row>
    <row r="339" spans="3:7" ht="12.75">
      <c r="C339" s="39">
        <v>40265</v>
      </c>
      <c r="D339" s="130"/>
      <c r="E339" s="4"/>
      <c r="F339" s="4"/>
      <c r="G339" s="43">
        <v>0</v>
      </c>
    </row>
    <row r="340" spans="3:7" ht="12.75">
      <c r="C340" s="39">
        <v>40266</v>
      </c>
      <c r="D340" s="130"/>
      <c r="E340" s="4"/>
      <c r="F340" s="4"/>
      <c r="G340" s="43">
        <v>0</v>
      </c>
    </row>
    <row r="341" spans="3:7" ht="12.75">
      <c r="C341" s="39">
        <v>40267</v>
      </c>
      <c r="D341" s="130"/>
      <c r="E341" s="4"/>
      <c r="F341" s="4"/>
      <c r="G341" s="43">
        <v>0</v>
      </c>
    </row>
    <row r="342" spans="1:7" ht="12.75">
      <c r="A342" s="125" t="s">
        <v>120</v>
      </c>
      <c r="C342" s="42">
        <v>40268</v>
      </c>
      <c r="D342" s="130"/>
      <c r="E342" s="4"/>
      <c r="F342" s="4"/>
      <c r="G342" s="43">
        <v>0</v>
      </c>
    </row>
    <row r="343" spans="3:7" ht="12.75">
      <c r="C343" s="39">
        <v>40269</v>
      </c>
      <c r="D343" s="130"/>
      <c r="E343" s="4"/>
      <c r="F343" s="4"/>
      <c r="G343" s="43">
        <v>0</v>
      </c>
    </row>
    <row r="344" spans="3:7" ht="12.75">
      <c r="C344" s="39">
        <v>40270</v>
      </c>
      <c r="D344" s="130"/>
      <c r="E344" s="4"/>
      <c r="F344" s="4"/>
      <c r="G344" s="43">
        <v>0</v>
      </c>
    </row>
    <row r="345" spans="3:7" ht="12.75">
      <c r="C345" s="39">
        <v>40271</v>
      </c>
      <c r="D345" s="130"/>
      <c r="E345" s="4"/>
      <c r="F345" s="4"/>
      <c r="G345" s="43">
        <v>0</v>
      </c>
    </row>
    <row r="346" spans="3:7" ht="12.75">
      <c r="C346" s="39">
        <v>40272</v>
      </c>
      <c r="D346" s="130"/>
      <c r="E346" s="4"/>
      <c r="F346" s="4"/>
      <c r="G346" s="43">
        <v>0</v>
      </c>
    </row>
    <row r="347" spans="3:7" ht="12.75">
      <c r="C347" s="39">
        <v>40273</v>
      </c>
      <c r="D347" s="130">
        <v>-1965701.900000006</v>
      </c>
      <c r="E347" s="4"/>
      <c r="F347" s="4">
        <v>0.0034691608</v>
      </c>
      <c r="G347" s="43">
        <v>2.0356247341237447E-07</v>
      </c>
    </row>
    <row r="348" spans="3:7" ht="12.75">
      <c r="C348" s="39">
        <v>40274</v>
      </c>
      <c r="D348" s="130">
        <v>-529098.8200000077</v>
      </c>
      <c r="E348" s="4"/>
      <c r="F348" s="4">
        <v>0.003448777</v>
      </c>
      <c r="G348" s="43">
        <v>5.447002038853306E-08</v>
      </c>
    </row>
    <row r="349" spans="3:7" ht="12.75">
      <c r="C349" s="39">
        <v>40275</v>
      </c>
      <c r="D349" s="130"/>
      <c r="E349" s="4"/>
      <c r="F349" s="4"/>
      <c r="G349" s="43">
        <v>0</v>
      </c>
    </row>
    <row r="350" spans="3:7" ht="12.75">
      <c r="C350" s="39">
        <v>40276</v>
      </c>
      <c r="D350" s="130"/>
      <c r="E350" s="4"/>
      <c r="F350" s="4"/>
      <c r="G350" s="43">
        <v>0</v>
      </c>
    </row>
    <row r="351" spans="3:7" ht="12.75">
      <c r="C351" s="39">
        <v>40277</v>
      </c>
      <c r="D351" s="130">
        <v>-1965631.5700000077</v>
      </c>
      <c r="E351" s="4"/>
      <c r="F351" s="4">
        <v>0.0034529807000000003</v>
      </c>
      <c r="G351" s="43">
        <v>2.0260581270211325E-07</v>
      </c>
    </row>
    <row r="352" spans="3:7" ht="12.75">
      <c r="C352" s="39">
        <v>40278</v>
      </c>
      <c r="D352" s="130">
        <v>-1965650.4200000167</v>
      </c>
      <c r="E352" s="4"/>
      <c r="F352" s="4">
        <v>0.0034529807000000003</v>
      </c>
      <c r="G352" s="43">
        <v>2.026077556499319E-07</v>
      </c>
    </row>
    <row r="353" spans="3:7" ht="12.75">
      <c r="C353" s="39">
        <v>40279</v>
      </c>
      <c r="D353" s="130">
        <v>-1965669.27</v>
      </c>
      <c r="E353" s="4"/>
      <c r="F353" s="4">
        <v>0.0034529807000000003</v>
      </c>
      <c r="G353" s="43">
        <v>2.0260969859774795E-07</v>
      </c>
    </row>
    <row r="354" spans="3:7" ht="12.75">
      <c r="C354" s="39">
        <v>40280</v>
      </c>
      <c r="D354" s="130">
        <v>-1017014.8</v>
      </c>
      <c r="E354" s="4"/>
      <c r="F354" s="4">
        <v>0.0013807994000000002</v>
      </c>
      <c r="G354" s="43">
        <v>4.191924904795917E-08</v>
      </c>
    </row>
    <row r="355" spans="3:7" ht="12.75">
      <c r="C355" s="39">
        <v>40281</v>
      </c>
      <c r="D355" s="130">
        <v>-292942.62999999523</v>
      </c>
      <c r="E355" s="4"/>
      <c r="F355" s="4">
        <v>0.0012802508000000002</v>
      </c>
      <c r="G355" s="43">
        <v>1.1195236267824803E-08</v>
      </c>
    </row>
    <row r="356" spans="3:7" ht="12.75">
      <c r="C356" s="39">
        <v>40282</v>
      </c>
      <c r="D356" s="130"/>
      <c r="E356" s="4"/>
      <c r="F356" s="4"/>
      <c r="G356" s="43">
        <v>0</v>
      </c>
    </row>
    <row r="357" spans="3:7" ht="12.75">
      <c r="C357" s="39">
        <v>40283</v>
      </c>
      <c r="D357" s="130"/>
      <c r="E357" s="4"/>
      <c r="F357" s="4"/>
      <c r="G357" s="43">
        <v>0</v>
      </c>
    </row>
    <row r="358" spans="3:7" ht="12.75">
      <c r="C358" s="39">
        <v>40284</v>
      </c>
      <c r="D358" s="130"/>
      <c r="E358" s="4"/>
      <c r="F358" s="4"/>
      <c r="G358" s="43">
        <v>0</v>
      </c>
    </row>
    <row r="359" spans="3:7" ht="12.75">
      <c r="C359" s="39">
        <v>40285</v>
      </c>
      <c r="D359" s="130"/>
      <c r="E359" s="4"/>
      <c r="F359" s="4"/>
      <c r="G359" s="43">
        <v>0</v>
      </c>
    </row>
    <row r="360" spans="3:7" ht="12.75">
      <c r="C360" s="39">
        <v>40286</v>
      </c>
      <c r="D360" s="130"/>
      <c r="E360" s="4"/>
      <c r="F360" s="4"/>
      <c r="G360" s="43">
        <v>0</v>
      </c>
    </row>
    <row r="361" spans="3:7" ht="12.75">
      <c r="C361" s="39">
        <v>40287</v>
      </c>
      <c r="D361" s="130"/>
      <c r="E361" s="4"/>
      <c r="F361" s="4"/>
      <c r="G361" s="43">
        <v>0</v>
      </c>
    </row>
    <row r="362" spans="3:7" ht="12.75">
      <c r="C362" s="39">
        <v>40288</v>
      </c>
      <c r="D362" s="130"/>
      <c r="E362" s="4"/>
      <c r="F362" s="4"/>
      <c r="G362" s="43">
        <v>0</v>
      </c>
    </row>
    <row r="363" spans="3:7" ht="12.75">
      <c r="C363" s="39">
        <v>40289</v>
      </c>
      <c r="D363" s="130"/>
      <c r="E363" s="4"/>
      <c r="F363" s="4"/>
      <c r="G363" s="43">
        <v>0</v>
      </c>
    </row>
    <row r="364" spans="3:7" ht="12.75">
      <c r="C364" s="39">
        <v>40290</v>
      </c>
      <c r="D364" s="130">
        <v>-2587701.61</v>
      </c>
      <c r="E364" s="4"/>
      <c r="F364" s="4">
        <v>0.0019497937</v>
      </c>
      <c r="G364" s="43">
        <v>1.5061162356728526E-07</v>
      </c>
    </row>
    <row r="365" spans="3:7" ht="12.75">
      <c r="C365" s="39">
        <v>40291</v>
      </c>
      <c r="D365" s="130">
        <v>-2955369.58</v>
      </c>
      <c r="E365" s="4"/>
      <c r="F365" s="4">
        <v>0.0020613704</v>
      </c>
      <c r="G365" s="43">
        <v>1.818542544050861E-07</v>
      </c>
    </row>
    <row r="366" spans="3:7" ht="12.75">
      <c r="C366" s="39">
        <v>40292</v>
      </c>
      <c r="D366" s="130">
        <v>-2955386.5</v>
      </c>
      <c r="E366" s="4"/>
      <c r="F366" s="4">
        <v>0.0020613704</v>
      </c>
      <c r="G366" s="43">
        <v>1.8185529555202264E-07</v>
      </c>
    </row>
    <row r="367" spans="3:7" ht="12.75">
      <c r="C367" s="39">
        <v>40293</v>
      </c>
      <c r="D367" s="130">
        <v>-2955403.4299999923</v>
      </c>
      <c r="E367" s="4"/>
      <c r="F367" s="4">
        <v>0.0020613704</v>
      </c>
      <c r="G367" s="43">
        <v>1.8185633731429373E-07</v>
      </c>
    </row>
    <row r="368" spans="3:7" ht="12.75">
      <c r="C368" s="39">
        <v>40294</v>
      </c>
      <c r="D368" s="130">
        <v>-2445023.08</v>
      </c>
      <c r="E368" s="4"/>
      <c r="F368" s="4">
        <v>0.0020712435</v>
      </c>
      <c r="G368" s="43">
        <v>1.5117144100227125E-07</v>
      </c>
    </row>
    <row r="369" spans="3:7" ht="12.75">
      <c r="C369" s="39">
        <v>40295</v>
      </c>
      <c r="D369" s="130">
        <v>-246774.75999999046</v>
      </c>
      <c r="E369" s="4"/>
      <c r="F369" s="4">
        <v>0.0014461691000000002</v>
      </c>
      <c r="G369" s="43">
        <v>1.0653086352237158E-08</v>
      </c>
    </row>
    <row r="370" spans="3:7" ht="12.75">
      <c r="C370" s="39">
        <v>40296</v>
      </c>
      <c r="D370" s="130"/>
      <c r="E370" s="4"/>
      <c r="F370" s="4"/>
      <c r="G370" s="43">
        <v>0</v>
      </c>
    </row>
    <row r="371" spans="3:7" ht="12.75">
      <c r="C371" s="39">
        <v>40297</v>
      </c>
      <c r="D371" s="130"/>
      <c r="E371" s="4"/>
      <c r="F371" s="4"/>
      <c r="G371" s="43">
        <v>0</v>
      </c>
    </row>
    <row r="372" spans="1:7" ht="12.75">
      <c r="A372" s="125" t="s">
        <v>115</v>
      </c>
      <c r="C372" s="42">
        <v>40298</v>
      </c>
      <c r="D372" s="130"/>
      <c r="E372" s="4"/>
      <c r="F372" s="4"/>
      <c r="G372" s="43">
        <v>0</v>
      </c>
    </row>
    <row r="373" spans="3:7" ht="12.75">
      <c r="C373" s="39"/>
      <c r="D373" s="123"/>
      <c r="E373" s="4"/>
      <c r="F373" s="4"/>
      <c r="G373" s="43"/>
    </row>
    <row r="374" spans="3:7" ht="12.75">
      <c r="C374" s="39"/>
      <c r="D374" s="123"/>
      <c r="E374" s="4"/>
      <c r="F374" s="4"/>
      <c r="G374" s="43"/>
    </row>
    <row r="375" spans="3:7" ht="12.75">
      <c r="C375" s="39"/>
      <c r="D375" s="123"/>
      <c r="E375" s="4"/>
      <c r="F375" s="4"/>
      <c r="G375" s="43"/>
    </row>
    <row r="376" spans="3:7" ht="12.75">
      <c r="C376" s="39"/>
      <c r="D376" s="123"/>
      <c r="E376" s="4"/>
      <c r="F376" s="4"/>
      <c r="G376" s="43"/>
    </row>
    <row r="377" spans="3:7" ht="12.75">
      <c r="C377" s="39"/>
      <c r="D377" s="123"/>
      <c r="E377" s="4"/>
      <c r="F377" s="4"/>
      <c r="G377" s="43"/>
    </row>
    <row r="378" spans="3:7" ht="12.75">
      <c r="C378" s="39"/>
      <c r="D378" s="123"/>
      <c r="E378" s="4"/>
      <c r="F378" s="4"/>
      <c r="G378" s="43"/>
    </row>
    <row r="379" spans="3:7" ht="12.75">
      <c r="C379" s="39"/>
      <c r="D379" s="123"/>
      <c r="E379" s="4"/>
      <c r="F379" s="4"/>
      <c r="G379" s="43"/>
    </row>
    <row r="380" spans="3:7" ht="12.75">
      <c r="C380" s="39"/>
      <c r="D380" s="128"/>
      <c r="E380" s="4"/>
      <c r="F380" s="4"/>
      <c r="G380" s="43"/>
    </row>
    <row r="381" spans="3:8" ht="51.75" thickBot="1">
      <c r="C381" s="42" t="s">
        <v>128</v>
      </c>
      <c r="D381" s="129">
        <f>SUM(D8:D372)</f>
        <v>-8440983819.620001</v>
      </c>
      <c r="E381" s="41"/>
      <c r="F381" s="4"/>
      <c r="G381" s="134">
        <f>SUM(G8:G372)</f>
        <v>0.008299560184142971</v>
      </c>
      <c r="H381" s="38" t="s">
        <v>127</v>
      </c>
    </row>
    <row r="382" spans="3:6" ht="13.5" thickTop="1">
      <c r="C382" s="42"/>
      <c r="D382" s="129"/>
      <c r="E382" s="41"/>
      <c r="F382" s="4"/>
    </row>
    <row r="383" spans="3:6" ht="12.75">
      <c r="C383" s="42"/>
      <c r="D383" s="129"/>
      <c r="E383" s="41"/>
      <c r="F383" s="4"/>
    </row>
    <row r="384" spans="3:6" ht="38.25">
      <c r="C384" s="42" t="s">
        <v>124</v>
      </c>
      <c r="D384" s="133">
        <v>365</v>
      </c>
      <c r="E384" s="41"/>
      <c r="F384" s="4"/>
    </row>
    <row r="385" spans="3:7" ht="12.75">
      <c r="C385" s="39"/>
      <c r="D385" s="130"/>
      <c r="E385" s="41"/>
      <c r="F385" s="4"/>
      <c r="G385" s="41"/>
    </row>
    <row r="386" spans="3:6" ht="39" thickBot="1">
      <c r="C386" s="36" t="s">
        <v>125</v>
      </c>
      <c r="D386" s="127">
        <f>ROUND(D381/D384,2)</f>
        <v>-23125983.07</v>
      </c>
      <c r="E386" s="40"/>
      <c r="F386" s="4"/>
    </row>
    <row r="387" spans="4:7" ht="13.5" thickTop="1">
      <c r="D387" s="124"/>
      <c r="E387" s="37"/>
      <c r="F387" s="4"/>
      <c r="G387" s="37"/>
    </row>
    <row r="388" ht="12.75">
      <c r="F388" s="4"/>
    </row>
    <row r="389" ht="12.75">
      <c r="F389" s="4"/>
    </row>
    <row r="390" ht="12.75">
      <c r="F390" s="4"/>
    </row>
    <row r="391" ht="12.75">
      <c r="F391" s="4"/>
    </row>
    <row r="392" ht="12.75">
      <c r="F392" s="4"/>
    </row>
    <row r="393" ht="12.75">
      <c r="F393" s="4"/>
    </row>
    <row r="394" ht="12.75">
      <c r="F394" s="4"/>
    </row>
    <row r="395" ht="12.75">
      <c r="F395" s="4"/>
    </row>
    <row r="396" ht="12.75">
      <c r="F396" s="4"/>
    </row>
    <row r="397" ht="12.75">
      <c r="F397" s="4"/>
    </row>
    <row r="398" ht="12.75">
      <c r="F398" s="4"/>
    </row>
    <row r="399" ht="12.75">
      <c r="F399" s="4"/>
    </row>
    <row r="400" ht="12.75">
      <c r="F400" s="4"/>
    </row>
    <row r="401" ht="12.75">
      <c r="F401" s="4"/>
    </row>
    <row r="402" ht="12.75">
      <c r="F402" s="4"/>
    </row>
    <row r="403" ht="12.75">
      <c r="F403" s="4"/>
    </row>
    <row r="404" ht="12.75">
      <c r="F404" s="4"/>
    </row>
    <row r="405" ht="12.75">
      <c r="F405" s="4"/>
    </row>
    <row r="406" ht="12.75">
      <c r="F406" s="4"/>
    </row>
    <row r="407" ht="12.75">
      <c r="F407" s="4"/>
    </row>
    <row r="408" ht="12.75">
      <c r="F408" s="4"/>
    </row>
    <row r="409" ht="12.75">
      <c r="F409" s="4"/>
    </row>
    <row r="410" ht="12.75">
      <c r="F410" s="4"/>
    </row>
    <row r="411" ht="12.75">
      <c r="F411" s="4"/>
    </row>
    <row r="412" ht="12.75">
      <c r="F412" s="4"/>
    </row>
    <row r="413" ht="12.75">
      <c r="F413" s="4"/>
    </row>
    <row r="414" ht="12.75">
      <c r="F414" s="4"/>
    </row>
    <row r="415" ht="12.75">
      <c r="F415" s="4"/>
    </row>
    <row r="416" ht="12.75">
      <c r="F416" s="4"/>
    </row>
    <row r="417" ht="12.75">
      <c r="F417" s="4"/>
    </row>
    <row r="418" ht="12.75">
      <c r="F418" s="4"/>
    </row>
    <row r="419" ht="12.75">
      <c r="F419" s="4"/>
    </row>
    <row r="420" ht="12.75">
      <c r="F420" s="4"/>
    </row>
    <row r="421" ht="12.75">
      <c r="F421" s="4"/>
    </row>
    <row r="422" ht="12.75">
      <c r="F422" s="4"/>
    </row>
    <row r="423" ht="12.75">
      <c r="F423" s="4"/>
    </row>
    <row r="424" ht="12.75">
      <c r="F424" s="4"/>
    </row>
    <row r="425" ht="12.75">
      <c r="F425" s="4"/>
    </row>
    <row r="426" ht="12.75">
      <c r="F426" s="4"/>
    </row>
    <row r="427" ht="12.75">
      <c r="F427" s="4"/>
    </row>
    <row r="428" ht="12.75">
      <c r="F428" s="4"/>
    </row>
    <row r="429" ht="12.75">
      <c r="F429" s="4"/>
    </row>
    <row r="430" ht="12.75">
      <c r="F430" s="4"/>
    </row>
    <row r="431" ht="12.75">
      <c r="F431" s="4"/>
    </row>
    <row r="432" ht="12.75">
      <c r="F432" s="4"/>
    </row>
    <row r="433" ht="12.75">
      <c r="F433" s="4"/>
    </row>
    <row r="434" ht="12.75">
      <c r="F434" s="4"/>
    </row>
    <row r="435" ht="12.75">
      <c r="F435" s="4"/>
    </row>
    <row r="436" ht="12.75">
      <c r="F436" s="4"/>
    </row>
    <row r="437" ht="12.75">
      <c r="F437" s="4"/>
    </row>
    <row r="438" ht="12.75">
      <c r="F438" s="4"/>
    </row>
    <row r="439" ht="12.75">
      <c r="F439" s="4"/>
    </row>
  </sheetData>
  <mergeCells count="3">
    <mergeCell ref="A1:H1"/>
    <mergeCell ref="A2:H2"/>
    <mergeCell ref="A3:H3"/>
  </mergeCells>
  <printOptions horizontalCentered="1"/>
  <pageMargins left="0" right="0" top="1.29" bottom="0.33" header="0.25" footer="0"/>
  <pageSetup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15"/>
  <sheetViews>
    <sheetView view="pageBreakPreview" zoomScale="60" workbookViewId="0" topLeftCell="A1">
      <pane xSplit="2" ySplit="8" topLeftCell="C35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407" sqref="M407"/>
    </sheetView>
  </sheetViews>
  <sheetFormatPr defaultColWidth="9.140625" defaultRowHeight="12.75"/>
  <cols>
    <col min="1" max="1" width="2.28125" style="0" customWidth="1"/>
    <col min="2" max="2" width="17.00390625" style="0" customWidth="1"/>
    <col min="3" max="3" width="15.7109375" style="0" customWidth="1"/>
    <col min="4" max="4" width="17.421875" style="0" customWidth="1"/>
    <col min="5" max="5" width="18.28125" style="0" bestFit="1" customWidth="1"/>
    <col min="6" max="6" width="1.1484375" style="0" customWidth="1"/>
    <col min="7" max="7" width="15.7109375" style="0" customWidth="1"/>
    <col min="8" max="8" width="11.421875" style="0" customWidth="1"/>
    <col min="9" max="9" width="10.140625" style="0" customWidth="1"/>
    <col min="10" max="10" width="12.7109375" style="0" customWidth="1"/>
    <col min="11" max="11" width="15.28125" style="0" customWidth="1"/>
    <col min="12" max="12" width="1.28515625" style="0" customWidth="1"/>
    <col min="13" max="13" width="14.140625" style="136" customWidth="1"/>
    <col min="14" max="14" width="2.28125" style="0" customWidth="1"/>
    <col min="15" max="15" width="17.57421875" style="0" bestFit="1" customWidth="1"/>
    <col min="16" max="16" width="2.28125" style="0" customWidth="1"/>
    <col min="17" max="20" width="12.7109375" style="0" customWidth="1"/>
  </cols>
  <sheetData>
    <row r="1" spans="2:13" ht="12.75">
      <c r="B1" s="175" t="s">
        <v>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2:13" ht="12.75">
      <c r="B2" s="175" t="s">
        <v>133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2:13" ht="12.75">
      <c r="B3" s="175" t="s">
        <v>180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5" spans="3:13" ht="12.75">
      <c r="C5" s="172" t="s">
        <v>134</v>
      </c>
      <c r="D5" s="172"/>
      <c r="E5" s="172"/>
      <c r="G5" s="173" t="s">
        <v>135</v>
      </c>
      <c r="H5" s="173"/>
      <c r="I5" s="173"/>
      <c r="J5" s="173"/>
      <c r="K5" s="173"/>
      <c r="L5" s="174"/>
      <c r="M5" s="174"/>
    </row>
    <row r="6" spans="2:13" s="142" customFormat="1" ht="79.5" customHeight="1">
      <c r="B6" s="137" t="s">
        <v>66</v>
      </c>
      <c r="C6" s="138" t="s">
        <v>153</v>
      </c>
      <c r="D6" s="138" t="s">
        <v>154</v>
      </c>
      <c r="E6" s="138" t="s">
        <v>136</v>
      </c>
      <c r="F6" s="38"/>
      <c r="G6" s="139" t="s">
        <v>155</v>
      </c>
      <c r="H6" s="139" t="s">
        <v>154</v>
      </c>
      <c r="I6" s="139" t="s">
        <v>137</v>
      </c>
      <c r="J6" s="139" t="s">
        <v>138</v>
      </c>
      <c r="K6" s="139" t="s">
        <v>156</v>
      </c>
      <c r="L6" s="140"/>
      <c r="M6" s="141" t="s">
        <v>139</v>
      </c>
    </row>
    <row r="7" spans="2:13" s="142" customFormat="1" ht="12.75" customHeight="1">
      <c r="B7" s="143"/>
      <c r="C7" s="135" t="s">
        <v>140</v>
      </c>
      <c r="D7" s="135" t="s">
        <v>141</v>
      </c>
      <c r="E7" s="144" t="s">
        <v>142</v>
      </c>
      <c r="F7"/>
      <c r="G7" s="135" t="s">
        <v>143</v>
      </c>
      <c r="H7" s="135" t="s">
        <v>144</v>
      </c>
      <c r="I7" s="144" t="s">
        <v>145</v>
      </c>
      <c r="J7" s="144" t="s">
        <v>146</v>
      </c>
      <c r="K7" s="144" t="s">
        <v>147</v>
      </c>
      <c r="L7"/>
      <c r="M7" s="145" t="s">
        <v>148</v>
      </c>
    </row>
    <row r="8" spans="2:6" ht="12.75">
      <c r="B8" s="34"/>
      <c r="C8" s="35"/>
      <c r="E8" s="35"/>
      <c r="F8" s="35"/>
    </row>
    <row r="9" spans="2:13" ht="12.75">
      <c r="B9" s="113">
        <v>39904</v>
      </c>
      <c r="C9" s="44">
        <v>48060330.62</v>
      </c>
      <c r="D9" s="146">
        <v>4.3E-05</v>
      </c>
      <c r="E9" s="44">
        <v>2066.59421666</v>
      </c>
      <c r="F9" s="44"/>
      <c r="G9" s="44">
        <v>2178986.49</v>
      </c>
      <c r="H9" s="146">
        <v>4.3E-05</v>
      </c>
      <c r="I9" s="147">
        <v>33.45</v>
      </c>
      <c r="J9" s="136">
        <v>0.001438</v>
      </c>
      <c r="K9" s="44">
        <v>3133.38</v>
      </c>
      <c r="M9" s="136">
        <v>6.519680492368615E-05</v>
      </c>
    </row>
    <row r="10" spans="2:13" ht="12.75">
      <c r="B10" s="113">
        <v>39905</v>
      </c>
      <c r="C10" s="44">
        <v>52879616.02</v>
      </c>
      <c r="D10" s="146">
        <v>4.3E-05</v>
      </c>
      <c r="E10" s="44">
        <v>2273.8234888600005</v>
      </c>
      <c r="F10" s="44"/>
      <c r="G10" s="44">
        <v>6802092.37</v>
      </c>
      <c r="H10" s="146">
        <v>4.3E-05</v>
      </c>
      <c r="I10" s="147">
        <v>33.45</v>
      </c>
      <c r="J10" s="136">
        <v>0.001438</v>
      </c>
      <c r="K10" s="44">
        <v>9781.41</v>
      </c>
      <c r="M10" s="136">
        <v>0.00018497505723756577</v>
      </c>
    </row>
    <row r="11" spans="2:13" ht="12.75">
      <c r="B11" s="113">
        <v>39907</v>
      </c>
      <c r="C11" s="44">
        <v>54037219.82</v>
      </c>
      <c r="D11" s="146">
        <v>4.3E-05</v>
      </c>
      <c r="E11" s="44">
        <v>2323.60045226</v>
      </c>
      <c r="F11" s="44"/>
      <c r="G11" s="44">
        <v>0</v>
      </c>
      <c r="H11" s="146">
        <v>4.3E-05</v>
      </c>
      <c r="I11" s="147">
        <v>33.45</v>
      </c>
      <c r="J11" s="136">
        <v>0</v>
      </c>
      <c r="K11" s="44">
        <v>0</v>
      </c>
      <c r="M11" s="136">
        <v>0</v>
      </c>
    </row>
    <row r="12" spans="2:13" ht="12.75">
      <c r="B12" s="113">
        <v>39908</v>
      </c>
      <c r="C12" s="44">
        <v>54037219.82</v>
      </c>
      <c r="D12" s="146">
        <v>4.3E-05</v>
      </c>
      <c r="E12" s="44">
        <v>2323.60045226</v>
      </c>
      <c r="F12" s="44"/>
      <c r="G12" s="44">
        <v>0</v>
      </c>
      <c r="H12" s="146">
        <v>4.3E-05</v>
      </c>
      <c r="I12" s="147">
        <v>33.45</v>
      </c>
      <c r="J12" s="136">
        <v>0</v>
      </c>
      <c r="K12" s="44">
        <v>0</v>
      </c>
      <c r="M12" s="136">
        <v>0</v>
      </c>
    </row>
    <row r="13" spans="2:13" ht="12.75">
      <c r="B13" s="113">
        <v>39906</v>
      </c>
      <c r="C13" s="44">
        <v>54037219.82</v>
      </c>
      <c r="D13" s="146">
        <v>4.3E-05</v>
      </c>
      <c r="E13" s="44">
        <v>2323.60045226</v>
      </c>
      <c r="F13" s="44"/>
      <c r="G13" s="44">
        <v>2162889.76</v>
      </c>
      <c r="H13" s="146">
        <v>4.3E-05</v>
      </c>
      <c r="I13" s="147">
        <v>33.45</v>
      </c>
      <c r="J13" s="136">
        <v>0.001438</v>
      </c>
      <c r="K13" s="44">
        <v>3110.24</v>
      </c>
      <c r="M13" s="136">
        <v>5.7557365281935773E-05</v>
      </c>
    </row>
    <row r="14" spans="2:13" ht="12.75">
      <c r="B14" s="113">
        <v>39909</v>
      </c>
      <c r="C14" s="44">
        <v>53618181.01</v>
      </c>
      <c r="D14" s="146">
        <v>4.3E-05</v>
      </c>
      <c r="E14" s="44">
        <v>2305.58178343</v>
      </c>
      <c r="F14" s="44"/>
      <c r="G14" s="44">
        <v>1397089.17</v>
      </c>
      <c r="H14" s="146">
        <v>4.3E-05</v>
      </c>
      <c r="I14" s="147">
        <v>33.45</v>
      </c>
      <c r="J14" s="136">
        <v>0.001438</v>
      </c>
      <c r="K14" s="44">
        <v>2009.01</v>
      </c>
      <c r="M14" s="136">
        <v>3.746882050372637E-05</v>
      </c>
    </row>
    <row r="15" spans="2:13" ht="12.75">
      <c r="B15" s="113">
        <v>39910</v>
      </c>
      <c r="C15" s="44">
        <v>52920257.82</v>
      </c>
      <c r="D15" s="146">
        <v>4.3E-05</v>
      </c>
      <c r="E15" s="44">
        <v>2275.57108626</v>
      </c>
      <c r="F15" s="44"/>
      <c r="G15" s="44">
        <v>1992612.84</v>
      </c>
      <c r="H15" s="146">
        <v>4.3E-05</v>
      </c>
      <c r="I15" s="147">
        <v>34.61</v>
      </c>
      <c r="J15" s="136">
        <v>0.001488</v>
      </c>
      <c r="K15" s="44">
        <v>2965.01</v>
      </c>
      <c r="M15" s="136">
        <v>5.6027882745488866E-05</v>
      </c>
    </row>
    <row r="16" spans="2:13" ht="12.75">
      <c r="B16" s="113">
        <v>39911</v>
      </c>
      <c r="C16" s="44">
        <v>52401652.87</v>
      </c>
      <c r="D16" s="146">
        <v>4.2E-05</v>
      </c>
      <c r="E16" s="44">
        <v>2200.8694205399997</v>
      </c>
      <c r="F16" s="44"/>
      <c r="G16" s="44">
        <v>1539180.28</v>
      </c>
      <c r="H16" s="146">
        <v>4.2E-05</v>
      </c>
      <c r="I16" s="147">
        <v>34.61</v>
      </c>
      <c r="J16" s="136">
        <v>0.001454</v>
      </c>
      <c r="K16" s="44">
        <v>2237.97</v>
      </c>
      <c r="M16" s="136">
        <v>4.270800399277558E-05</v>
      </c>
    </row>
    <row r="17" spans="2:13" ht="12.75">
      <c r="B17" s="113">
        <v>39912</v>
      </c>
      <c r="C17" s="44">
        <v>52577330.77</v>
      </c>
      <c r="D17" s="146">
        <v>4.2E-05</v>
      </c>
      <c r="E17" s="44">
        <v>2208.24789234</v>
      </c>
      <c r="F17" s="44"/>
      <c r="G17" s="44">
        <v>1970231.09</v>
      </c>
      <c r="H17" s="146">
        <v>4.2E-05</v>
      </c>
      <c r="I17" s="147">
        <v>34.61</v>
      </c>
      <c r="J17" s="136">
        <v>0.001454</v>
      </c>
      <c r="K17" s="44">
        <v>2864.72</v>
      </c>
      <c r="M17" s="136">
        <v>5.448583939210879E-05</v>
      </c>
    </row>
    <row r="18" spans="2:13" ht="12.75">
      <c r="B18" s="113">
        <v>39913</v>
      </c>
      <c r="C18" s="44">
        <v>52577330.77</v>
      </c>
      <c r="D18" s="146">
        <v>4.2E-05</v>
      </c>
      <c r="E18" s="44">
        <v>2208.24789234</v>
      </c>
      <c r="F18" s="44"/>
      <c r="G18" s="44">
        <v>0</v>
      </c>
      <c r="H18" s="146">
        <v>4.2E-05</v>
      </c>
      <c r="I18" s="147">
        <v>34.61</v>
      </c>
      <c r="J18" s="136">
        <v>0</v>
      </c>
      <c r="K18" s="44">
        <v>0</v>
      </c>
      <c r="M18" s="136">
        <v>0</v>
      </c>
    </row>
    <row r="19" spans="2:13" ht="12.75">
      <c r="B19" s="113">
        <v>39914</v>
      </c>
      <c r="C19" s="44">
        <v>52577330.77</v>
      </c>
      <c r="D19" s="146">
        <v>4.2E-05</v>
      </c>
      <c r="E19" s="44">
        <v>2208.24789234</v>
      </c>
      <c r="F19" s="44"/>
      <c r="G19" s="44">
        <v>0</v>
      </c>
      <c r="H19" s="146">
        <v>4.2E-05</v>
      </c>
      <c r="I19" s="147">
        <v>34.61</v>
      </c>
      <c r="J19" s="136">
        <v>0</v>
      </c>
      <c r="K19" s="44">
        <v>0</v>
      </c>
      <c r="M19" s="136">
        <v>0</v>
      </c>
    </row>
    <row r="20" spans="2:13" ht="12.75">
      <c r="B20" s="113">
        <v>39915</v>
      </c>
      <c r="C20" s="44">
        <v>52577330.77</v>
      </c>
      <c r="D20" s="146">
        <v>4.2E-05</v>
      </c>
      <c r="E20" s="44">
        <v>2208.24789234</v>
      </c>
      <c r="F20" s="44"/>
      <c r="G20" s="44">
        <v>0</v>
      </c>
      <c r="H20" s="146">
        <v>4.2E-05</v>
      </c>
      <c r="I20" s="147">
        <v>34.61</v>
      </c>
      <c r="J20" s="136">
        <v>0</v>
      </c>
      <c r="K20" s="44">
        <v>0</v>
      </c>
      <c r="M20" s="136">
        <v>0</v>
      </c>
    </row>
    <row r="21" spans="2:13" ht="12.75">
      <c r="B21" s="113">
        <v>39916</v>
      </c>
      <c r="C21" s="44">
        <v>52230003.8</v>
      </c>
      <c r="D21" s="146">
        <v>4.2E-05</v>
      </c>
      <c r="E21" s="44">
        <v>2193.6601595999996</v>
      </c>
      <c r="F21" s="44"/>
      <c r="G21" s="44">
        <v>1366400.39</v>
      </c>
      <c r="H21" s="146">
        <v>4.2E-05</v>
      </c>
      <c r="I21" s="147">
        <v>34.61</v>
      </c>
      <c r="J21" s="136">
        <v>0.001454</v>
      </c>
      <c r="K21" s="44">
        <v>1986.75</v>
      </c>
      <c r="M21" s="136">
        <v>3.803848086260335E-05</v>
      </c>
    </row>
    <row r="22" spans="2:13" ht="12.75">
      <c r="B22" s="113">
        <v>39917</v>
      </c>
      <c r="C22" s="44">
        <v>45638889.35</v>
      </c>
      <c r="D22" s="146">
        <v>4.2E-05</v>
      </c>
      <c r="E22" s="44">
        <v>1916.8333527</v>
      </c>
      <c r="F22" s="44"/>
      <c r="G22" s="44">
        <v>1793628.78</v>
      </c>
      <c r="H22" s="146">
        <v>4.2E-05</v>
      </c>
      <c r="I22" s="147">
        <v>34.61</v>
      </c>
      <c r="J22" s="136">
        <v>0.001454</v>
      </c>
      <c r="K22" s="44">
        <v>2607.94</v>
      </c>
      <c r="M22" s="136">
        <v>5.714293308060092E-05</v>
      </c>
    </row>
    <row r="23" spans="2:13" ht="12.75">
      <c r="B23" s="113">
        <v>39918</v>
      </c>
      <c r="C23" s="44">
        <v>45355740.61</v>
      </c>
      <c r="D23" s="146">
        <v>4.2E-05</v>
      </c>
      <c r="E23" s="44">
        <v>1904.94110562</v>
      </c>
      <c r="F23" s="44"/>
      <c r="G23" s="44">
        <v>1904345.86</v>
      </c>
      <c r="H23" s="146">
        <v>4.2E-05</v>
      </c>
      <c r="I23" s="147">
        <v>34.61</v>
      </c>
      <c r="J23" s="136">
        <v>0.001454</v>
      </c>
      <c r="K23" s="44">
        <v>2768.92</v>
      </c>
      <c r="M23" s="136">
        <v>6.104894248798818E-05</v>
      </c>
    </row>
    <row r="24" spans="2:13" ht="12.75">
      <c r="B24" s="113">
        <v>39919</v>
      </c>
      <c r="C24" s="44">
        <v>44645073.35</v>
      </c>
      <c r="D24" s="146">
        <v>4.2E-05</v>
      </c>
      <c r="E24" s="44">
        <v>1875.0930807</v>
      </c>
      <c r="F24" s="44"/>
      <c r="G24" s="44">
        <v>1531658.37</v>
      </c>
      <c r="H24" s="146">
        <v>4.2E-05</v>
      </c>
      <c r="I24" s="147">
        <v>34.61</v>
      </c>
      <c r="J24" s="136">
        <v>0.001454</v>
      </c>
      <c r="K24" s="44">
        <v>2227.03</v>
      </c>
      <c r="M24" s="136">
        <v>4.988299565645131E-05</v>
      </c>
    </row>
    <row r="25" spans="2:13" ht="12.75">
      <c r="B25" s="113">
        <v>39921</v>
      </c>
      <c r="C25" s="44">
        <v>43992251.39</v>
      </c>
      <c r="D25" s="146">
        <v>4.2E-05</v>
      </c>
      <c r="E25" s="44">
        <v>1847.67455838</v>
      </c>
      <c r="F25" s="44"/>
      <c r="G25" s="44">
        <v>0</v>
      </c>
      <c r="H25" s="146">
        <v>4.2E-05</v>
      </c>
      <c r="I25" s="147">
        <v>34.61</v>
      </c>
      <c r="J25" s="136">
        <v>0</v>
      </c>
      <c r="K25" s="44">
        <v>0</v>
      </c>
      <c r="M25" s="136">
        <v>0</v>
      </c>
    </row>
    <row r="26" spans="2:13" ht="12.75">
      <c r="B26" s="113">
        <v>39922</v>
      </c>
      <c r="C26" s="44">
        <v>43992251.39</v>
      </c>
      <c r="D26" s="146">
        <v>4.2E-05</v>
      </c>
      <c r="E26" s="44">
        <v>1847.67455838</v>
      </c>
      <c r="F26" s="44"/>
      <c r="G26" s="44">
        <v>0</v>
      </c>
      <c r="H26" s="146">
        <v>4.2E-05</v>
      </c>
      <c r="I26" s="147">
        <v>34.61</v>
      </c>
      <c r="J26" s="136">
        <v>0</v>
      </c>
      <c r="K26" s="44">
        <v>0</v>
      </c>
      <c r="M26" s="136">
        <v>0</v>
      </c>
    </row>
    <row r="27" spans="2:13" ht="12.75">
      <c r="B27" s="113">
        <v>39920</v>
      </c>
      <c r="C27" s="44">
        <v>43992251.39</v>
      </c>
      <c r="D27" s="146">
        <v>4.2E-05</v>
      </c>
      <c r="E27" s="44">
        <v>1847.67455838</v>
      </c>
      <c r="F27" s="44"/>
      <c r="G27" s="44">
        <v>1283073.55</v>
      </c>
      <c r="H27" s="146">
        <v>4.2E-05</v>
      </c>
      <c r="I27" s="147">
        <v>34.61</v>
      </c>
      <c r="J27" s="136">
        <v>0.001454</v>
      </c>
      <c r="K27" s="44">
        <v>1865.59</v>
      </c>
      <c r="M27" s="136">
        <v>4.240724084478369E-05</v>
      </c>
    </row>
    <row r="28" spans="2:13" ht="12.75">
      <c r="B28" s="113">
        <v>39923</v>
      </c>
      <c r="C28" s="44">
        <v>43436892.03</v>
      </c>
      <c r="D28" s="146">
        <v>4.2E-05</v>
      </c>
      <c r="E28" s="44">
        <v>1824.34946526</v>
      </c>
      <c r="F28" s="44"/>
      <c r="G28" s="44">
        <v>1374755.85</v>
      </c>
      <c r="H28" s="146">
        <v>4.2E-05</v>
      </c>
      <c r="I28" s="147">
        <v>34.61</v>
      </c>
      <c r="J28" s="136">
        <v>0.001454</v>
      </c>
      <c r="K28" s="44">
        <v>1998.9</v>
      </c>
      <c r="M28" s="136">
        <v>4.6018485821210354E-05</v>
      </c>
    </row>
    <row r="29" spans="2:13" ht="12.75">
      <c r="B29" s="113">
        <v>39924</v>
      </c>
      <c r="C29" s="44">
        <v>42733666.16</v>
      </c>
      <c r="D29" s="146">
        <v>4.2E-05</v>
      </c>
      <c r="E29" s="44">
        <v>1794.8139787199998</v>
      </c>
      <c r="F29" s="44"/>
      <c r="G29" s="44">
        <v>1819319.81</v>
      </c>
      <c r="H29" s="146">
        <v>4.2E-05</v>
      </c>
      <c r="I29" s="147">
        <v>34.61</v>
      </c>
      <c r="J29" s="136">
        <v>0.001454</v>
      </c>
      <c r="K29" s="44">
        <v>2645.29</v>
      </c>
      <c r="M29" s="136">
        <v>6.190177997122258E-05</v>
      </c>
    </row>
    <row r="30" spans="2:13" ht="12.75">
      <c r="B30" s="113">
        <v>39925</v>
      </c>
      <c r="C30" s="44">
        <v>41958331.07</v>
      </c>
      <c r="D30" s="146">
        <v>4.1E-05</v>
      </c>
      <c r="E30" s="44">
        <v>1720.29157387</v>
      </c>
      <c r="F30" s="44"/>
      <c r="G30" s="44">
        <v>1215555.77</v>
      </c>
      <c r="H30" s="146">
        <v>4.1E-05</v>
      </c>
      <c r="I30" s="147">
        <v>34.61</v>
      </c>
      <c r="J30" s="136">
        <v>0.001419</v>
      </c>
      <c r="K30" s="44">
        <v>1724.87</v>
      </c>
      <c r="M30" s="136">
        <v>4.110911840421778E-05</v>
      </c>
    </row>
    <row r="31" spans="2:13" ht="12.75">
      <c r="B31" s="113">
        <v>39926</v>
      </c>
      <c r="C31" s="44">
        <v>41064203.37</v>
      </c>
      <c r="D31" s="146">
        <v>4.1E-05</v>
      </c>
      <c r="E31" s="44">
        <v>1683.63233817</v>
      </c>
      <c r="F31" s="44"/>
      <c r="G31" s="44">
        <v>1119867.6</v>
      </c>
      <c r="H31" s="146">
        <v>4.1E-05</v>
      </c>
      <c r="I31" s="147">
        <v>34.61</v>
      </c>
      <c r="J31" s="136">
        <v>0.001419</v>
      </c>
      <c r="K31" s="44">
        <v>1589.09</v>
      </c>
      <c r="M31" s="136">
        <v>3.8697694575537065E-05</v>
      </c>
    </row>
    <row r="32" spans="2:13" ht="12.75">
      <c r="B32" s="113">
        <v>39927</v>
      </c>
      <c r="C32" s="44">
        <v>41189960.92</v>
      </c>
      <c r="D32" s="146">
        <v>4.1E-05</v>
      </c>
      <c r="E32" s="44">
        <v>1688.7883977200001</v>
      </c>
      <c r="F32" s="44"/>
      <c r="G32" s="44">
        <v>1185934.8</v>
      </c>
      <c r="H32" s="146">
        <v>4.1E-05</v>
      </c>
      <c r="I32" s="147">
        <v>34.61</v>
      </c>
      <c r="J32" s="136">
        <v>0.001419</v>
      </c>
      <c r="K32" s="44">
        <v>1682.84</v>
      </c>
      <c r="M32" s="136">
        <v>4.085558622569336E-05</v>
      </c>
    </row>
    <row r="33" spans="2:13" ht="12.75">
      <c r="B33" s="113">
        <v>39928</v>
      </c>
      <c r="C33" s="44">
        <v>41189960.92</v>
      </c>
      <c r="D33" s="146">
        <v>4.1E-05</v>
      </c>
      <c r="E33" s="44">
        <v>1688.7883977200001</v>
      </c>
      <c r="F33" s="44"/>
      <c r="G33" s="44">
        <v>0</v>
      </c>
      <c r="H33" s="146">
        <v>4.1E-05</v>
      </c>
      <c r="I33" s="147">
        <v>34.61</v>
      </c>
      <c r="J33" s="136">
        <v>0</v>
      </c>
      <c r="K33" s="44">
        <v>0</v>
      </c>
      <c r="M33" s="136">
        <v>0</v>
      </c>
    </row>
    <row r="34" spans="2:13" ht="12.75">
      <c r="B34" s="113">
        <v>39929</v>
      </c>
      <c r="C34" s="44">
        <v>41189960.92</v>
      </c>
      <c r="D34" s="146">
        <v>4.1E-05</v>
      </c>
      <c r="E34" s="44">
        <v>1688.7883977200001</v>
      </c>
      <c r="F34" s="44"/>
      <c r="G34" s="44">
        <v>0</v>
      </c>
      <c r="H34" s="146">
        <v>4.1E-05</v>
      </c>
      <c r="I34" s="147">
        <v>34.61</v>
      </c>
      <c r="J34" s="136">
        <v>0</v>
      </c>
      <c r="K34" s="44">
        <v>0</v>
      </c>
      <c r="M34" s="136">
        <v>0</v>
      </c>
    </row>
    <row r="35" spans="2:13" ht="12.75">
      <c r="B35" s="113">
        <v>39930</v>
      </c>
      <c r="C35" s="44">
        <v>40940743.16</v>
      </c>
      <c r="D35" s="146">
        <v>4.1E-05</v>
      </c>
      <c r="E35" s="44">
        <v>1678.5704695599998</v>
      </c>
      <c r="F35" s="44"/>
      <c r="G35" s="44">
        <v>1207305.36</v>
      </c>
      <c r="H35" s="146">
        <v>4.1E-05</v>
      </c>
      <c r="I35" s="147">
        <v>34.61</v>
      </c>
      <c r="J35" s="136">
        <v>0.001419</v>
      </c>
      <c r="K35" s="44">
        <v>1713.17</v>
      </c>
      <c r="M35" s="136">
        <v>4.184511241783722E-05</v>
      </c>
    </row>
    <row r="36" spans="2:13" ht="12.75">
      <c r="B36" s="113">
        <v>39931</v>
      </c>
      <c r="C36" s="44">
        <v>42639102.57</v>
      </c>
      <c r="D36" s="146">
        <v>4.1E-05</v>
      </c>
      <c r="E36" s="44">
        <v>1748.20320537</v>
      </c>
      <c r="F36" s="44"/>
      <c r="G36" s="44">
        <v>3105766.78</v>
      </c>
      <c r="H36" s="146">
        <v>4.1E-05</v>
      </c>
      <c r="I36" s="147">
        <v>34.61</v>
      </c>
      <c r="J36" s="136">
        <v>0.001419</v>
      </c>
      <c r="K36" s="44">
        <v>4407.08</v>
      </c>
      <c r="M36" s="136">
        <v>0.00010335771004478717</v>
      </c>
    </row>
    <row r="37" spans="2:13" ht="12.75">
      <c r="B37" s="113">
        <v>39932</v>
      </c>
      <c r="C37" s="44">
        <v>43751333.96</v>
      </c>
      <c r="D37" s="146">
        <v>4E-05</v>
      </c>
      <c r="E37" s="44">
        <v>1750.0533584000002</v>
      </c>
      <c r="F37" s="44"/>
      <c r="G37" s="44">
        <v>2764487.59</v>
      </c>
      <c r="H37" s="146">
        <v>4E-05</v>
      </c>
      <c r="I37" s="147">
        <v>34.61</v>
      </c>
      <c r="J37" s="136">
        <v>0.001384</v>
      </c>
      <c r="K37" s="44">
        <v>3826.05</v>
      </c>
      <c r="M37" s="136">
        <v>8.744990503599265E-05</v>
      </c>
    </row>
    <row r="38" spans="2:13" ht="12.75">
      <c r="B38" s="113">
        <v>39933</v>
      </c>
      <c r="C38" s="44">
        <v>44947096.8</v>
      </c>
      <c r="D38" s="146">
        <v>4E-05</v>
      </c>
      <c r="E38" s="44">
        <v>1797.883872</v>
      </c>
      <c r="F38" s="44"/>
      <c r="G38" s="44">
        <v>2189737.07</v>
      </c>
      <c r="H38" s="146">
        <v>4E-05</v>
      </c>
      <c r="I38" s="147">
        <v>34.61</v>
      </c>
      <c r="J38" s="136">
        <v>0.001384</v>
      </c>
      <c r="K38" s="44">
        <v>3030.6</v>
      </c>
      <c r="M38" s="136">
        <v>6.742593439316419E-05</v>
      </c>
    </row>
    <row r="39" spans="2:13" ht="12.75">
      <c r="B39" s="113">
        <v>39934</v>
      </c>
      <c r="C39" s="44">
        <v>46206835.85</v>
      </c>
      <c r="D39" s="146">
        <v>4E-05</v>
      </c>
      <c r="E39" s="44">
        <f aca="true" t="shared" si="0" ref="E39:E102">C39*D39</f>
        <v>1848.2734340000002</v>
      </c>
      <c r="F39" s="44"/>
      <c r="G39" s="44">
        <v>2258959.13</v>
      </c>
      <c r="H39" s="146">
        <v>4E-05</v>
      </c>
      <c r="I39" s="147">
        <v>34.61</v>
      </c>
      <c r="J39" s="136">
        <f aca="true" t="shared" si="1" ref="J39:J102">IF(K39&lt;&gt;0,ROUND(H39*I39,6),0)</f>
        <v>0.001384</v>
      </c>
      <c r="K39" s="44">
        <v>3126.4</v>
      </c>
      <c r="M39" s="136">
        <f aca="true" t="shared" si="2" ref="M39:M102">K39/C39</f>
        <v>6.766098440821933E-05</v>
      </c>
    </row>
    <row r="40" spans="2:13" ht="12.75">
      <c r="B40" s="113">
        <v>39935</v>
      </c>
      <c r="C40" s="44">
        <v>46206835.85</v>
      </c>
      <c r="D40" s="146">
        <v>4E-05</v>
      </c>
      <c r="E40" s="44">
        <f t="shared" si="0"/>
        <v>1848.2734340000002</v>
      </c>
      <c r="F40" s="44"/>
      <c r="G40" s="44">
        <v>0</v>
      </c>
      <c r="H40" s="146">
        <v>4E-05</v>
      </c>
      <c r="I40" s="147">
        <v>34.61</v>
      </c>
      <c r="J40" s="136">
        <f t="shared" si="1"/>
        <v>0</v>
      </c>
      <c r="K40" s="44">
        <v>0</v>
      </c>
      <c r="M40" s="136">
        <f t="shared" si="2"/>
        <v>0</v>
      </c>
    </row>
    <row r="41" spans="2:13" ht="12.75">
      <c r="B41" s="113">
        <v>39936</v>
      </c>
      <c r="C41" s="44">
        <v>46206835.85</v>
      </c>
      <c r="D41" s="146">
        <v>4E-05</v>
      </c>
      <c r="E41" s="44">
        <f t="shared" si="0"/>
        <v>1848.2734340000002</v>
      </c>
      <c r="F41" s="44"/>
      <c r="G41" s="44">
        <v>0</v>
      </c>
      <c r="H41" s="146">
        <v>4E-05</v>
      </c>
      <c r="I41" s="147">
        <v>34.61</v>
      </c>
      <c r="J41" s="136">
        <f t="shared" si="1"/>
        <v>0</v>
      </c>
      <c r="K41" s="44">
        <v>0</v>
      </c>
      <c r="M41" s="136">
        <f t="shared" si="2"/>
        <v>0</v>
      </c>
    </row>
    <row r="42" spans="2:13" ht="12.75">
      <c r="B42" s="113">
        <v>39937</v>
      </c>
      <c r="C42" s="44">
        <v>46956419.38</v>
      </c>
      <c r="D42" s="146">
        <v>4E-05</v>
      </c>
      <c r="E42" s="44">
        <f t="shared" si="0"/>
        <v>1878.2567752000002</v>
      </c>
      <c r="F42" s="44"/>
      <c r="G42" s="44">
        <v>2506341.06</v>
      </c>
      <c r="H42" s="146">
        <v>4E-05</v>
      </c>
      <c r="I42" s="147">
        <v>34.61</v>
      </c>
      <c r="J42" s="136">
        <f t="shared" si="1"/>
        <v>0.001384</v>
      </c>
      <c r="K42" s="44">
        <v>3468.78</v>
      </c>
      <c r="M42" s="136">
        <f t="shared" si="2"/>
        <v>7.3872327698765E-05</v>
      </c>
    </row>
    <row r="43" spans="2:13" ht="12.75">
      <c r="B43" s="113">
        <v>39938</v>
      </c>
      <c r="C43" s="44">
        <v>50299921.86</v>
      </c>
      <c r="D43" s="146">
        <v>4E-05</v>
      </c>
      <c r="E43" s="44">
        <f t="shared" si="0"/>
        <v>2011.9968744000003</v>
      </c>
      <c r="F43" s="44"/>
      <c r="G43" s="44">
        <v>5788424.65</v>
      </c>
      <c r="H43" s="146">
        <v>4E-05</v>
      </c>
      <c r="I43" s="147">
        <v>34.61</v>
      </c>
      <c r="J43" s="136">
        <f t="shared" si="1"/>
        <v>0.001384</v>
      </c>
      <c r="K43" s="44">
        <v>8011.18</v>
      </c>
      <c r="M43" s="136">
        <f t="shared" si="2"/>
        <v>0.00015926823946759905</v>
      </c>
    </row>
    <row r="44" spans="2:13" ht="12.75">
      <c r="B44" s="113">
        <v>39939</v>
      </c>
      <c r="C44" s="44">
        <v>49782744.75</v>
      </c>
      <c r="D44" s="146">
        <v>4E-05</v>
      </c>
      <c r="E44" s="44">
        <f t="shared" si="0"/>
        <v>1991.3097900000002</v>
      </c>
      <c r="F44" s="44"/>
      <c r="G44" s="44">
        <v>1224617.3</v>
      </c>
      <c r="H44" s="146">
        <v>4E-05</v>
      </c>
      <c r="I44" s="147">
        <v>34.61</v>
      </c>
      <c r="J44" s="136">
        <f t="shared" si="1"/>
        <v>0.001384</v>
      </c>
      <c r="K44" s="44">
        <v>1694.87</v>
      </c>
      <c r="M44" s="136">
        <f t="shared" si="2"/>
        <v>3.404533053593836E-05</v>
      </c>
    </row>
    <row r="45" spans="2:13" ht="12.75">
      <c r="B45" s="113">
        <v>39940</v>
      </c>
      <c r="C45" s="44">
        <v>49939369.59</v>
      </c>
      <c r="D45" s="146">
        <v>4E-05</v>
      </c>
      <c r="E45" s="44">
        <f t="shared" si="0"/>
        <v>1997.5747836000003</v>
      </c>
      <c r="F45" s="44"/>
      <c r="G45" s="44">
        <v>1950101.11</v>
      </c>
      <c r="H45" s="146">
        <v>4E-05</v>
      </c>
      <c r="I45" s="147">
        <v>33.82</v>
      </c>
      <c r="J45" s="136">
        <f t="shared" si="1"/>
        <v>0.001353</v>
      </c>
      <c r="K45" s="44">
        <v>2638.49</v>
      </c>
      <c r="M45" s="136">
        <f t="shared" si="2"/>
        <v>5.283386678009524E-05</v>
      </c>
    </row>
    <row r="46" spans="2:13" ht="12.75">
      <c r="B46" s="113">
        <v>39941</v>
      </c>
      <c r="C46" s="44">
        <v>49846487.76</v>
      </c>
      <c r="D46" s="146">
        <v>4E-05</v>
      </c>
      <c r="E46" s="44">
        <f t="shared" si="0"/>
        <v>1993.8595104</v>
      </c>
      <c r="F46" s="44"/>
      <c r="G46" s="44">
        <v>1479121.38</v>
      </c>
      <c r="H46" s="146">
        <v>4E-05</v>
      </c>
      <c r="I46" s="147">
        <v>33.82</v>
      </c>
      <c r="J46" s="136">
        <f t="shared" si="1"/>
        <v>0.001353</v>
      </c>
      <c r="K46" s="44">
        <v>2001.25</v>
      </c>
      <c r="M46" s="136">
        <f t="shared" si="2"/>
        <v>4.014826500185096E-05</v>
      </c>
    </row>
    <row r="47" spans="2:13" ht="12.75">
      <c r="B47" s="113">
        <v>39942</v>
      </c>
      <c r="C47" s="44">
        <v>49846487.76</v>
      </c>
      <c r="D47" s="146">
        <v>4E-05</v>
      </c>
      <c r="E47" s="44">
        <f t="shared" si="0"/>
        <v>1993.8595104</v>
      </c>
      <c r="F47" s="44"/>
      <c r="G47" s="44">
        <v>0</v>
      </c>
      <c r="H47" s="146">
        <v>4E-05</v>
      </c>
      <c r="I47" s="147">
        <v>33.82</v>
      </c>
      <c r="J47" s="136">
        <f t="shared" si="1"/>
        <v>0</v>
      </c>
      <c r="K47" s="44">
        <v>0</v>
      </c>
      <c r="M47" s="136">
        <f t="shared" si="2"/>
        <v>0</v>
      </c>
    </row>
    <row r="48" spans="2:13" ht="12.75">
      <c r="B48" s="113">
        <v>39943</v>
      </c>
      <c r="C48" s="44">
        <v>49846487.76</v>
      </c>
      <c r="D48" s="146">
        <v>4E-05</v>
      </c>
      <c r="E48" s="44">
        <f t="shared" si="0"/>
        <v>1993.8595104</v>
      </c>
      <c r="F48" s="44"/>
      <c r="G48" s="44">
        <v>0</v>
      </c>
      <c r="H48" s="146">
        <v>4E-05</v>
      </c>
      <c r="I48" s="147">
        <v>33.82</v>
      </c>
      <c r="J48" s="136">
        <f t="shared" si="1"/>
        <v>0</v>
      </c>
      <c r="K48" s="44">
        <v>0</v>
      </c>
      <c r="M48" s="136">
        <f t="shared" si="2"/>
        <v>0</v>
      </c>
    </row>
    <row r="49" spans="2:13" ht="12.75">
      <c r="B49" s="113">
        <v>39944</v>
      </c>
      <c r="C49" s="44">
        <v>49413569.6</v>
      </c>
      <c r="D49" s="146">
        <v>4E-05</v>
      </c>
      <c r="E49" s="44">
        <f t="shared" si="0"/>
        <v>1976.5427840000002</v>
      </c>
      <c r="F49" s="44"/>
      <c r="G49" s="44">
        <v>1750653.31</v>
      </c>
      <c r="H49" s="146">
        <v>4E-05</v>
      </c>
      <c r="I49" s="147">
        <v>33.82</v>
      </c>
      <c r="J49" s="136">
        <f t="shared" si="1"/>
        <v>0.001353</v>
      </c>
      <c r="K49" s="44">
        <v>2368.63</v>
      </c>
      <c r="M49" s="136">
        <f t="shared" si="2"/>
        <v>4.7934808579382614E-05</v>
      </c>
    </row>
    <row r="50" spans="2:13" ht="12.75">
      <c r="B50" s="113">
        <v>39945</v>
      </c>
      <c r="C50" s="44">
        <v>48038463.98</v>
      </c>
      <c r="D50" s="146">
        <v>4E-05</v>
      </c>
      <c r="E50" s="44">
        <f t="shared" si="0"/>
        <v>1921.5385592</v>
      </c>
      <c r="F50" s="44"/>
      <c r="G50" s="44">
        <v>1116910.86</v>
      </c>
      <c r="H50" s="146">
        <v>4E-05</v>
      </c>
      <c r="I50" s="147">
        <v>33.82</v>
      </c>
      <c r="J50" s="136">
        <f t="shared" si="1"/>
        <v>0.001353</v>
      </c>
      <c r="K50" s="44">
        <v>1511.18</v>
      </c>
      <c r="M50" s="136">
        <f t="shared" si="2"/>
        <v>3.145770856930718E-05</v>
      </c>
    </row>
    <row r="51" spans="2:13" ht="12.75">
      <c r="B51" s="113">
        <v>39946</v>
      </c>
      <c r="C51" s="44">
        <v>47981941.59</v>
      </c>
      <c r="D51" s="146">
        <v>4E-05</v>
      </c>
      <c r="E51" s="44">
        <f t="shared" si="0"/>
        <v>1919.2776636000003</v>
      </c>
      <c r="F51" s="44"/>
      <c r="G51" s="44">
        <v>1374024.44</v>
      </c>
      <c r="H51" s="146">
        <v>4E-05</v>
      </c>
      <c r="I51" s="147">
        <v>33.82</v>
      </c>
      <c r="J51" s="136">
        <f t="shared" si="1"/>
        <v>0.001353</v>
      </c>
      <c r="K51" s="44">
        <v>1859.06</v>
      </c>
      <c r="M51" s="136">
        <f t="shared" si="2"/>
        <v>3.874499318692534E-05</v>
      </c>
    </row>
    <row r="52" spans="2:13" ht="12.75">
      <c r="B52" s="113">
        <v>39947</v>
      </c>
      <c r="C52" s="44">
        <v>47751305.5</v>
      </c>
      <c r="D52" s="146">
        <v>4E-05</v>
      </c>
      <c r="E52" s="44">
        <f t="shared" si="0"/>
        <v>1910.0522200000003</v>
      </c>
      <c r="F52" s="44"/>
      <c r="G52" s="44">
        <v>1547249.16</v>
      </c>
      <c r="H52" s="146">
        <v>4E-05</v>
      </c>
      <c r="I52" s="147">
        <v>33.82</v>
      </c>
      <c r="J52" s="136">
        <f t="shared" si="1"/>
        <v>0.001353</v>
      </c>
      <c r="K52" s="44">
        <v>2093.43</v>
      </c>
      <c r="M52" s="136">
        <f t="shared" si="2"/>
        <v>4.38402673619049E-05</v>
      </c>
    </row>
    <row r="53" spans="2:13" ht="12.75">
      <c r="B53" s="113">
        <v>39948</v>
      </c>
      <c r="C53" s="44">
        <v>47814866.17</v>
      </c>
      <c r="D53" s="146">
        <v>4E-05</v>
      </c>
      <c r="E53" s="44">
        <f t="shared" si="0"/>
        <v>1912.5946468000002</v>
      </c>
      <c r="F53" s="44"/>
      <c r="G53" s="44">
        <v>1252119.96</v>
      </c>
      <c r="H53" s="146">
        <v>4E-05</v>
      </c>
      <c r="I53" s="147">
        <v>33.82</v>
      </c>
      <c r="J53" s="136">
        <f t="shared" si="1"/>
        <v>0.001353</v>
      </c>
      <c r="K53" s="44">
        <v>1694.12</v>
      </c>
      <c r="M53" s="136">
        <f t="shared" si="2"/>
        <v>3.543082174436628E-05</v>
      </c>
    </row>
    <row r="54" spans="2:13" ht="12.75">
      <c r="B54" s="113">
        <v>39949</v>
      </c>
      <c r="C54" s="44">
        <v>47814866.17</v>
      </c>
      <c r="D54" s="146">
        <v>4E-05</v>
      </c>
      <c r="E54" s="44">
        <f t="shared" si="0"/>
        <v>1912.5946468000002</v>
      </c>
      <c r="F54" s="44"/>
      <c r="G54" s="44">
        <v>0</v>
      </c>
      <c r="H54" s="146">
        <v>4E-05</v>
      </c>
      <c r="I54" s="147">
        <v>33.82</v>
      </c>
      <c r="J54" s="136">
        <f t="shared" si="1"/>
        <v>0</v>
      </c>
      <c r="K54" s="44">
        <v>0</v>
      </c>
      <c r="M54" s="136">
        <f t="shared" si="2"/>
        <v>0</v>
      </c>
    </row>
    <row r="55" spans="2:13" ht="12.75">
      <c r="B55" s="113">
        <v>39950</v>
      </c>
      <c r="C55" s="44">
        <v>47814866.17</v>
      </c>
      <c r="D55" s="146">
        <v>4E-05</v>
      </c>
      <c r="E55" s="44">
        <f t="shared" si="0"/>
        <v>1912.5946468000002</v>
      </c>
      <c r="F55" s="44"/>
      <c r="G55" s="44">
        <v>0</v>
      </c>
      <c r="H55" s="146">
        <v>4E-05</v>
      </c>
      <c r="I55" s="147">
        <v>33.82</v>
      </c>
      <c r="J55" s="136">
        <f t="shared" si="1"/>
        <v>0</v>
      </c>
      <c r="K55" s="44">
        <v>0</v>
      </c>
      <c r="M55" s="136">
        <f t="shared" si="2"/>
        <v>0</v>
      </c>
    </row>
    <row r="56" spans="2:13" ht="12.75">
      <c r="B56" s="113">
        <v>39951</v>
      </c>
      <c r="C56" s="44">
        <v>46269313.72</v>
      </c>
      <c r="D56" s="146">
        <v>4E-05</v>
      </c>
      <c r="E56" s="44">
        <f t="shared" si="0"/>
        <v>1850.7725488</v>
      </c>
      <c r="F56" s="44"/>
      <c r="G56" s="44">
        <v>871309.92</v>
      </c>
      <c r="H56" s="146">
        <v>4E-05</v>
      </c>
      <c r="I56" s="147">
        <v>33.82</v>
      </c>
      <c r="J56" s="136">
        <f t="shared" si="1"/>
        <v>0.001353</v>
      </c>
      <c r="K56" s="44">
        <v>1178.88</v>
      </c>
      <c r="M56" s="136">
        <f t="shared" si="2"/>
        <v>2.5478657564147683E-05</v>
      </c>
    </row>
    <row r="57" spans="2:13" ht="12.75">
      <c r="B57" s="113">
        <v>39952</v>
      </c>
      <c r="C57" s="44">
        <v>44710023.38</v>
      </c>
      <c r="D57" s="146">
        <v>4E-05</v>
      </c>
      <c r="E57" s="44">
        <f t="shared" si="0"/>
        <v>1788.4009352000003</v>
      </c>
      <c r="F57" s="44"/>
      <c r="G57" s="44">
        <v>1100998.75</v>
      </c>
      <c r="H57" s="146">
        <v>4E-05</v>
      </c>
      <c r="I57" s="147">
        <v>33.82</v>
      </c>
      <c r="J57" s="136">
        <f t="shared" si="1"/>
        <v>0.001353</v>
      </c>
      <c r="K57" s="44">
        <v>1489.65</v>
      </c>
      <c r="M57" s="136">
        <f t="shared" si="2"/>
        <v>3.331803223047208E-05</v>
      </c>
    </row>
    <row r="58" spans="2:13" ht="12.75">
      <c r="B58" s="113">
        <v>39953</v>
      </c>
      <c r="C58" s="44">
        <v>39597675.59</v>
      </c>
      <c r="D58" s="146">
        <v>3.8E-05</v>
      </c>
      <c r="E58" s="44">
        <f t="shared" si="0"/>
        <v>1504.7116724200002</v>
      </c>
      <c r="F58" s="44"/>
      <c r="G58" s="44">
        <v>973033.33</v>
      </c>
      <c r="H58" s="146">
        <v>3.8E-05</v>
      </c>
      <c r="I58" s="147">
        <v>33.82</v>
      </c>
      <c r="J58" s="136">
        <f t="shared" si="1"/>
        <v>0.001285</v>
      </c>
      <c r="K58" s="44">
        <v>1250.35</v>
      </c>
      <c r="M58" s="136">
        <f t="shared" si="2"/>
        <v>3.157634839343356E-05</v>
      </c>
    </row>
    <row r="59" spans="2:13" ht="12.75">
      <c r="B59" s="113">
        <v>39954</v>
      </c>
      <c r="C59" s="44">
        <v>37838048.12</v>
      </c>
      <c r="D59" s="146">
        <v>3.8E-05</v>
      </c>
      <c r="E59" s="44">
        <f t="shared" si="0"/>
        <v>1437.84582856</v>
      </c>
      <c r="F59" s="44"/>
      <c r="G59" s="44">
        <v>855063.44</v>
      </c>
      <c r="H59" s="146">
        <v>3.8E-05</v>
      </c>
      <c r="I59" s="147">
        <v>33.82</v>
      </c>
      <c r="J59" s="136">
        <f t="shared" si="1"/>
        <v>0.001285</v>
      </c>
      <c r="K59" s="44">
        <v>1098.76</v>
      </c>
      <c r="M59" s="136">
        <f t="shared" si="2"/>
        <v>2.9038495762661452E-05</v>
      </c>
    </row>
    <row r="60" spans="2:13" ht="12.75">
      <c r="B60" s="113">
        <v>39955</v>
      </c>
      <c r="C60" s="44">
        <v>37945380.72</v>
      </c>
      <c r="D60" s="146">
        <v>3.8E-05</v>
      </c>
      <c r="E60" s="44">
        <f t="shared" si="0"/>
        <v>1441.92446736</v>
      </c>
      <c r="F60" s="44"/>
      <c r="G60" s="44">
        <v>1361733.5</v>
      </c>
      <c r="H60" s="146">
        <v>3.8E-05</v>
      </c>
      <c r="I60" s="147">
        <v>33.82</v>
      </c>
      <c r="J60" s="136">
        <f t="shared" si="1"/>
        <v>0.001285</v>
      </c>
      <c r="K60" s="44">
        <v>1749.83</v>
      </c>
      <c r="M60" s="136">
        <f t="shared" si="2"/>
        <v>4.611444046146337E-05</v>
      </c>
    </row>
    <row r="61" spans="2:13" ht="12.75">
      <c r="B61" s="113">
        <v>39956</v>
      </c>
      <c r="C61" s="44">
        <v>37945380.72</v>
      </c>
      <c r="D61" s="146">
        <v>3.8E-05</v>
      </c>
      <c r="E61" s="44">
        <f t="shared" si="0"/>
        <v>1441.92446736</v>
      </c>
      <c r="F61" s="44"/>
      <c r="G61" s="44">
        <v>0</v>
      </c>
      <c r="H61" s="146">
        <v>3.8E-05</v>
      </c>
      <c r="I61" s="147">
        <v>33.82</v>
      </c>
      <c r="J61" s="136">
        <f t="shared" si="1"/>
        <v>0</v>
      </c>
      <c r="K61" s="44">
        <v>0</v>
      </c>
      <c r="M61" s="136">
        <f t="shared" si="2"/>
        <v>0</v>
      </c>
    </row>
    <row r="62" spans="2:13" ht="12.75">
      <c r="B62" s="113">
        <v>39957</v>
      </c>
      <c r="C62" s="44">
        <v>37945380.72</v>
      </c>
      <c r="D62" s="146">
        <v>3.8E-05</v>
      </c>
      <c r="E62" s="44">
        <f t="shared" si="0"/>
        <v>1441.92446736</v>
      </c>
      <c r="F62" s="44"/>
      <c r="G62" s="44">
        <v>0</v>
      </c>
      <c r="H62" s="146">
        <v>3.8E-05</v>
      </c>
      <c r="I62" s="147">
        <v>33.82</v>
      </c>
      <c r="J62" s="136">
        <f t="shared" si="1"/>
        <v>0</v>
      </c>
      <c r="K62" s="44">
        <v>0</v>
      </c>
      <c r="M62" s="136">
        <f t="shared" si="2"/>
        <v>0</v>
      </c>
    </row>
    <row r="63" spans="2:13" ht="12.75">
      <c r="B63" s="113">
        <v>39958</v>
      </c>
      <c r="C63" s="44">
        <v>37945380.72</v>
      </c>
      <c r="D63" s="146">
        <v>3.8E-05</v>
      </c>
      <c r="E63" s="44">
        <f t="shared" si="0"/>
        <v>1441.92446736</v>
      </c>
      <c r="F63" s="44"/>
      <c r="G63" s="44">
        <v>0</v>
      </c>
      <c r="H63" s="146">
        <v>3.8E-05</v>
      </c>
      <c r="I63" s="147">
        <v>33.82</v>
      </c>
      <c r="J63" s="136">
        <f t="shared" si="1"/>
        <v>0</v>
      </c>
      <c r="K63" s="44">
        <v>0</v>
      </c>
      <c r="M63" s="136">
        <f t="shared" si="2"/>
        <v>0</v>
      </c>
    </row>
    <row r="64" spans="2:13" ht="12.75">
      <c r="B64" s="113">
        <v>39959</v>
      </c>
      <c r="C64" s="44">
        <v>37305587.59</v>
      </c>
      <c r="D64" s="146">
        <v>3.8E-05</v>
      </c>
      <c r="E64" s="44">
        <f t="shared" si="0"/>
        <v>1417.6123284200003</v>
      </c>
      <c r="F64" s="44"/>
      <c r="G64" s="44">
        <v>798598.99</v>
      </c>
      <c r="H64" s="146">
        <v>3.8E-05</v>
      </c>
      <c r="I64" s="147">
        <v>33.82</v>
      </c>
      <c r="J64" s="136">
        <f t="shared" si="1"/>
        <v>0.001285</v>
      </c>
      <c r="K64" s="44">
        <v>1026.2</v>
      </c>
      <c r="M64" s="136">
        <f t="shared" si="2"/>
        <v>2.7507943616335893E-05</v>
      </c>
    </row>
    <row r="65" spans="2:13" ht="12.75">
      <c r="B65" s="113">
        <v>39960</v>
      </c>
      <c r="C65" s="44">
        <v>36866238.75</v>
      </c>
      <c r="D65" s="146">
        <v>3.8E-05</v>
      </c>
      <c r="E65" s="44">
        <f t="shared" si="0"/>
        <v>1400.9170725000001</v>
      </c>
      <c r="F65" s="44"/>
      <c r="G65" s="44">
        <v>1278263.95</v>
      </c>
      <c r="H65" s="146">
        <v>3.8E-05</v>
      </c>
      <c r="I65" s="147">
        <v>33.82</v>
      </c>
      <c r="J65" s="136">
        <f t="shared" si="1"/>
        <v>0.001285</v>
      </c>
      <c r="K65" s="44">
        <v>1642.57</v>
      </c>
      <c r="M65" s="136">
        <f t="shared" si="2"/>
        <v>4.4554857118425186E-05</v>
      </c>
    </row>
    <row r="66" spans="2:13" ht="12.75">
      <c r="B66" s="113">
        <v>39961</v>
      </c>
      <c r="C66" s="44">
        <v>37488732.66</v>
      </c>
      <c r="D66" s="146">
        <v>3.8E-05</v>
      </c>
      <c r="E66" s="44">
        <f t="shared" si="0"/>
        <v>1424.57184108</v>
      </c>
      <c r="F66" s="44"/>
      <c r="G66" s="44">
        <v>2063796.72</v>
      </c>
      <c r="H66" s="146">
        <v>3.8E-05</v>
      </c>
      <c r="I66" s="147">
        <v>33.82</v>
      </c>
      <c r="J66" s="136">
        <f t="shared" si="1"/>
        <v>0.001285</v>
      </c>
      <c r="K66" s="44">
        <v>2651.98</v>
      </c>
      <c r="M66" s="136">
        <f t="shared" si="2"/>
        <v>7.074072159365443E-05</v>
      </c>
    </row>
    <row r="67" spans="2:13" ht="12.75">
      <c r="B67" s="113">
        <v>39962</v>
      </c>
      <c r="C67" s="44">
        <v>38283990.08</v>
      </c>
      <c r="D67" s="146">
        <v>3.8E-05</v>
      </c>
      <c r="E67" s="44">
        <f t="shared" si="0"/>
        <v>1454.79162304</v>
      </c>
      <c r="F67" s="44"/>
      <c r="G67" s="44">
        <v>2102361.13</v>
      </c>
      <c r="H67" s="146">
        <v>3.8E-05</v>
      </c>
      <c r="I67" s="147">
        <v>33.82</v>
      </c>
      <c r="J67" s="136">
        <f t="shared" si="1"/>
        <v>0.001285</v>
      </c>
      <c r="K67" s="44">
        <v>2701.53</v>
      </c>
      <c r="M67" s="136">
        <f t="shared" si="2"/>
        <v>7.056552868065106E-05</v>
      </c>
    </row>
    <row r="68" spans="2:13" ht="12.75">
      <c r="B68" s="113">
        <v>39963</v>
      </c>
      <c r="C68" s="44">
        <v>38283990.08</v>
      </c>
      <c r="D68" s="146">
        <v>3.8E-05</v>
      </c>
      <c r="E68" s="44">
        <f t="shared" si="0"/>
        <v>1454.79162304</v>
      </c>
      <c r="F68" s="44"/>
      <c r="G68" s="44">
        <v>0</v>
      </c>
      <c r="H68" s="146">
        <v>3.8E-05</v>
      </c>
      <c r="I68" s="147">
        <v>33.82</v>
      </c>
      <c r="J68" s="136">
        <f t="shared" si="1"/>
        <v>0</v>
      </c>
      <c r="K68" s="44">
        <v>0</v>
      </c>
      <c r="M68" s="136">
        <f t="shared" si="2"/>
        <v>0</v>
      </c>
    </row>
    <row r="69" spans="2:13" ht="12.75">
      <c r="B69" s="113">
        <v>39964</v>
      </c>
      <c r="C69" s="44">
        <v>38283990.08</v>
      </c>
      <c r="D69" s="146">
        <v>3.8E-05</v>
      </c>
      <c r="E69" s="44">
        <f t="shared" si="0"/>
        <v>1454.79162304</v>
      </c>
      <c r="F69" s="44"/>
      <c r="G69" s="44">
        <v>0</v>
      </c>
      <c r="H69" s="146">
        <v>3.8E-05</v>
      </c>
      <c r="I69" s="147">
        <v>33.82</v>
      </c>
      <c r="J69" s="136">
        <f t="shared" si="1"/>
        <v>0</v>
      </c>
      <c r="K69" s="44">
        <v>0</v>
      </c>
      <c r="M69" s="136">
        <f t="shared" si="2"/>
        <v>0</v>
      </c>
    </row>
    <row r="70" spans="2:13" ht="12.75">
      <c r="B70" s="113">
        <v>39965</v>
      </c>
      <c r="C70" s="44">
        <v>39534140.71</v>
      </c>
      <c r="D70" s="146">
        <v>3.8E-05</v>
      </c>
      <c r="E70" s="44">
        <f t="shared" si="0"/>
        <v>1502.2973469800002</v>
      </c>
      <c r="F70" s="44"/>
      <c r="G70" s="44">
        <v>2248338.11</v>
      </c>
      <c r="H70" s="146">
        <v>3.8E-05</v>
      </c>
      <c r="I70" s="147">
        <v>33.82</v>
      </c>
      <c r="J70" s="136">
        <f t="shared" si="1"/>
        <v>0.001285</v>
      </c>
      <c r="K70" s="44">
        <v>2889.11</v>
      </c>
      <c r="M70" s="136">
        <f t="shared" si="2"/>
        <v>7.307886166523436E-05</v>
      </c>
    </row>
    <row r="71" spans="2:13" ht="12.75">
      <c r="B71" s="113">
        <v>39966</v>
      </c>
      <c r="C71" s="44">
        <v>40517628.92</v>
      </c>
      <c r="D71" s="146">
        <v>3.8E-05</v>
      </c>
      <c r="E71" s="44">
        <f t="shared" si="0"/>
        <v>1539.6698989600002</v>
      </c>
      <c r="F71" s="44"/>
      <c r="G71" s="44">
        <v>2342853.94</v>
      </c>
      <c r="H71" s="146">
        <v>3.8E-05</v>
      </c>
      <c r="I71" s="147">
        <v>33.82</v>
      </c>
      <c r="J71" s="136">
        <f t="shared" si="1"/>
        <v>0.001285</v>
      </c>
      <c r="K71" s="44">
        <v>3010.57</v>
      </c>
      <c r="M71" s="136">
        <f t="shared" si="2"/>
        <v>7.4302719094057E-05</v>
      </c>
    </row>
    <row r="72" spans="2:13" ht="12.75">
      <c r="B72" s="113">
        <v>39967</v>
      </c>
      <c r="C72" s="44">
        <v>45545740.17</v>
      </c>
      <c r="D72" s="146">
        <v>3.7E-05</v>
      </c>
      <c r="E72" s="44">
        <f t="shared" si="0"/>
        <v>1685.19238629</v>
      </c>
      <c r="F72" s="44"/>
      <c r="G72" s="44">
        <v>6616067.27</v>
      </c>
      <c r="H72" s="146">
        <v>3.7E-05</v>
      </c>
      <c r="I72" s="147">
        <v>33.82</v>
      </c>
      <c r="J72" s="136">
        <f t="shared" si="1"/>
        <v>0.001251</v>
      </c>
      <c r="K72" s="44">
        <v>8276.7</v>
      </c>
      <c r="M72" s="136">
        <f t="shared" si="2"/>
        <v>0.00018172281247614205</v>
      </c>
    </row>
    <row r="73" spans="2:13" ht="12.75">
      <c r="B73" s="113">
        <v>39968</v>
      </c>
      <c r="C73" s="44">
        <v>45740325.31</v>
      </c>
      <c r="D73" s="146">
        <v>3.7E-05</v>
      </c>
      <c r="E73" s="44">
        <f t="shared" si="0"/>
        <v>1692.39203647</v>
      </c>
      <c r="F73" s="44"/>
      <c r="G73" s="44">
        <v>1604730.57</v>
      </c>
      <c r="H73" s="146">
        <v>3.7E-05</v>
      </c>
      <c r="I73" s="147">
        <v>33.82</v>
      </c>
      <c r="J73" s="136">
        <f t="shared" si="1"/>
        <v>0.001251</v>
      </c>
      <c r="K73" s="44">
        <v>2007.52</v>
      </c>
      <c r="M73" s="136">
        <f t="shared" si="2"/>
        <v>4.388949983180607E-05</v>
      </c>
    </row>
    <row r="74" spans="2:13" ht="12.75">
      <c r="B74" s="113">
        <v>39969</v>
      </c>
      <c r="C74" s="44">
        <v>46173291.08</v>
      </c>
      <c r="D74" s="146">
        <v>3.7E-05</v>
      </c>
      <c r="E74" s="44">
        <f t="shared" si="0"/>
        <v>1708.41176996</v>
      </c>
      <c r="F74" s="44"/>
      <c r="G74" s="44">
        <v>1587742.35</v>
      </c>
      <c r="H74" s="146">
        <v>3.7E-05</v>
      </c>
      <c r="I74" s="147">
        <v>40.66</v>
      </c>
      <c r="J74" s="136">
        <f t="shared" si="1"/>
        <v>0.001504</v>
      </c>
      <c r="K74" s="44">
        <v>2387.96</v>
      </c>
      <c r="M74" s="136">
        <f t="shared" si="2"/>
        <v>5.1717344467878897E-05</v>
      </c>
    </row>
    <row r="75" spans="2:13" ht="12.75">
      <c r="B75" s="113">
        <v>39970</v>
      </c>
      <c r="C75" s="44">
        <v>46173291.08</v>
      </c>
      <c r="D75" s="146">
        <v>3.7E-05</v>
      </c>
      <c r="E75" s="44">
        <f t="shared" si="0"/>
        <v>1708.41176996</v>
      </c>
      <c r="F75" s="44"/>
      <c r="G75" s="44">
        <v>0</v>
      </c>
      <c r="H75" s="146">
        <v>3.7E-05</v>
      </c>
      <c r="I75" s="147">
        <v>40.66</v>
      </c>
      <c r="J75" s="136">
        <f t="shared" si="1"/>
        <v>0</v>
      </c>
      <c r="K75" s="44">
        <v>0</v>
      </c>
      <c r="M75" s="136">
        <f t="shared" si="2"/>
        <v>0</v>
      </c>
    </row>
    <row r="76" spans="2:13" ht="12.75">
      <c r="B76" s="113">
        <v>39971</v>
      </c>
      <c r="C76" s="44">
        <v>46173291.08</v>
      </c>
      <c r="D76" s="146">
        <v>3.7E-05</v>
      </c>
      <c r="E76" s="44">
        <f t="shared" si="0"/>
        <v>1708.41176996</v>
      </c>
      <c r="F76" s="44"/>
      <c r="G76" s="44">
        <v>0</v>
      </c>
      <c r="H76" s="146">
        <v>3.7E-05</v>
      </c>
      <c r="I76" s="147">
        <v>40.66</v>
      </c>
      <c r="J76" s="136">
        <f t="shared" si="1"/>
        <v>0</v>
      </c>
      <c r="K76" s="44">
        <v>0</v>
      </c>
      <c r="M76" s="136">
        <f t="shared" si="2"/>
        <v>0</v>
      </c>
    </row>
    <row r="77" spans="2:13" ht="12.75">
      <c r="B77" s="113">
        <v>39972</v>
      </c>
      <c r="C77" s="44">
        <v>46262962.48</v>
      </c>
      <c r="D77" s="146">
        <v>3.7E-05</v>
      </c>
      <c r="E77" s="44">
        <f t="shared" si="0"/>
        <v>1711.72961176</v>
      </c>
      <c r="F77" s="44"/>
      <c r="G77" s="44">
        <v>2305004.83</v>
      </c>
      <c r="H77" s="146">
        <v>3.7E-05</v>
      </c>
      <c r="I77" s="147">
        <v>40.66</v>
      </c>
      <c r="J77" s="136">
        <f t="shared" si="1"/>
        <v>0.001504</v>
      </c>
      <c r="K77" s="44">
        <v>3466.73</v>
      </c>
      <c r="M77" s="136">
        <f t="shared" si="2"/>
        <v>7.493532221371917E-05</v>
      </c>
    </row>
    <row r="78" spans="2:13" ht="12.75">
      <c r="B78" s="113">
        <v>39973</v>
      </c>
      <c r="C78" s="44">
        <v>45416973.91</v>
      </c>
      <c r="D78" s="146">
        <v>3.7E-05</v>
      </c>
      <c r="E78" s="44">
        <f t="shared" si="0"/>
        <v>1680.4280346699998</v>
      </c>
      <c r="F78" s="44"/>
      <c r="G78" s="44">
        <v>1360232.68</v>
      </c>
      <c r="H78" s="146">
        <v>3.7E-05</v>
      </c>
      <c r="I78" s="147">
        <v>40.66</v>
      </c>
      <c r="J78" s="136">
        <f t="shared" si="1"/>
        <v>0.001504</v>
      </c>
      <c r="K78" s="44">
        <v>2045.79</v>
      </c>
      <c r="M78" s="136">
        <f t="shared" si="2"/>
        <v>4.504461270480097E-05</v>
      </c>
    </row>
    <row r="79" spans="2:13" ht="12.75">
      <c r="B79" s="113">
        <v>39974</v>
      </c>
      <c r="C79" s="44">
        <v>45524918.77</v>
      </c>
      <c r="D79" s="146">
        <v>3.7E-05</v>
      </c>
      <c r="E79" s="44">
        <f t="shared" si="0"/>
        <v>1684.42199449</v>
      </c>
      <c r="F79" s="44"/>
      <c r="G79" s="44">
        <v>1731585.19</v>
      </c>
      <c r="H79" s="146">
        <v>3.7E-05</v>
      </c>
      <c r="I79" s="147">
        <v>40.66</v>
      </c>
      <c r="J79" s="136">
        <f t="shared" si="1"/>
        <v>0.001504</v>
      </c>
      <c r="K79" s="44">
        <v>2604.3</v>
      </c>
      <c r="M79" s="136">
        <f t="shared" si="2"/>
        <v>5.720603287964966E-05</v>
      </c>
    </row>
    <row r="80" spans="2:13" ht="12.75">
      <c r="B80" s="113">
        <v>39975</v>
      </c>
      <c r="C80" s="44">
        <v>45690153.07</v>
      </c>
      <c r="D80" s="146">
        <v>3.7E-05</v>
      </c>
      <c r="E80" s="44">
        <f t="shared" si="0"/>
        <v>1690.53566359</v>
      </c>
      <c r="F80" s="44"/>
      <c r="G80" s="44">
        <v>1422551.18</v>
      </c>
      <c r="H80" s="146">
        <v>3.7E-05</v>
      </c>
      <c r="I80" s="147">
        <v>40.66</v>
      </c>
      <c r="J80" s="136">
        <f t="shared" si="1"/>
        <v>0.001504</v>
      </c>
      <c r="K80" s="44">
        <v>2139.52</v>
      </c>
      <c r="M80" s="136">
        <f t="shared" si="2"/>
        <v>4.682671990006533E-05</v>
      </c>
    </row>
    <row r="81" spans="2:13" ht="12.75">
      <c r="B81" s="113">
        <v>39976</v>
      </c>
      <c r="C81" s="44">
        <v>45448340.75</v>
      </c>
      <c r="D81" s="146">
        <v>3.7E-05</v>
      </c>
      <c r="E81" s="44">
        <f t="shared" si="0"/>
        <v>1681.58860775</v>
      </c>
      <c r="F81" s="44"/>
      <c r="G81" s="44">
        <v>1617644</v>
      </c>
      <c r="H81" s="146">
        <v>3.7E-05</v>
      </c>
      <c r="I81" s="147">
        <v>40.66</v>
      </c>
      <c r="J81" s="136">
        <f t="shared" si="1"/>
        <v>0.001504</v>
      </c>
      <c r="K81" s="44">
        <v>2432.94</v>
      </c>
      <c r="M81" s="136">
        <f t="shared" si="2"/>
        <v>5.35319873036289E-05</v>
      </c>
    </row>
    <row r="82" spans="2:13" ht="12.75">
      <c r="B82" s="113">
        <v>39977</v>
      </c>
      <c r="C82" s="44">
        <v>45448340.75</v>
      </c>
      <c r="D82" s="146">
        <v>3.7E-05</v>
      </c>
      <c r="E82" s="44">
        <f t="shared" si="0"/>
        <v>1681.58860775</v>
      </c>
      <c r="F82" s="44"/>
      <c r="G82" s="44">
        <v>0</v>
      </c>
      <c r="H82" s="146">
        <v>3.7E-05</v>
      </c>
      <c r="I82" s="147">
        <v>40.66</v>
      </c>
      <c r="J82" s="136">
        <f t="shared" si="1"/>
        <v>0</v>
      </c>
      <c r="K82" s="44">
        <v>0</v>
      </c>
      <c r="M82" s="136">
        <f t="shared" si="2"/>
        <v>0</v>
      </c>
    </row>
    <row r="83" spans="2:13" ht="12.75">
      <c r="B83" s="113">
        <v>39978</v>
      </c>
      <c r="C83" s="44">
        <v>45448340.75</v>
      </c>
      <c r="D83" s="146">
        <v>3.7E-05</v>
      </c>
      <c r="E83" s="44">
        <f t="shared" si="0"/>
        <v>1681.58860775</v>
      </c>
      <c r="F83" s="44"/>
      <c r="G83" s="44">
        <v>0</v>
      </c>
      <c r="H83" s="146">
        <v>3.7E-05</v>
      </c>
      <c r="I83" s="147">
        <v>40.66</v>
      </c>
      <c r="J83" s="136">
        <f t="shared" si="1"/>
        <v>0</v>
      </c>
      <c r="K83" s="44">
        <v>0</v>
      </c>
      <c r="M83" s="136">
        <f t="shared" si="2"/>
        <v>0</v>
      </c>
    </row>
    <row r="84" spans="2:13" ht="12.75">
      <c r="B84" s="113">
        <v>39979</v>
      </c>
      <c r="C84" s="44">
        <v>44679859.5</v>
      </c>
      <c r="D84" s="146">
        <v>3.7E-05</v>
      </c>
      <c r="E84" s="44">
        <f t="shared" si="0"/>
        <v>1653.1548014999998</v>
      </c>
      <c r="F84" s="44"/>
      <c r="G84" s="44">
        <v>1703080.76</v>
      </c>
      <c r="H84" s="146">
        <v>3.7E-05</v>
      </c>
      <c r="I84" s="147">
        <v>40.66</v>
      </c>
      <c r="J84" s="136">
        <f t="shared" si="1"/>
        <v>0.001504</v>
      </c>
      <c r="K84" s="44">
        <v>2561.43</v>
      </c>
      <c r="M84" s="136">
        <f t="shared" si="2"/>
        <v>5.7328515099739735E-05</v>
      </c>
    </row>
    <row r="85" spans="2:13" ht="12.75">
      <c r="B85" s="113">
        <v>39980</v>
      </c>
      <c r="C85" s="44">
        <v>45278621.14</v>
      </c>
      <c r="D85" s="146">
        <v>3.7E-05</v>
      </c>
      <c r="E85" s="44">
        <f t="shared" si="0"/>
        <v>1675.30898218</v>
      </c>
      <c r="F85" s="44"/>
      <c r="G85" s="44">
        <v>1968111.84</v>
      </c>
      <c r="H85" s="146">
        <v>3.7E-05</v>
      </c>
      <c r="I85" s="147">
        <v>40.66</v>
      </c>
      <c r="J85" s="136">
        <f t="shared" si="1"/>
        <v>0.001504</v>
      </c>
      <c r="K85" s="44">
        <v>2960.04</v>
      </c>
      <c r="M85" s="136">
        <f t="shared" si="2"/>
        <v>6.537389888370616E-05</v>
      </c>
    </row>
    <row r="86" spans="2:13" ht="12.75">
      <c r="B86" s="113">
        <v>39981</v>
      </c>
      <c r="C86" s="44">
        <v>38999448.61</v>
      </c>
      <c r="D86" s="146">
        <v>3.6E-05</v>
      </c>
      <c r="E86" s="44">
        <f t="shared" si="0"/>
        <v>1403.98014996</v>
      </c>
      <c r="F86" s="44"/>
      <c r="G86" s="44">
        <v>1022431.01</v>
      </c>
      <c r="H86" s="146">
        <v>3.6E-05</v>
      </c>
      <c r="I86" s="147">
        <v>40.66</v>
      </c>
      <c r="J86" s="136">
        <f t="shared" si="1"/>
        <v>0.001464</v>
      </c>
      <c r="K86" s="44">
        <v>1496.84</v>
      </c>
      <c r="M86" s="136">
        <f t="shared" si="2"/>
        <v>3.838105545974794E-05</v>
      </c>
    </row>
    <row r="87" spans="2:13" ht="12.75">
      <c r="B87" s="113">
        <v>39982</v>
      </c>
      <c r="C87" s="44">
        <v>38823197.67</v>
      </c>
      <c r="D87" s="146">
        <v>3.6E-05</v>
      </c>
      <c r="E87" s="44">
        <f t="shared" si="0"/>
        <v>1397.63511612</v>
      </c>
      <c r="F87" s="44"/>
      <c r="G87" s="44">
        <v>1131084.19</v>
      </c>
      <c r="H87" s="146">
        <v>3.6E-05</v>
      </c>
      <c r="I87" s="147">
        <v>40.66</v>
      </c>
      <c r="J87" s="136">
        <f t="shared" si="1"/>
        <v>0.001464</v>
      </c>
      <c r="K87" s="44">
        <v>1655.91</v>
      </c>
      <c r="M87" s="136">
        <f t="shared" si="2"/>
        <v>4.265259173330737E-05</v>
      </c>
    </row>
    <row r="88" spans="2:13" ht="12.75">
      <c r="B88" s="113">
        <v>39983</v>
      </c>
      <c r="C88" s="44">
        <v>38785896.05</v>
      </c>
      <c r="D88" s="146">
        <v>3.6E-05</v>
      </c>
      <c r="E88" s="44">
        <f t="shared" si="0"/>
        <v>1396.2922578</v>
      </c>
      <c r="F88" s="44"/>
      <c r="G88" s="44">
        <v>1564787.26</v>
      </c>
      <c r="H88" s="146">
        <v>3.6E-05</v>
      </c>
      <c r="I88" s="147">
        <v>40.66</v>
      </c>
      <c r="J88" s="136">
        <f t="shared" si="1"/>
        <v>0.001464</v>
      </c>
      <c r="K88" s="44">
        <v>2290.85</v>
      </c>
      <c r="M88" s="136">
        <f t="shared" si="2"/>
        <v>5.906399576399628E-05</v>
      </c>
    </row>
    <row r="89" spans="2:13" ht="12.75">
      <c r="B89" s="113">
        <v>39984</v>
      </c>
      <c r="C89" s="44">
        <v>38785896.05</v>
      </c>
      <c r="D89" s="146">
        <v>3.6E-05</v>
      </c>
      <c r="E89" s="44">
        <f t="shared" si="0"/>
        <v>1396.2922578</v>
      </c>
      <c r="F89" s="44"/>
      <c r="G89" s="44">
        <v>0</v>
      </c>
      <c r="H89" s="146">
        <v>3.6E-05</v>
      </c>
      <c r="I89" s="147">
        <v>40.66</v>
      </c>
      <c r="J89" s="136">
        <f t="shared" si="1"/>
        <v>0</v>
      </c>
      <c r="K89" s="44">
        <v>0</v>
      </c>
      <c r="M89" s="136">
        <f t="shared" si="2"/>
        <v>0</v>
      </c>
    </row>
    <row r="90" spans="2:13" ht="12.75">
      <c r="B90" s="113">
        <v>39985</v>
      </c>
      <c r="C90" s="44">
        <v>38785896.05</v>
      </c>
      <c r="D90" s="146">
        <v>3.6E-05</v>
      </c>
      <c r="E90" s="44">
        <f t="shared" si="0"/>
        <v>1396.2922578</v>
      </c>
      <c r="F90" s="44"/>
      <c r="G90" s="44">
        <v>0</v>
      </c>
      <c r="H90" s="146">
        <v>3.6E-05</v>
      </c>
      <c r="I90" s="147">
        <v>40.66</v>
      </c>
      <c r="J90" s="136">
        <f t="shared" si="1"/>
        <v>0</v>
      </c>
      <c r="K90" s="44">
        <v>0</v>
      </c>
      <c r="M90" s="136">
        <f t="shared" si="2"/>
        <v>0</v>
      </c>
    </row>
    <row r="91" spans="2:13" ht="12.75">
      <c r="B91" s="113">
        <v>39986</v>
      </c>
      <c r="C91" s="44">
        <v>37770114.27</v>
      </c>
      <c r="D91" s="146">
        <v>3.6E-05</v>
      </c>
      <c r="E91" s="44">
        <f t="shared" si="0"/>
        <v>1359.72411372</v>
      </c>
      <c r="F91" s="44"/>
      <c r="G91" s="44">
        <v>1478699.06</v>
      </c>
      <c r="H91" s="146">
        <v>3.6E-05</v>
      </c>
      <c r="I91" s="147">
        <v>40.66</v>
      </c>
      <c r="J91" s="136">
        <f t="shared" si="1"/>
        <v>0.001464</v>
      </c>
      <c r="K91" s="44">
        <v>2164.82</v>
      </c>
      <c r="M91" s="136">
        <f t="shared" si="2"/>
        <v>5.731568574362166E-05</v>
      </c>
    </row>
    <row r="92" spans="2:13" ht="12.75">
      <c r="B92" s="113">
        <v>39987</v>
      </c>
      <c r="C92" s="44">
        <v>36965309.72</v>
      </c>
      <c r="D92" s="146">
        <v>3.6E-05</v>
      </c>
      <c r="E92" s="44">
        <f t="shared" si="0"/>
        <v>1330.75114992</v>
      </c>
      <c r="F92" s="44"/>
      <c r="G92" s="44">
        <v>1174626.37</v>
      </c>
      <c r="H92" s="146">
        <v>3.6E-05</v>
      </c>
      <c r="I92" s="147">
        <v>40.66</v>
      </c>
      <c r="J92" s="136">
        <f t="shared" si="1"/>
        <v>0.001464</v>
      </c>
      <c r="K92" s="44">
        <v>1719.65</v>
      </c>
      <c r="M92" s="136">
        <f t="shared" si="2"/>
        <v>4.652064362576103E-05</v>
      </c>
    </row>
    <row r="93" spans="2:13" ht="12.75">
      <c r="B93" s="113">
        <v>39988</v>
      </c>
      <c r="C93" s="44">
        <v>37489689.19</v>
      </c>
      <c r="D93" s="146">
        <v>3.6E-05</v>
      </c>
      <c r="E93" s="44">
        <f t="shared" si="0"/>
        <v>1349.62881084</v>
      </c>
      <c r="F93" s="44"/>
      <c r="G93" s="44">
        <v>1746698.69</v>
      </c>
      <c r="H93" s="146">
        <v>3.6E-05</v>
      </c>
      <c r="I93" s="147">
        <v>40.66</v>
      </c>
      <c r="J93" s="136">
        <f t="shared" si="1"/>
        <v>0.001464</v>
      </c>
      <c r="K93" s="44">
        <v>2557.17</v>
      </c>
      <c r="M93" s="136">
        <f t="shared" si="2"/>
        <v>6.820995466353718E-05</v>
      </c>
    </row>
    <row r="94" spans="2:13" ht="12.75">
      <c r="B94" s="113">
        <v>39989</v>
      </c>
      <c r="C94" s="44">
        <v>37813131.83</v>
      </c>
      <c r="D94" s="146">
        <v>3.6E-05</v>
      </c>
      <c r="E94" s="44">
        <f t="shared" si="0"/>
        <v>1361.27274588</v>
      </c>
      <c r="F94" s="44"/>
      <c r="G94" s="44">
        <v>1586010.87</v>
      </c>
      <c r="H94" s="146">
        <v>3.6E-05</v>
      </c>
      <c r="I94" s="147">
        <v>40.66</v>
      </c>
      <c r="J94" s="136">
        <f t="shared" si="1"/>
        <v>0.001464</v>
      </c>
      <c r="K94" s="44">
        <v>2321.92</v>
      </c>
      <c r="M94" s="136">
        <f t="shared" si="2"/>
        <v>6.140512270813407E-05</v>
      </c>
    </row>
    <row r="95" spans="2:13" ht="12.75">
      <c r="B95" s="113">
        <v>39990</v>
      </c>
      <c r="C95" s="44">
        <v>39757443.05</v>
      </c>
      <c r="D95" s="146">
        <v>3.6E-05</v>
      </c>
      <c r="E95" s="44">
        <f t="shared" si="0"/>
        <v>1431.2679498</v>
      </c>
      <c r="F95" s="44"/>
      <c r="G95" s="44">
        <v>3043580.13</v>
      </c>
      <c r="H95" s="146">
        <v>3.6E-05</v>
      </c>
      <c r="I95" s="147">
        <v>40.66</v>
      </c>
      <c r="J95" s="136">
        <f t="shared" si="1"/>
        <v>0.001464</v>
      </c>
      <c r="K95" s="44">
        <v>4455.8</v>
      </c>
      <c r="M95" s="136">
        <f t="shared" si="2"/>
        <v>0.00011207461190087778</v>
      </c>
    </row>
    <row r="96" spans="2:13" ht="12.75">
      <c r="B96" s="113">
        <v>39991</v>
      </c>
      <c r="C96" s="44">
        <v>39757443.05</v>
      </c>
      <c r="D96" s="146">
        <v>3.6E-05</v>
      </c>
      <c r="E96" s="44">
        <f t="shared" si="0"/>
        <v>1431.2679498</v>
      </c>
      <c r="F96" s="44"/>
      <c r="G96" s="44">
        <v>0</v>
      </c>
      <c r="H96" s="146">
        <v>3.6E-05</v>
      </c>
      <c r="I96" s="147">
        <v>40.66</v>
      </c>
      <c r="J96" s="136">
        <f t="shared" si="1"/>
        <v>0</v>
      </c>
      <c r="K96" s="44">
        <v>0</v>
      </c>
      <c r="M96" s="136">
        <f t="shared" si="2"/>
        <v>0</v>
      </c>
    </row>
    <row r="97" spans="2:13" ht="12.75">
      <c r="B97" s="113">
        <v>39992</v>
      </c>
      <c r="C97" s="44">
        <v>39757443.05</v>
      </c>
      <c r="D97" s="146">
        <v>3.6E-05</v>
      </c>
      <c r="E97" s="44">
        <f t="shared" si="0"/>
        <v>1431.2679498</v>
      </c>
      <c r="F97" s="44"/>
      <c r="G97" s="44">
        <v>0</v>
      </c>
      <c r="H97" s="146">
        <v>3.6E-05</v>
      </c>
      <c r="I97" s="147">
        <v>40.66</v>
      </c>
      <c r="J97" s="136">
        <f t="shared" si="1"/>
        <v>0</v>
      </c>
      <c r="K97" s="44">
        <v>0</v>
      </c>
      <c r="M97" s="136">
        <f t="shared" si="2"/>
        <v>0</v>
      </c>
    </row>
    <row r="98" spans="2:13" ht="12.75">
      <c r="B98" s="113">
        <v>39993</v>
      </c>
      <c r="C98" s="44">
        <v>40246018.7</v>
      </c>
      <c r="D98" s="146">
        <v>3.6E-05</v>
      </c>
      <c r="E98" s="44">
        <f t="shared" si="0"/>
        <v>1448.8566732000002</v>
      </c>
      <c r="F98" s="44"/>
      <c r="G98" s="44">
        <v>1620847.95</v>
      </c>
      <c r="H98" s="146">
        <v>3.6E-05</v>
      </c>
      <c r="I98" s="147">
        <v>40.66</v>
      </c>
      <c r="J98" s="136">
        <f t="shared" si="1"/>
        <v>0.001464</v>
      </c>
      <c r="K98" s="44">
        <v>2372.92</v>
      </c>
      <c r="M98" s="136">
        <f t="shared" si="2"/>
        <v>5.8960366183997226E-05</v>
      </c>
    </row>
    <row r="99" spans="2:13" ht="12.75">
      <c r="B99" s="113">
        <v>39994</v>
      </c>
      <c r="C99" s="44">
        <v>42331543.13</v>
      </c>
      <c r="D99" s="146">
        <v>3.6E-05</v>
      </c>
      <c r="E99" s="44">
        <f t="shared" si="0"/>
        <v>1523.9355526800002</v>
      </c>
      <c r="F99" s="44"/>
      <c r="G99" s="44">
        <v>3553291.23</v>
      </c>
      <c r="H99" s="146">
        <v>3.6E-05</v>
      </c>
      <c r="I99" s="147">
        <v>40.66</v>
      </c>
      <c r="J99" s="136">
        <f t="shared" si="1"/>
        <v>0.001464</v>
      </c>
      <c r="K99" s="44">
        <v>5202.02</v>
      </c>
      <c r="M99" s="136">
        <f t="shared" si="2"/>
        <v>0.0001228875589067145</v>
      </c>
    </row>
    <row r="100" spans="2:13" ht="12.75">
      <c r="B100" s="113">
        <v>39995</v>
      </c>
      <c r="C100" s="44">
        <v>43235975.03</v>
      </c>
      <c r="D100" s="146">
        <v>3.6E-05</v>
      </c>
      <c r="E100" s="44">
        <f t="shared" si="0"/>
        <v>1556.49510108</v>
      </c>
      <c r="F100" s="44"/>
      <c r="G100" s="44">
        <v>1983816.98</v>
      </c>
      <c r="H100" s="146">
        <v>3.6E-05</v>
      </c>
      <c r="I100" s="147">
        <v>40.66</v>
      </c>
      <c r="J100" s="136">
        <f t="shared" si="1"/>
        <v>0.001464</v>
      </c>
      <c r="K100" s="44">
        <v>2904.31</v>
      </c>
      <c r="M100" s="136">
        <f t="shared" si="2"/>
        <v>6.717345909245244E-05</v>
      </c>
    </row>
    <row r="101" spans="2:13" ht="12.75">
      <c r="B101" s="113">
        <v>39996</v>
      </c>
      <c r="C101" s="44">
        <v>49411706.91</v>
      </c>
      <c r="D101" s="146">
        <v>3.6E-05</v>
      </c>
      <c r="E101" s="44">
        <f t="shared" si="0"/>
        <v>1778.8214487599998</v>
      </c>
      <c r="F101" s="44"/>
      <c r="G101" s="44">
        <v>7639544.13</v>
      </c>
      <c r="H101" s="146">
        <v>3.6E-05</v>
      </c>
      <c r="I101" s="147">
        <v>40.66</v>
      </c>
      <c r="J101" s="136">
        <f t="shared" si="1"/>
        <v>0.001464</v>
      </c>
      <c r="K101" s="44">
        <v>11184.29</v>
      </c>
      <c r="M101" s="136">
        <f t="shared" si="2"/>
        <v>0.0002263489909460406</v>
      </c>
    </row>
    <row r="102" spans="2:13" ht="12.75">
      <c r="B102" s="113">
        <v>39997</v>
      </c>
      <c r="C102" s="44">
        <v>49411706.91</v>
      </c>
      <c r="D102" s="146">
        <v>3.6E-05</v>
      </c>
      <c r="E102" s="44">
        <f t="shared" si="0"/>
        <v>1778.8214487599998</v>
      </c>
      <c r="F102" s="44"/>
      <c r="G102" s="44">
        <v>0</v>
      </c>
      <c r="H102" s="146">
        <v>3.6E-05</v>
      </c>
      <c r="I102" s="147">
        <v>40.66</v>
      </c>
      <c r="J102" s="136">
        <f t="shared" si="1"/>
        <v>0</v>
      </c>
      <c r="K102" s="44">
        <v>0</v>
      </c>
      <c r="M102" s="136">
        <f t="shared" si="2"/>
        <v>0</v>
      </c>
    </row>
    <row r="103" spans="2:13" ht="12.75">
      <c r="B103" s="113">
        <v>39998</v>
      </c>
      <c r="C103" s="44">
        <v>49411706.91</v>
      </c>
      <c r="D103" s="146">
        <v>3.6E-05</v>
      </c>
      <c r="E103" s="44">
        <f aca="true" t="shared" si="3" ref="E103:E166">C103*D103</f>
        <v>1778.8214487599998</v>
      </c>
      <c r="F103" s="44"/>
      <c r="G103" s="44">
        <v>0</v>
      </c>
      <c r="H103" s="146">
        <v>3.6E-05</v>
      </c>
      <c r="I103" s="147">
        <v>40.66</v>
      </c>
      <c r="J103" s="136">
        <f aca="true" t="shared" si="4" ref="J103:J166">IF(K103&lt;&gt;0,ROUND(H103*I103,6),0)</f>
        <v>0</v>
      </c>
      <c r="K103" s="44">
        <v>0</v>
      </c>
      <c r="M103" s="136">
        <f aca="true" t="shared" si="5" ref="M103:M166">K103/C103</f>
        <v>0</v>
      </c>
    </row>
    <row r="104" spans="2:13" ht="12.75">
      <c r="B104" s="113">
        <v>39999</v>
      </c>
      <c r="C104" s="44">
        <v>49411706.91</v>
      </c>
      <c r="D104" s="146">
        <v>3.6E-05</v>
      </c>
      <c r="E104" s="44">
        <f t="shared" si="3"/>
        <v>1778.8214487599998</v>
      </c>
      <c r="F104" s="44"/>
      <c r="G104" s="44">
        <v>0</v>
      </c>
      <c r="H104" s="146">
        <v>3.6E-05</v>
      </c>
      <c r="I104" s="147">
        <v>40.66</v>
      </c>
      <c r="J104" s="136">
        <f t="shared" si="4"/>
        <v>0</v>
      </c>
      <c r="K104" s="44">
        <v>0</v>
      </c>
      <c r="M104" s="136">
        <f t="shared" si="5"/>
        <v>0</v>
      </c>
    </row>
    <row r="105" spans="2:13" ht="12.75">
      <c r="B105" s="113">
        <v>40000</v>
      </c>
      <c r="C105" s="44">
        <v>50066328.65</v>
      </c>
      <c r="D105" s="146">
        <v>3.6E-05</v>
      </c>
      <c r="E105" s="44">
        <f t="shared" si="3"/>
        <v>1802.3878314</v>
      </c>
      <c r="F105" s="44"/>
      <c r="G105" s="44">
        <v>2360142.94</v>
      </c>
      <c r="H105" s="146">
        <v>3.6E-05</v>
      </c>
      <c r="I105" s="147">
        <v>40.66</v>
      </c>
      <c r="J105" s="136">
        <f t="shared" si="4"/>
        <v>0.001464</v>
      </c>
      <c r="K105" s="44">
        <v>3455.25</v>
      </c>
      <c r="M105" s="136">
        <f t="shared" si="5"/>
        <v>6.901344862242061E-05</v>
      </c>
    </row>
    <row r="106" spans="2:13" ht="12.75">
      <c r="B106" s="113">
        <v>40001</v>
      </c>
      <c r="C106" s="44">
        <v>49006218.4</v>
      </c>
      <c r="D106" s="146">
        <v>3.6E-05</v>
      </c>
      <c r="E106" s="44">
        <f t="shared" si="3"/>
        <v>1764.2238624</v>
      </c>
      <c r="F106" s="44"/>
      <c r="G106" s="44">
        <v>1494273.3</v>
      </c>
      <c r="H106" s="146">
        <v>3.6E-05</v>
      </c>
      <c r="I106" s="147">
        <v>40.66</v>
      </c>
      <c r="J106" s="136">
        <f t="shared" si="4"/>
        <v>0.001464</v>
      </c>
      <c r="K106" s="44">
        <v>2187.62</v>
      </c>
      <c r="M106" s="136">
        <f t="shared" si="5"/>
        <v>4.463964107869217E-05</v>
      </c>
    </row>
    <row r="107" spans="2:13" ht="12.75">
      <c r="B107" s="113">
        <v>40002</v>
      </c>
      <c r="C107" s="44">
        <v>49018759.82</v>
      </c>
      <c r="D107" s="146">
        <v>3.6E-05</v>
      </c>
      <c r="E107" s="44">
        <f t="shared" si="3"/>
        <v>1764.67535352</v>
      </c>
      <c r="F107" s="44"/>
      <c r="G107" s="44">
        <v>2225467.24</v>
      </c>
      <c r="H107" s="146">
        <v>3.6E-05</v>
      </c>
      <c r="I107" s="147">
        <v>28.47</v>
      </c>
      <c r="J107" s="136">
        <f t="shared" si="4"/>
        <v>0.001025</v>
      </c>
      <c r="K107" s="44">
        <v>2281.1</v>
      </c>
      <c r="M107" s="136">
        <f t="shared" si="5"/>
        <v>4.6535245044475705E-05</v>
      </c>
    </row>
    <row r="108" spans="2:13" ht="12.75">
      <c r="B108" s="113">
        <v>40003</v>
      </c>
      <c r="C108" s="44">
        <v>49514952.13</v>
      </c>
      <c r="D108" s="146">
        <v>3.6E-05</v>
      </c>
      <c r="E108" s="44">
        <f t="shared" si="3"/>
        <v>1782.53827668</v>
      </c>
      <c r="F108" s="44"/>
      <c r="G108" s="44">
        <v>1988245.55</v>
      </c>
      <c r="H108" s="146">
        <v>3.6E-05</v>
      </c>
      <c r="I108" s="147">
        <v>28.47</v>
      </c>
      <c r="J108" s="136">
        <f t="shared" si="4"/>
        <v>0.001025</v>
      </c>
      <c r="K108" s="44">
        <v>2037.95</v>
      </c>
      <c r="M108" s="136">
        <f t="shared" si="5"/>
        <v>4.115827466922364E-05</v>
      </c>
    </row>
    <row r="109" spans="2:13" ht="12.75">
      <c r="B109" s="113">
        <v>40004</v>
      </c>
      <c r="C109" s="44">
        <v>48912195.98</v>
      </c>
      <c r="D109" s="146">
        <v>3.6E-05</v>
      </c>
      <c r="E109" s="44">
        <f t="shared" si="3"/>
        <v>1760.83905528</v>
      </c>
      <c r="F109" s="44"/>
      <c r="G109" s="44">
        <v>1702493.31</v>
      </c>
      <c r="H109" s="146">
        <v>3.6E-05</v>
      </c>
      <c r="I109" s="147">
        <v>28.47</v>
      </c>
      <c r="J109" s="136">
        <f t="shared" si="4"/>
        <v>0.001025</v>
      </c>
      <c r="K109" s="44">
        <v>1745.06</v>
      </c>
      <c r="M109" s="136">
        <f t="shared" si="5"/>
        <v>3.5677400391377806E-05</v>
      </c>
    </row>
    <row r="110" spans="2:13" ht="12.75">
      <c r="B110" s="113">
        <v>40005</v>
      </c>
      <c r="C110" s="44">
        <v>48912195.98</v>
      </c>
      <c r="D110" s="146">
        <v>3.6E-05</v>
      </c>
      <c r="E110" s="44">
        <f t="shared" si="3"/>
        <v>1760.83905528</v>
      </c>
      <c r="F110" s="44"/>
      <c r="G110" s="44">
        <v>0</v>
      </c>
      <c r="H110" s="146">
        <v>3.6E-05</v>
      </c>
      <c r="I110" s="147">
        <v>28.47</v>
      </c>
      <c r="J110" s="136">
        <f t="shared" si="4"/>
        <v>0</v>
      </c>
      <c r="K110" s="44">
        <v>0</v>
      </c>
      <c r="M110" s="136">
        <f t="shared" si="5"/>
        <v>0</v>
      </c>
    </row>
    <row r="111" spans="2:13" ht="12.75">
      <c r="B111" s="113">
        <v>40006</v>
      </c>
      <c r="C111" s="44">
        <v>48912195.98</v>
      </c>
      <c r="D111" s="146">
        <v>3.6E-05</v>
      </c>
      <c r="E111" s="44">
        <f t="shared" si="3"/>
        <v>1760.83905528</v>
      </c>
      <c r="F111" s="44"/>
      <c r="G111" s="44">
        <v>0</v>
      </c>
      <c r="H111" s="146">
        <v>3.6E-05</v>
      </c>
      <c r="I111" s="147">
        <v>28.47</v>
      </c>
      <c r="J111" s="136">
        <f t="shared" si="4"/>
        <v>0</v>
      </c>
      <c r="K111" s="44">
        <v>0</v>
      </c>
      <c r="M111" s="136">
        <f t="shared" si="5"/>
        <v>0</v>
      </c>
    </row>
    <row r="112" spans="2:13" ht="12.75">
      <c r="B112" s="113">
        <v>40007</v>
      </c>
      <c r="C112" s="44">
        <v>48244551.95</v>
      </c>
      <c r="D112" s="146">
        <v>3.6E-05</v>
      </c>
      <c r="E112" s="44">
        <f t="shared" si="3"/>
        <v>1736.8038702000001</v>
      </c>
      <c r="F112" s="44"/>
      <c r="G112" s="44">
        <v>1425762.67</v>
      </c>
      <c r="H112" s="146">
        <v>3.6E-05</v>
      </c>
      <c r="I112" s="147">
        <v>28.47</v>
      </c>
      <c r="J112" s="136">
        <f t="shared" si="4"/>
        <v>0.001025</v>
      </c>
      <c r="K112" s="44">
        <v>1461.41</v>
      </c>
      <c r="M112" s="136">
        <f t="shared" si="5"/>
        <v>3.0291710481933494E-05</v>
      </c>
    </row>
    <row r="113" spans="2:13" ht="12.75">
      <c r="B113" s="113">
        <v>40008</v>
      </c>
      <c r="C113" s="44">
        <v>44064726.69</v>
      </c>
      <c r="D113" s="146">
        <v>3.6E-05</v>
      </c>
      <c r="E113" s="44">
        <f t="shared" si="3"/>
        <v>1586.33016084</v>
      </c>
      <c r="F113" s="44"/>
      <c r="G113" s="44">
        <v>2186350.25</v>
      </c>
      <c r="H113" s="146">
        <v>3.6E-05</v>
      </c>
      <c r="I113" s="147">
        <v>28.47</v>
      </c>
      <c r="J113" s="136">
        <f t="shared" si="4"/>
        <v>0.001025</v>
      </c>
      <c r="K113" s="44">
        <v>2241.01</v>
      </c>
      <c r="M113" s="136">
        <f t="shared" si="5"/>
        <v>5.085723135799167E-05</v>
      </c>
    </row>
    <row r="114" spans="2:13" ht="12.75">
      <c r="B114" s="113">
        <v>40009</v>
      </c>
      <c r="C114" s="44">
        <v>43880443.27</v>
      </c>
      <c r="D114" s="146">
        <v>3.6E-05</v>
      </c>
      <c r="E114" s="44">
        <f t="shared" si="3"/>
        <v>1579.6959577200003</v>
      </c>
      <c r="F114" s="44"/>
      <c r="G114" s="44">
        <v>2202919.75</v>
      </c>
      <c r="H114" s="146">
        <v>3.6E-05</v>
      </c>
      <c r="I114" s="147">
        <v>28.47</v>
      </c>
      <c r="J114" s="136">
        <f t="shared" si="4"/>
        <v>0.001025</v>
      </c>
      <c r="K114" s="44">
        <v>2257.99</v>
      </c>
      <c r="M114" s="136">
        <f t="shared" si="5"/>
        <v>5.145777553126344E-05</v>
      </c>
    </row>
    <row r="115" spans="2:13" ht="12.75">
      <c r="B115" s="113">
        <v>40010</v>
      </c>
      <c r="C115" s="44">
        <v>43799395.75</v>
      </c>
      <c r="D115" s="146">
        <v>3.6E-05</v>
      </c>
      <c r="E115" s="44">
        <f t="shared" si="3"/>
        <v>1576.778247</v>
      </c>
      <c r="F115" s="44"/>
      <c r="G115" s="44">
        <v>1755769.88</v>
      </c>
      <c r="H115" s="146">
        <v>3.6E-05</v>
      </c>
      <c r="I115" s="147">
        <v>28.47</v>
      </c>
      <c r="J115" s="136">
        <f t="shared" si="4"/>
        <v>0.001025</v>
      </c>
      <c r="K115" s="44">
        <v>1799.66</v>
      </c>
      <c r="M115" s="136">
        <f t="shared" si="5"/>
        <v>4.1088694699629504E-05</v>
      </c>
    </row>
    <row r="116" spans="2:13" ht="12.75">
      <c r="B116" s="113">
        <v>40011</v>
      </c>
      <c r="C116" s="44">
        <v>43347506.34</v>
      </c>
      <c r="D116" s="146">
        <v>3.6E-05</v>
      </c>
      <c r="E116" s="44">
        <f t="shared" si="3"/>
        <v>1560.51022824</v>
      </c>
      <c r="F116" s="44"/>
      <c r="G116" s="44">
        <v>1506644.13</v>
      </c>
      <c r="H116" s="146">
        <v>3.6E-05</v>
      </c>
      <c r="I116" s="147">
        <v>28.47</v>
      </c>
      <c r="J116" s="136">
        <f t="shared" si="4"/>
        <v>0.001025</v>
      </c>
      <c r="K116" s="44">
        <v>1544.31</v>
      </c>
      <c r="M116" s="136">
        <f t="shared" si="5"/>
        <v>3.562627081445165E-05</v>
      </c>
    </row>
    <row r="117" spans="2:13" ht="12.75">
      <c r="B117" s="113">
        <v>40012</v>
      </c>
      <c r="C117" s="44">
        <v>43347506.34</v>
      </c>
      <c r="D117" s="146">
        <v>3.6E-05</v>
      </c>
      <c r="E117" s="44">
        <f t="shared" si="3"/>
        <v>1560.51022824</v>
      </c>
      <c r="F117" s="44"/>
      <c r="G117" s="44">
        <v>0</v>
      </c>
      <c r="H117" s="146">
        <v>3.6E-05</v>
      </c>
      <c r="I117" s="147">
        <v>28.47</v>
      </c>
      <c r="J117" s="136">
        <f t="shared" si="4"/>
        <v>0</v>
      </c>
      <c r="K117" s="44">
        <v>0</v>
      </c>
      <c r="M117" s="136">
        <f t="shared" si="5"/>
        <v>0</v>
      </c>
    </row>
    <row r="118" spans="2:13" ht="12.75">
      <c r="B118" s="113">
        <v>40013</v>
      </c>
      <c r="C118" s="44">
        <v>43347506.34</v>
      </c>
      <c r="D118" s="146">
        <v>3.6E-05</v>
      </c>
      <c r="E118" s="44">
        <f t="shared" si="3"/>
        <v>1560.51022824</v>
      </c>
      <c r="F118" s="44"/>
      <c r="G118" s="44">
        <v>0</v>
      </c>
      <c r="H118" s="146">
        <v>3.6E-05</v>
      </c>
      <c r="I118" s="147">
        <v>28.47</v>
      </c>
      <c r="J118" s="136">
        <f t="shared" si="4"/>
        <v>0</v>
      </c>
      <c r="K118" s="44">
        <v>0</v>
      </c>
      <c r="M118" s="136">
        <f t="shared" si="5"/>
        <v>0</v>
      </c>
    </row>
    <row r="119" spans="2:13" ht="12.75">
      <c r="B119" s="113">
        <v>40014</v>
      </c>
      <c r="C119" s="44">
        <v>42728354.98</v>
      </c>
      <c r="D119" s="146">
        <v>3.6E-05</v>
      </c>
      <c r="E119" s="44">
        <f t="shared" si="3"/>
        <v>1538.22077928</v>
      </c>
      <c r="F119" s="44"/>
      <c r="G119" s="44">
        <v>1730222.24</v>
      </c>
      <c r="H119" s="146">
        <v>3.6E-05</v>
      </c>
      <c r="I119" s="147">
        <v>28.47</v>
      </c>
      <c r="J119" s="136">
        <f t="shared" si="4"/>
        <v>0.001025</v>
      </c>
      <c r="K119" s="44">
        <v>1773.48</v>
      </c>
      <c r="M119" s="136">
        <f t="shared" si="5"/>
        <v>4.15059274065224E-05</v>
      </c>
    </row>
    <row r="120" spans="2:13" ht="12.75">
      <c r="B120" s="113">
        <v>40015</v>
      </c>
      <c r="C120" s="44">
        <v>40294498.92</v>
      </c>
      <c r="D120" s="146">
        <v>3.6E-05</v>
      </c>
      <c r="E120" s="44">
        <f t="shared" si="3"/>
        <v>1450.6019611200002</v>
      </c>
      <c r="F120" s="44"/>
      <c r="G120" s="44">
        <v>1540560.42</v>
      </c>
      <c r="H120" s="146">
        <v>3.6E-05</v>
      </c>
      <c r="I120" s="147">
        <v>28.47</v>
      </c>
      <c r="J120" s="136">
        <f t="shared" si="4"/>
        <v>0.001025</v>
      </c>
      <c r="K120" s="44">
        <v>1579.07</v>
      </c>
      <c r="M120" s="136">
        <f t="shared" si="5"/>
        <v>3.918822773140964E-05</v>
      </c>
    </row>
    <row r="121" spans="2:13" ht="12.75">
      <c r="B121" s="113">
        <v>40016</v>
      </c>
      <c r="C121" s="44">
        <v>40171658.73</v>
      </c>
      <c r="D121" s="146">
        <v>3.6E-05</v>
      </c>
      <c r="E121" s="44">
        <f t="shared" si="3"/>
        <v>1446.1797142799999</v>
      </c>
      <c r="F121" s="44"/>
      <c r="G121" s="44">
        <v>1428951.18</v>
      </c>
      <c r="H121" s="146">
        <v>3.6E-05</v>
      </c>
      <c r="I121" s="147">
        <v>28.47</v>
      </c>
      <c r="J121" s="136">
        <f t="shared" si="4"/>
        <v>0.001025</v>
      </c>
      <c r="K121" s="44">
        <v>1464.67</v>
      </c>
      <c r="M121" s="136">
        <f t="shared" si="5"/>
        <v>3.646028185802026E-05</v>
      </c>
    </row>
    <row r="122" spans="2:13" ht="12.75">
      <c r="B122" s="113">
        <v>40017</v>
      </c>
      <c r="C122" s="44">
        <v>40328972.31</v>
      </c>
      <c r="D122" s="146">
        <v>3.6E-05</v>
      </c>
      <c r="E122" s="44">
        <f t="shared" si="3"/>
        <v>1451.84300316</v>
      </c>
      <c r="F122" s="44"/>
      <c r="G122" s="44">
        <v>1369852.48</v>
      </c>
      <c r="H122" s="146">
        <v>3.6E-05</v>
      </c>
      <c r="I122" s="147">
        <v>28.47</v>
      </c>
      <c r="J122" s="136">
        <f t="shared" si="4"/>
        <v>0.001025</v>
      </c>
      <c r="K122" s="44">
        <v>1404.1</v>
      </c>
      <c r="M122" s="136">
        <f t="shared" si="5"/>
        <v>3.481616117581648E-05</v>
      </c>
    </row>
    <row r="123" spans="2:13" ht="12.75">
      <c r="B123" s="113">
        <v>40019</v>
      </c>
      <c r="C123" s="44">
        <v>40908402.58</v>
      </c>
      <c r="D123" s="146">
        <v>3.6E-05</v>
      </c>
      <c r="E123" s="44">
        <f t="shared" si="3"/>
        <v>1472.70249288</v>
      </c>
      <c r="F123" s="44"/>
      <c r="G123" s="44">
        <v>1599607.79</v>
      </c>
      <c r="H123" s="146">
        <v>3.6E-05</v>
      </c>
      <c r="I123" s="147">
        <v>28.47</v>
      </c>
      <c r="J123" s="136">
        <f t="shared" si="4"/>
        <v>0</v>
      </c>
      <c r="K123" s="44">
        <v>0</v>
      </c>
      <c r="M123" s="136">
        <f t="shared" si="5"/>
        <v>0</v>
      </c>
    </row>
    <row r="124" spans="2:13" ht="12.75">
      <c r="B124" s="113">
        <v>40020</v>
      </c>
      <c r="C124" s="44">
        <v>40908402.58</v>
      </c>
      <c r="D124" s="146">
        <v>3.6E-05</v>
      </c>
      <c r="E124" s="44">
        <f t="shared" si="3"/>
        <v>1472.70249288</v>
      </c>
      <c r="F124" s="44"/>
      <c r="G124" s="44">
        <v>0</v>
      </c>
      <c r="H124" s="146">
        <v>3.6E-05</v>
      </c>
      <c r="I124" s="147">
        <v>28.47</v>
      </c>
      <c r="J124" s="136">
        <f t="shared" si="4"/>
        <v>0</v>
      </c>
      <c r="K124" s="44">
        <v>0</v>
      </c>
      <c r="M124" s="136">
        <f t="shared" si="5"/>
        <v>0</v>
      </c>
    </row>
    <row r="125" spans="2:13" ht="12.75">
      <c r="B125" s="113">
        <v>40018</v>
      </c>
      <c r="C125" s="44">
        <v>40908402.58</v>
      </c>
      <c r="D125" s="146">
        <v>3.6E-05</v>
      </c>
      <c r="E125" s="44">
        <f t="shared" si="3"/>
        <v>1472.70249288</v>
      </c>
      <c r="F125" s="44"/>
      <c r="G125" s="44">
        <v>0</v>
      </c>
      <c r="H125" s="146">
        <v>3.6E-05</v>
      </c>
      <c r="I125" s="147">
        <v>28.47</v>
      </c>
      <c r="J125" s="136">
        <f t="shared" si="4"/>
        <v>0.001025</v>
      </c>
      <c r="K125" s="44">
        <v>1639.6</v>
      </c>
      <c r="M125" s="136">
        <f t="shared" si="5"/>
        <v>4.007978548645641E-05</v>
      </c>
    </row>
    <row r="126" spans="2:13" ht="12.75">
      <c r="B126" s="113">
        <v>40021</v>
      </c>
      <c r="C126" s="44">
        <v>41636212.05</v>
      </c>
      <c r="D126" s="146">
        <v>3.6E-05</v>
      </c>
      <c r="E126" s="44">
        <f t="shared" si="3"/>
        <v>1498.9036337999999</v>
      </c>
      <c r="F126" s="44"/>
      <c r="G126" s="44">
        <v>1611573.52</v>
      </c>
      <c r="H126" s="146">
        <v>3.6E-05</v>
      </c>
      <c r="I126" s="147">
        <v>28.47</v>
      </c>
      <c r="J126" s="136">
        <f t="shared" si="4"/>
        <v>0.001025</v>
      </c>
      <c r="K126" s="44">
        <v>1651.86</v>
      </c>
      <c r="M126" s="136">
        <f t="shared" si="5"/>
        <v>3.967363789040939E-05</v>
      </c>
    </row>
    <row r="127" spans="2:13" ht="12.75">
      <c r="B127" s="113">
        <v>40022</v>
      </c>
      <c r="C127" s="44">
        <v>42913232.94</v>
      </c>
      <c r="D127" s="146">
        <v>3.6E-05</v>
      </c>
      <c r="E127" s="44">
        <f t="shared" si="3"/>
        <v>1544.87638584</v>
      </c>
      <c r="F127" s="44"/>
      <c r="G127" s="44">
        <v>2797273.22</v>
      </c>
      <c r="H127" s="146">
        <v>3.6E-05</v>
      </c>
      <c r="I127" s="147">
        <v>28.47</v>
      </c>
      <c r="J127" s="136">
        <f t="shared" si="4"/>
        <v>0.001025</v>
      </c>
      <c r="K127" s="44">
        <v>2867.21</v>
      </c>
      <c r="M127" s="136">
        <f t="shared" si="5"/>
        <v>6.68141224411791E-05</v>
      </c>
    </row>
    <row r="128" spans="2:13" ht="12.75">
      <c r="B128" s="113">
        <v>40023</v>
      </c>
      <c r="C128" s="44">
        <v>43977310.47</v>
      </c>
      <c r="D128" s="146">
        <v>3.5E-05</v>
      </c>
      <c r="E128" s="44">
        <f t="shared" si="3"/>
        <v>1539.2058664499998</v>
      </c>
      <c r="F128" s="44"/>
      <c r="G128" s="44">
        <v>3065065.77</v>
      </c>
      <c r="H128" s="146">
        <v>3.5E-05</v>
      </c>
      <c r="I128" s="147">
        <v>28.47</v>
      </c>
      <c r="J128" s="136">
        <f t="shared" si="4"/>
        <v>0.000996</v>
      </c>
      <c r="K128" s="44">
        <v>3052.81</v>
      </c>
      <c r="M128" s="136">
        <f t="shared" si="5"/>
        <v>6.941784223213321E-05</v>
      </c>
    </row>
    <row r="129" spans="2:13" ht="12.75">
      <c r="B129" s="113">
        <v>40024</v>
      </c>
      <c r="C129" s="44">
        <v>45144222.18</v>
      </c>
      <c r="D129" s="146">
        <v>3.5E-05</v>
      </c>
      <c r="E129" s="44">
        <f t="shared" si="3"/>
        <v>1580.0477763</v>
      </c>
      <c r="F129" s="44"/>
      <c r="G129" s="44">
        <v>2477651.69</v>
      </c>
      <c r="H129" s="146">
        <v>3.5E-05</v>
      </c>
      <c r="I129" s="147">
        <v>28.47</v>
      </c>
      <c r="J129" s="136">
        <f t="shared" si="4"/>
        <v>0.000996</v>
      </c>
      <c r="K129" s="44">
        <v>2467.74</v>
      </c>
      <c r="M129" s="136">
        <f t="shared" si="5"/>
        <v>5.4663473659166713E-05</v>
      </c>
    </row>
    <row r="130" spans="2:13" ht="12.75">
      <c r="B130" s="113">
        <v>40025</v>
      </c>
      <c r="C130" s="44">
        <v>45918812.87</v>
      </c>
      <c r="D130" s="146">
        <v>3.5E-05</v>
      </c>
      <c r="E130" s="44">
        <f t="shared" si="3"/>
        <v>1607.1584504499997</v>
      </c>
      <c r="F130" s="44"/>
      <c r="G130" s="44">
        <v>2417708.52</v>
      </c>
      <c r="H130" s="146">
        <v>3.5E-05</v>
      </c>
      <c r="I130" s="147">
        <v>28.47</v>
      </c>
      <c r="J130" s="136">
        <f t="shared" si="4"/>
        <v>0.000996</v>
      </c>
      <c r="K130" s="44">
        <v>2408.04</v>
      </c>
      <c r="M130" s="136">
        <f t="shared" si="5"/>
        <v>5.244125118864381E-05</v>
      </c>
    </row>
    <row r="131" spans="2:13" ht="12.75">
      <c r="B131" s="113">
        <v>40026</v>
      </c>
      <c r="C131" s="44">
        <v>45918812.87</v>
      </c>
      <c r="D131" s="146">
        <v>3.5E-05</v>
      </c>
      <c r="E131" s="44">
        <f t="shared" si="3"/>
        <v>1607.1584504499997</v>
      </c>
      <c r="F131" s="44"/>
      <c r="G131" s="44">
        <v>0</v>
      </c>
      <c r="H131" s="146">
        <v>3.5E-05</v>
      </c>
      <c r="I131" s="147">
        <v>28.47</v>
      </c>
      <c r="J131" s="136">
        <f t="shared" si="4"/>
        <v>0</v>
      </c>
      <c r="K131" s="44">
        <v>0</v>
      </c>
      <c r="M131" s="136">
        <f t="shared" si="5"/>
        <v>0</v>
      </c>
    </row>
    <row r="132" spans="2:13" ht="12.75">
      <c r="B132" s="113">
        <v>40027</v>
      </c>
      <c r="C132" s="44">
        <v>45918812.87</v>
      </c>
      <c r="D132" s="146">
        <v>3.5E-05</v>
      </c>
      <c r="E132" s="44">
        <f t="shared" si="3"/>
        <v>1607.1584504499997</v>
      </c>
      <c r="F132" s="44"/>
      <c r="G132" s="44">
        <v>0</v>
      </c>
      <c r="H132" s="146">
        <v>3.5E-05</v>
      </c>
      <c r="I132" s="147">
        <v>28.47</v>
      </c>
      <c r="J132" s="136">
        <f t="shared" si="4"/>
        <v>0</v>
      </c>
      <c r="K132" s="44">
        <v>0</v>
      </c>
      <c r="M132" s="136">
        <f t="shared" si="5"/>
        <v>0</v>
      </c>
    </row>
    <row r="133" spans="2:13" ht="12.75">
      <c r="B133" s="113">
        <v>40028</v>
      </c>
      <c r="C133" s="44">
        <v>45309139.13</v>
      </c>
      <c r="D133" s="146">
        <v>3.5E-05</v>
      </c>
      <c r="E133" s="44">
        <f t="shared" si="3"/>
        <v>1585.81986955</v>
      </c>
      <c r="F133" s="44"/>
      <c r="G133" s="44">
        <v>1607310.57</v>
      </c>
      <c r="H133" s="146">
        <v>3.5E-05</v>
      </c>
      <c r="I133" s="147">
        <v>28.47</v>
      </c>
      <c r="J133" s="136">
        <f t="shared" si="4"/>
        <v>0.000996</v>
      </c>
      <c r="K133" s="44">
        <v>1600.88</v>
      </c>
      <c r="M133" s="136">
        <f t="shared" si="5"/>
        <v>3.533238615297434E-05</v>
      </c>
    </row>
    <row r="134" spans="2:13" ht="12.75">
      <c r="B134" s="113">
        <v>40029</v>
      </c>
      <c r="C134" s="44">
        <v>47768151.14</v>
      </c>
      <c r="D134" s="146">
        <v>3.5E-05</v>
      </c>
      <c r="E134" s="44">
        <f t="shared" si="3"/>
        <v>1671.8852898999999</v>
      </c>
      <c r="F134" s="44"/>
      <c r="G134" s="44">
        <v>3915329.11</v>
      </c>
      <c r="H134" s="146">
        <v>3.5E-05</v>
      </c>
      <c r="I134" s="147">
        <v>28.47</v>
      </c>
      <c r="J134" s="136">
        <f t="shared" si="4"/>
        <v>0.000996</v>
      </c>
      <c r="K134" s="44">
        <v>3899.67</v>
      </c>
      <c r="M134" s="136">
        <f t="shared" si="5"/>
        <v>8.163744894732805E-05</v>
      </c>
    </row>
    <row r="135" spans="2:13" ht="12.75">
      <c r="B135" s="113">
        <v>40030</v>
      </c>
      <c r="C135" s="44">
        <v>47909945.23</v>
      </c>
      <c r="D135" s="146">
        <v>3.5E-05</v>
      </c>
      <c r="E135" s="44">
        <f t="shared" si="3"/>
        <v>1676.8480830499998</v>
      </c>
      <c r="F135" s="44"/>
      <c r="G135" s="44">
        <v>1735462.12</v>
      </c>
      <c r="H135" s="146">
        <v>3.5E-05</v>
      </c>
      <c r="I135" s="147">
        <v>28.47</v>
      </c>
      <c r="J135" s="136">
        <f t="shared" si="4"/>
        <v>0.000996</v>
      </c>
      <c r="K135" s="44">
        <v>1728.52</v>
      </c>
      <c r="M135" s="136">
        <f t="shared" si="5"/>
        <v>3.607852172867116E-05</v>
      </c>
    </row>
    <row r="136" spans="2:13" ht="12.75">
      <c r="B136" s="113">
        <v>40031</v>
      </c>
      <c r="C136" s="44">
        <v>54233123.71</v>
      </c>
      <c r="D136" s="146">
        <v>3.5E-05</v>
      </c>
      <c r="E136" s="44">
        <f t="shared" si="3"/>
        <v>1898.15932985</v>
      </c>
      <c r="F136" s="44"/>
      <c r="G136" s="44">
        <v>7599270.14</v>
      </c>
      <c r="H136" s="146">
        <v>3.5E-05</v>
      </c>
      <c r="I136" s="147">
        <v>28.47</v>
      </c>
      <c r="J136" s="136">
        <f t="shared" si="4"/>
        <v>0.000996</v>
      </c>
      <c r="K136" s="44">
        <v>7568.87</v>
      </c>
      <c r="M136" s="136">
        <f t="shared" si="5"/>
        <v>0.00013956175639951904</v>
      </c>
    </row>
    <row r="137" spans="2:13" ht="12.75">
      <c r="B137" s="113">
        <v>40032</v>
      </c>
      <c r="C137" s="44">
        <v>54231703.76</v>
      </c>
      <c r="D137" s="146">
        <v>3.5E-05</v>
      </c>
      <c r="E137" s="44">
        <f t="shared" si="3"/>
        <v>1898.1096315999998</v>
      </c>
      <c r="F137" s="44"/>
      <c r="G137" s="44">
        <v>1436563.01</v>
      </c>
      <c r="H137" s="146">
        <v>3.5E-05</v>
      </c>
      <c r="I137" s="147">
        <v>28.88</v>
      </c>
      <c r="J137" s="136">
        <f t="shared" si="4"/>
        <v>0.001011</v>
      </c>
      <c r="K137" s="44">
        <v>1452.37</v>
      </c>
      <c r="M137" s="136">
        <f t="shared" si="5"/>
        <v>2.678082928073584E-05</v>
      </c>
    </row>
    <row r="138" spans="2:13" ht="12.75">
      <c r="B138" s="113">
        <v>40033</v>
      </c>
      <c r="C138" s="44">
        <v>54231703.76</v>
      </c>
      <c r="D138" s="146">
        <v>3.5E-05</v>
      </c>
      <c r="E138" s="44">
        <f t="shared" si="3"/>
        <v>1898.1096315999998</v>
      </c>
      <c r="F138" s="44"/>
      <c r="G138" s="44">
        <v>0</v>
      </c>
      <c r="H138" s="146">
        <v>3.5E-05</v>
      </c>
      <c r="I138" s="147">
        <v>28.88</v>
      </c>
      <c r="J138" s="136">
        <f t="shared" si="4"/>
        <v>0</v>
      </c>
      <c r="K138" s="44">
        <v>0</v>
      </c>
      <c r="M138" s="136">
        <f t="shared" si="5"/>
        <v>0</v>
      </c>
    </row>
    <row r="139" spans="2:13" ht="12.75">
      <c r="B139" s="113">
        <v>40034</v>
      </c>
      <c r="C139" s="44">
        <v>54231703.76</v>
      </c>
      <c r="D139" s="146">
        <v>3.5E-05</v>
      </c>
      <c r="E139" s="44">
        <f t="shared" si="3"/>
        <v>1898.1096315999998</v>
      </c>
      <c r="F139" s="44"/>
      <c r="G139" s="44">
        <v>0</v>
      </c>
      <c r="H139" s="146">
        <v>3.5E-05</v>
      </c>
      <c r="I139" s="147">
        <v>28.88</v>
      </c>
      <c r="J139" s="136">
        <f t="shared" si="4"/>
        <v>0</v>
      </c>
      <c r="K139" s="44">
        <v>0</v>
      </c>
      <c r="M139" s="136">
        <f t="shared" si="5"/>
        <v>0</v>
      </c>
    </row>
    <row r="140" spans="2:13" ht="12.75">
      <c r="B140" s="113">
        <v>40035</v>
      </c>
      <c r="C140" s="44">
        <v>54409201.18</v>
      </c>
      <c r="D140" s="146">
        <v>3.5E-05</v>
      </c>
      <c r="E140" s="44">
        <f t="shared" si="3"/>
        <v>1904.3220413</v>
      </c>
      <c r="F140" s="44"/>
      <c r="G140" s="44">
        <v>1558166.89</v>
      </c>
      <c r="H140" s="146">
        <v>3.5E-05</v>
      </c>
      <c r="I140" s="147">
        <v>28.88</v>
      </c>
      <c r="J140" s="136">
        <f t="shared" si="4"/>
        <v>0.001011</v>
      </c>
      <c r="K140" s="44">
        <v>1575.31</v>
      </c>
      <c r="M140" s="136">
        <f t="shared" si="5"/>
        <v>2.8953007319266804E-05</v>
      </c>
    </row>
    <row r="141" spans="2:13" ht="12.75">
      <c r="B141" s="113">
        <v>40036</v>
      </c>
      <c r="C141" s="44">
        <v>53647366.95</v>
      </c>
      <c r="D141" s="146">
        <v>3.5E-05</v>
      </c>
      <c r="E141" s="44">
        <f t="shared" si="3"/>
        <v>1877.65784325</v>
      </c>
      <c r="F141" s="44"/>
      <c r="G141" s="44">
        <v>1299742.31</v>
      </c>
      <c r="H141" s="146">
        <v>3.5E-05</v>
      </c>
      <c r="I141" s="147">
        <v>28.88</v>
      </c>
      <c r="J141" s="136">
        <f t="shared" si="4"/>
        <v>0.001011</v>
      </c>
      <c r="K141" s="44">
        <v>1314.04</v>
      </c>
      <c r="M141" s="136">
        <f t="shared" si="5"/>
        <v>2.4494025983133545E-05</v>
      </c>
    </row>
    <row r="142" spans="2:13" ht="12.75">
      <c r="B142" s="113">
        <v>40037</v>
      </c>
      <c r="C142" s="44">
        <v>53367471.68</v>
      </c>
      <c r="D142" s="146">
        <v>3.4E-05</v>
      </c>
      <c r="E142" s="44">
        <f t="shared" si="3"/>
        <v>1814.49403712</v>
      </c>
      <c r="F142" s="44"/>
      <c r="G142" s="44">
        <v>1605856.54</v>
      </c>
      <c r="H142" s="146">
        <v>3.4E-05</v>
      </c>
      <c r="I142" s="147">
        <v>28.88</v>
      </c>
      <c r="J142" s="136">
        <f t="shared" si="4"/>
        <v>0.000982</v>
      </c>
      <c r="K142" s="44">
        <v>1576.95</v>
      </c>
      <c r="M142" s="136">
        <f t="shared" si="5"/>
        <v>2.9548898427410005E-05</v>
      </c>
    </row>
    <row r="143" spans="2:13" ht="12.75">
      <c r="B143" s="113">
        <v>40038</v>
      </c>
      <c r="C143" s="44">
        <v>47754268.38</v>
      </c>
      <c r="D143" s="146">
        <v>3.4E-05</v>
      </c>
      <c r="E143" s="44">
        <f t="shared" si="3"/>
        <v>1623.6451249200002</v>
      </c>
      <c r="F143" s="44"/>
      <c r="G143" s="44">
        <v>1796265.33</v>
      </c>
      <c r="H143" s="146">
        <v>3.4E-05</v>
      </c>
      <c r="I143" s="147">
        <v>28.88</v>
      </c>
      <c r="J143" s="136">
        <f t="shared" si="4"/>
        <v>0.000982</v>
      </c>
      <c r="K143" s="44">
        <v>1763.93</v>
      </c>
      <c r="M143" s="136">
        <f t="shared" si="5"/>
        <v>3.6937640546886754E-05</v>
      </c>
    </row>
    <row r="144" spans="2:13" ht="12.75">
      <c r="B144" s="113">
        <v>40039</v>
      </c>
      <c r="C144" s="44">
        <v>46340394.33</v>
      </c>
      <c r="D144" s="146">
        <v>3.4E-05</v>
      </c>
      <c r="E144" s="44">
        <f t="shared" si="3"/>
        <v>1575.57340722</v>
      </c>
      <c r="F144" s="44"/>
      <c r="G144" s="44">
        <v>1717751.45</v>
      </c>
      <c r="H144" s="146">
        <v>3.4E-05</v>
      </c>
      <c r="I144" s="147">
        <v>28.88</v>
      </c>
      <c r="J144" s="136">
        <f t="shared" si="4"/>
        <v>0.000982</v>
      </c>
      <c r="K144" s="44">
        <v>1686.83</v>
      </c>
      <c r="M144" s="136">
        <f t="shared" si="5"/>
        <v>3.6400855547057235E-05</v>
      </c>
    </row>
    <row r="145" spans="2:13" ht="12.75">
      <c r="B145" s="113">
        <v>40040</v>
      </c>
      <c r="C145" s="44">
        <v>46340394.33</v>
      </c>
      <c r="D145" s="146">
        <v>3.4E-05</v>
      </c>
      <c r="E145" s="44">
        <f t="shared" si="3"/>
        <v>1575.57340722</v>
      </c>
      <c r="F145" s="44"/>
      <c r="G145" s="44">
        <v>0</v>
      </c>
      <c r="H145" s="146">
        <v>3.4E-05</v>
      </c>
      <c r="I145" s="147">
        <v>28.88</v>
      </c>
      <c r="J145" s="136">
        <f t="shared" si="4"/>
        <v>0</v>
      </c>
      <c r="K145" s="44">
        <v>0</v>
      </c>
      <c r="M145" s="136">
        <f t="shared" si="5"/>
        <v>0</v>
      </c>
    </row>
    <row r="146" spans="2:13" ht="12.75">
      <c r="B146" s="113">
        <v>40041</v>
      </c>
      <c r="C146" s="44">
        <v>46340394.33</v>
      </c>
      <c r="D146" s="146">
        <v>3.4E-05</v>
      </c>
      <c r="E146" s="44">
        <f t="shared" si="3"/>
        <v>1575.57340722</v>
      </c>
      <c r="F146" s="44"/>
      <c r="G146" s="44">
        <v>0</v>
      </c>
      <c r="H146" s="146">
        <v>3.4E-05</v>
      </c>
      <c r="I146" s="147">
        <v>28.88</v>
      </c>
      <c r="J146" s="136">
        <f t="shared" si="4"/>
        <v>0</v>
      </c>
      <c r="K146" s="44">
        <v>0</v>
      </c>
      <c r="M146" s="136">
        <f t="shared" si="5"/>
        <v>0</v>
      </c>
    </row>
    <row r="147" spans="2:13" ht="12.75">
      <c r="B147" s="113">
        <v>40042</v>
      </c>
      <c r="C147" s="44">
        <v>46097309.9</v>
      </c>
      <c r="D147" s="146">
        <v>3.4E-05</v>
      </c>
      <c r="E147" s="44">
        <f t="shared" si="3"/>
        <v>1567.3085366</v>
      </c>
      <c r="F147" s="44"/>
      <c r="G147" s="44">
        <v>1301689.99</v>
      </c>
      <c r="H147" s="146">
        <v>3.4E-05</v>
      </c>
      <c r="I147" s="147">
        <v>28.88</v>
      </c>
      <c r="J147" s="136">
        <f t="shared" si="4"/>
        <v>0.000982</v>
      </c>
      <c r="K147" s="44">
        <v>1278.26</v>
      </c>
      <c r="M147" s="136">
        <f t="shared" si="5"/>
        <v>2.7729600767874743E-05</v>
      </c>
    </row>
    <row r="148" spans="2:13" ht="12.75">
      <c r="B148" s="113">
        <v>40043</v>
      </c>
      <c r="C148" s="44">
        <v>45472737.51</v>
      </c>
      <c r="D148" s="146">
        <v>3.4E-05</v>
      </c>
      <c r="E148" s="44">
        <f t="shared" si="3"/>
        <v>1546.0730753399998</v>
      </c>
      <c r="F148" s="44"/>
      <c r="G148" s="44">
        <v>1723083.79</v>
      </c>
      <c r="H148" s="146">
        <v>3.4E-05</v>
      </c>
      <c r="I148" s="147">
        <v>28.88</v>
      </c>
      <c r="J148" s="136">
        <f t="shared" si="4"/>
        <v>0.000982</v>
      </c>
      <c r="K148" s="44">
        <v>1692.07</v>
      </c>
      <c r="M148" s="136">
        <f t="shared" si="5"/>
        <v>3.721064736047381E-05</v>
      </c>
    </row>
    <row r="149" spans="2:13" ht="12.75">
      <c r="B149" s="113">
        <v>40044</v>
      </c>
      <c r="C149" s="44">
        <v>43118773.09</v>
      </c>
      <c r="D149" s="146">
        <v>3.4E-05</v>
      </c>
      <c r="E149" s="44">
        <f t="shared" si="3"/>
        <v>1466.0382850600001</v>
      </c>
      <c r="F149" s="44"/>
      <c r="G149" s="44">
        <v>1304305.76</v>
      </c>
      <c r="H149" s="146">
        <v>3.4E-05</v>
      </c>
      <c r="I149" s="147">
        <v>28.88</v>
      </c>
      <c r="J149" s="136">
        <f t="shared" si="4"/>
        <v>0.000982</v>
      </c>
      <c r="K149" s="44">
        <v>1280.83</v>
      </c>
      <c r="M149" s="136">
        <f t="shared" si="5"/>
        <v>2.9704694920854478E-05</v>
      </c>
    </row>
    <row r="150" spans="2:13" ht="12.75">
      <c r="B150" s="113">
        <v>40045</v>
      </c>
      <c r="C150" s="44">
        <v>41463877.72</v>
      </c>
      <c r="D150" s="146">
        <v>3.4E-05</v>
      </c>
      <c r="E150" s="44">
        <f t="shared" si="3"/>
        <v>1409.77184248</v>
      </c>
      <c r="F150" s="44"/>
      <c r="G150" s="44">
        <v>1144466.29</v>
      </c>
      <c r="H150" s="146">
        <v>3.4E-05</v>
      </c>
      <c r="I150" s="147">
        <v>28.88</v>
      </c>
      <c r="J150" s="136">
        <f t="shared" si="4"/>
        <v>0.000982</v>
      </c>
      <c r="K150" s="44">
        <v>1123.87</v>
      </c>
      <c r="M150" s="136">
        <f t="shared" si="5"/>
        <v>2.710479727895551E-05</v>
      </c>
    </row>
    <row r="151" spans="2:13" ht="12.75">
      <c r="B151" s="113">
        <v>40046</v>
      </c>
      <c r="C151" s="44">
        <v>40663472.84</v>
      </c>
      <c r="D151" s="146">
        <v>3.4E-05</v>
      </c>
      <c r="E151" s="44">
        <f t="shared" si="3"/>
        <v>1382.55807656</v>
      </c>
      <c r="F151" s="44"/>
      <c r="G151" s="44">
        <v>1114602.24</v>
      </c>
      <c r="H151" s="146">
        <v>3.4E-05</v>
      </c>
      <c r="I151" s="147">
        <v>28.88</v>
      </c>
      <c r="J151" s="136">
        <f t="shared" si="4"/>
        <v>0.000982</v>
      </c>
      <c r="K151" s="44">
        <v>1094.54</v>
      </c>
      <c r="M151" s="136">
        <f t="shared" si="5"/>
        <v>2.6917032008228245E-05</v>
      </c>
    </row>
    <row r="152" spans="2:13" ht="12.75">
      <c r="B152" s="113">
        <v>40047</v>
      </c>
      <c r="C152" s="44">
        <v>40663472.84</v>
      </c>
      <c r="D152" s="146">
        <v>3.4E-05</v>
      </c>
      <c r="E152" s="44">
        <f t="shared" si="3"/>
        <v>1382.55807656</v>
      </c>
      <c r="F152" s="44"/>
      <c r="G152" s="44">
        <v>0</v>
      </c>
      <c r="H152" s="146">
        <v>3.4E-05</v>
      </c>
      <c r="I152" s="147">
        <v>28.88</v>
      </c>
      <c r="J152" s="136">
        <f t="shared" si="4"/>
        <v>0</v>
      </c>
      <c r="K152" s="44">
        <v>0</v>
      </c>
      <c r="M152" s="136">
        <f t="shared" si="5"/>
        <v>0</v>
      </c>
    </row>
    <row r="153" spans="2:13" ht="12.75">
      <c r="B153" s="113">
        <v>40048</v>
      </c>
      <c r="C153" s="44">
        <v>40663472.84</v>
      </c>
      <c r="D153" s="146">
        <v>3.4E-05</v>
      </c>
      <c r="E153" s="44">
        <f t="shared" si="3"/>
        <v>1382.55807656</v>
      </c>
      <c r="F153" s="44"/>
      <c r="G153" s="44">
        <v>0</v>
      </c>
      <c r="H153" s="146">
        <v>3.4E-05</v>
      </c>
      <c r="I153" s="147">
        <v>28.88</v>
      </c>
      <c r="J153" s="136">
        <f t="shared" si="4"/>
        <v>0</v>
      </c>
      <c r="K153" s="44">
        <v>0</v>
      </c>
      <c r="M153" s="136">
        <f t="shared" si="5"/>
        <v>0</v>
      </c>
    </row>
    <row r="154" spans="2:13" ht="12.75">
      <c r="B154" s="113">
        <v>40049</v>
      </c>
      <c r="C154" s="44">
        <v>40721363.86</v>
      </c>
      <c r="D154" s="146">
        <v>3.4E-05</v>
      </c>
      <c r="E154" s="44">
        <f t="shared" si="3"/>
        <v>1384.52637124</v>
      </c>
      <c r="F154" s="44"/>
      <c r="G154" s="44">
        <v>1369213.29</v>
      </c>
      <c r="H154" s="146">
        <v>3.4E-05</v>
      </c>
      <c r="I154" s="147">
        <v>28.88</v>
      </c>
      <c r="J154" s="136">
        <f t="shared" si="4"/>
        <v>0.000982</v>
      </c>
      <c r="K154" s="44">
        <v>1344.57</v>
      </c>
      <c r="M154" s="136">
        <f t="shared" si="5"/>
        <v>3.3018786026485505E-05</v>
      </c>
    </row>
    <row r="155" spans="2:13" ht="12.75">
      <c r="B155" s="113">
        <v>40050</v>
      </c>
      <c r="C155" s="44">
        <v>40494229.09</v>
      </c>
      <c r="D155" s="146">
        <v>3.4E-05</v>
      </c>
      <c r="E155" s="44">
        <f t="shared" si="3"/>
        <v>1376.80378906</v>
      </c>
      <c r="F155" s="44"/>
      <c r="G155" s="44">
        <v>1184548.49</v>
      </c>
      <c r="H155" s="146">
        <v>3.4E-05</v>
      </c>
      <c r="I155" s="147">
        <v>28.88</v>
      </c>
      <c r="J155" s="136">
        <f t="shared" si="4"/>
        <v>0.000982</v>
      </c>
      <c r="K155" s="44">
        <v>1163.23</v>
      </c>
      <c r="M155" s="136">
        <f t="shared" si="5"/>
        <v>2.8725821583482328E-05</v>
      </c>
    </row>
    <row r="156" spans="2:13" ht="12.75">
      <c r="B156" s="113">
        <v>40051</v>
      </c>
      <c r="C156" s="44">
        <v>42352609.52</v>
      </c>
      <c r="D156" s="146">
        <v>3.3E-05</v>
      </c>
      <c r="E156" s="44">
        <f t="shared" si="3"/>
        <v>1397.6361141600003</v>
      </c>
      <c r="F156" s="44"/>
      <c r="G156" s="44">
        <v>3166500.89</v>
      </c>
      <c r="H156" s="146">
        <v>3.3E-05</v>
      </c>
      <c r="I156" s="147">
        <v>28.88</v>
      </c>
      <c r="J156" s="136">
        <f t="shared" si="4"/>
        <v>0.000953</v>
      </c>
      <c r="K156" s="44">
        <v>3017.68</v>
      </c>
      <c r="M156" s="136">
        <f t="shared" si="5"/>
        <v>7.125133573115425E-05</v>
      </c>
    </row>
    <row r="157" spans="2:13" ht="12.75">
      <c r="B157" s="113">
        <v>40052</v>
      </c>
      <c r="C157" s="44">
        <v>42709740.3</v>
      </c>
      <c r="D157" s="146">
        <v>3.3E-05</v>
      </c>
      <c r="E157" s="44">
        <f t="shared" si="3"/>
        <v>1409.4214299</v>
      </c>
      <c r="F157" s="44"/>
      <c r="G157" s="44">
        <v>1866974.85</v>
      </c>
      <c r="H157" s="146">
        <v>3.3E-05</v>
      </c>
      <c r="I157" s="147">
        <v>28.88</v>
      </c>
      <c r="J157" s="136">
        <f t="shared" si="4"/>
        <v>0.000953</v>
      </c>
      <c r="K157" s="44">
        <v>1779.23</v>
      </c>
      <c r="M157" s="136">
        <f t="shared" si="5"/>
        <v>4.165864712598124E-05</v>
      </c>
    </row>
    <row r="158" spans="2:13" ht="12.75">
      <c r="B158" s="113">
        <v>40053</v>
      </c>
      <c r="C158" s="44">
        <v>44211405.69</v>
      </c>
      <c r="D158" s="146">
        <v>3.3E-05</v>
      </c>
      <c r="E158" s="44">
        <f t="shared" si="3"/>
        <v>1458.97638777</v>
      </c>
      <c r="F158" s="44"/>
      <c r="G158" s="44">
        <v>3107538.26</v>
      </c>
      <c r="H158" s="146">
        <v>3.3E-05</v>
      </c>
      <c r="I158" s="147">
        <v>28.88</v>
      </c>
      <c r="J158" s="136">
        <f t="shared" si="4"/>
        <v>0.000953</v>
      </c>
      <c r="K158" s="44">
        <v>2961.48</v>
      </c>
      <c r="M158" s="136">
        <f t="shared" si="5"/>
        <v>6.69845247799901E-05</v>
      </c>
    </row>
    <row r="159" spans="2:13" ht="12.75">
      <c r="B159" s="113">
        <v>40054</v>
      </c>
      <c r="C159" s="44">
        <v>44211405.69</v>
      </c>
      <c r="D159" s="146">
        <v>3.3E-05</v>
      </c>
      <c r="E159" s="44">
        <f t="shared" si="3"/>
        <v>1458.97638777</v>
      </c>
      <c r="F159" s="44"/>
      <c r="G159" s="44">
        <v>0</v>
      </c>
      <c r="H159" s="146">
        <v>3.3E-05</v>
      </c>
      <c r="I159" s="147">
        <v>28.88</v>
      </c>
      <c r="J159" s="136">
        <f t="shared" si="4"/>
        <v>0</v>
      </c>
      <c r="K159" s="44">
        <v>0</v>
      </c>
      <c r="M159" s="136">
        <f t="shared" si="5"/>
        <v>0</v>
      </c>
    </row>
    <row r="160" spans="2:13" ht="12.75">
      <c r="B160" s="113">
        <v>40055</v>
      </c>
      <c r="C160" s="44">
        <v>44211405.69</v>
      </c>
      <c r="D160" s="146">
        <v>3.3E-05</v>
      </c>
      <c r="E160" s="44">
        <f t="shared" si="3"/>
        <v>1458.97638777</v>
      </c>
      <c r="F160" s="44"/>
      <c r="G160" s="44">
        <v>0</v>
      </c>
      <c r="H160" s="146">
        <v>3.3E-05</v>
      </c>
      <c r="I160" s="147">
        <v>28.88</v>
      </c>
      <c r="J160" s="136">
        <f t="shared" si="4"/>
        <v>0</v>
      </c>
      <c r="K160" s="44">
        <v>0</v>
      </c>
      <c r="M160" s="136">
        <f t="shared" si="5"/>
        <v>0</v>
      </c>
    </row>
    <row r="161" spans="2:13" ht="12.75">
      <c r="B161" s="113">
        <v>40056</v>
      </c>
      <c r="C161" s="44">
        <v>44993757.65</v>
      </c>
      <c r="D161" s="146">
        <v>3.3E-05</v>
      </c>
      <c r="E161" s="44">
        <f t="shared" si="3"/>
        <v>1484.79400245</v>
      </c>
      <c r="F161" s="44"/>
      <c r="G161" s="44">
        <v>2058938.87</v>
      </c>
      <c r="H161" s="146">
        <v>3.3E-05</v>
      </c>
      <c r="I161" s="147">
        <v>28.88</v>
      </c>
      <c r="J161" s="136">
        <f t="shared" si="4"/>
        <v>0.000953</v>
      </c>
      <c r="K161" s="44">
        <v>1962.17</v>
      </c>
      <c r="M161" s="136">
        <f t="shared" si="5"/>
        <v>4.360982728456333E-05</v>
      </c>
    </row>
    <row r="162" spans="2:13" ht="12.75">
      <c r="B162" s="113">
        <v>40057</v>
      </c>
      <c r="C162" s="44">
        <v>44066113.46</v>
      </c>
      <c r="D162" s="146">
        <v>3.3E-05</v>
      </c>
      <c r="E162" s="44">
        <f t="shared" si="3"/>
        <v>1454.1817441800001</v>
      </c>
      <c r="F162" s="44"/>
      <c r="G162" s="44">
        <v>1242070.78</v>
      </c>
      <c r="H162" s="146">
        <v>3.3E-05</v>
      </c>
      <c r="I162" s="147">
        <v>28.88</v>
      </c>
      <c r="J162" s="136">
        <f t="shared" si="4"/>
        <v>0.000953</v>
      </c>
      <c r="K162" s="44">
        <v>1183.69</v>
      </c>
      <c r="M162" s="136">
        <f t="shared" si="5"/>
        <v>2.6861683662537368E-05</v>
      </c>
    </row>
    <row r="163" spans="2:13" ht="12.75">
      <c r="B163" s="113">
        <v>40058</v>
      </c>
      <c r="C163" s="44">
        <v>50036893.78</v>
      </c>
      <c r="D163" s="146">
        <v>3.3E-05</v>
      </c>
      <c r="E163" s="44">
        <f t="shared" si="3"/>
        <v>1651.2174947400001</v>
      </c>
      <c r="F163" s="44"/>
      <c r="G163" s="44">
        <v>7627866.42</v>
      </c>
      <c r="H163" s="146">
        <v>3.3E-05</v>
      </c>
      <c r="I163" s="147">
        <v>28.88</v>
      </c>
      <c r="J163" s="136">
        <f t="shared" si="4"/>
        <v>0.000953</v>
      </c>
      <c r="K163" s="44">
        <v>7269.36</v>
      </c>
      <c r="M163" s="136">
        <f t="shared" si="5"/>
        <v>0.0001452800014317755</v>
      </c>
    </row>
    <row r="164" spans="2:13" ht="12.75">
      <c r="B164" s="113">
        <v>40059</v>
      </c>
      <c r="C164" s="44">
        <v>51038963.79</v>
      </c>
      <c r="D164" s="146">
        <v>3.3E-05</v>
      </c>
      <c r="E164" s="44">
        <f t="shared" si="3"/>
        <v>1684.2858050700002</v>
      </c>
      <c r="F164" s="44"/>
      <c r="G164" s="44">
        <v>2471090.63</v>
      </c>
      <c r="H164" s="146">
        <v>3.3E-05</v>
      </c>
      <c r="I164" s="147">
        <v>28.88</v>
      </c>
      <c r="J164" s="136">
        <f t="shared" si="4"/>
        <v>0.000953</v>
      </c>
      <c r="K164" s="44">
        <v>2354.95</v>
      </c>
      <c r="M164" s="136">
        <f t="shared" si="5"/>
        <v>4.614023924328578E-05</v>
      </c>
    </row>
    <row r="165" spans="2:13" ht="12.75">
      <c r="B165" s="113">
        <v>40060</v>
      </c>
      <c r="C165" s="44">
        <v>51304733.7</v>
      </c>
      <c r="D165" s="146">
        <v>3.3E-05</v>
      </c>
      <c r="E165" s="44">
        <f t="shared" si="3"/>
        <v>1693.0562121000003</v>
      </c>
      <c r="F165" s="44"/>
      <c r="G165" s="44">
        <v>1702173.32</v>
      </c>
      <c r="H165" s="146">
        <v>3.3E-05</v>
      </c>
      <c r="I165" s="147">
        <v>28.88</v>
      </c>
      <c r="J165" s="136">
        <f t="shared" si="4"/>
        <v>0.000953</v>
      </c>
      <c r="K165" s="44">
        <v>1622.17</v>
      </c>
      <c r="M165" s="136">
        <f t="shared" si="5"/>
        <v>3.161832998657588E-05</v>
      </c>
    </row>
    <row r="166" spans="2:13" ht="12.75">
      <c r="B166" s="113">
        <v>40061</v>
      </c>
      <c r="C166" s="44">
        <v>51304733.7</v>
      </c>
      <c r="D166" s="146">
        <v>3.3E-05</v>
      </c>
      <c r="E166" s="44">
        <f t="shared" si="3"/>
        <v>1693.0562121000003</v>
      </c>
      <c r="F166" s="44"/>
      <c r="G166" s="44">
        <v>0</v>
      </c>
      <c r="H166" s="146">
        <v>3.3E-05</v>
      </c>
      <c r="I166" s="147">
        <v>28.88</v>
      </c>
      <c r="J166" s="136">
        <f t="shared" si="4"/>
        <v>0</v>
      </c>
      <c r="K166" s="44">
        <v>0</v>
      </c>
      <c r="M166" s="136">
        <f t="shared" si="5"/>
        <v>0</v>
      </c>
    </row>
    <row r="167" spans="2:13" ht="12.75">
      <c r="B167" s="113">
        <v>40062</v>
      </c>
      <c r="C167" s="44">
        <v>51304733.7</v>
      </c>
      <c r="D167" s="146">
        <v>3.3E-05</v>
      </c>
      <c r="E167" s="44">
        <f aca="true" t="shared" si="6" ref="E167:E230">C167*D167</f>
        <v>1693.0562121000003</v>
      </c>
      <c r="F167" s="44"/>
      <c r="G167" s="44">
        <v>0</v>
      </c>
      <c r="H167" s="146">
        <v>3.3E-05</v>
      </c>
      <c r="I167" s="147">
        <v>28.88</v>
      </c>
      <c r="J167" s="136">
        <f aca="true" t="shared" si="7" ref="J167:J230">IF(K167&lt;&gt;0,ROUND(H167*I167,6),0)</f>
        <v>0</v>
      </c>
      <c r="K167" s="44">
        <v>0</v>
      </c>
      <c r="M167" s="136">
        <f aca="true" t="shared" si="8" ref="M167:M230">K167/C167</f>
        <v>0</v>
      </c>
    </row>
    <row r="168" spans="2:13" ht="12.75">
      <c r="B168" s="113">
        <v>40063</v>
      </c>
      <c r="C168" s="44">
        <v>51304733.7</v>
      </c>
      <c r="D168" s="146">
        <v>3.3E-05</v>
      </c>
      <c r="E168" s="44">
        <f t="shared" si="6"/>
        <v>1693.0562121000003</v>
      </c>
      <c r="F168" s="44"/>
      <c r="G168" s="44">
        <v>0</v>
      </c>
      <c r="H168" s="146">
        <v>3.3E-05</v>
      </c>
      <c r="I168" s="147">
        <v>28.88</v>
      </c>
      <c r="J168" s="136">
        <f t="shared" si="7"/>
        <v>0</v>
      </c>
      <c r="K168" s="44">
        <v>0</v>
      </c>
      <c r="M168" s="136">
        <f t="shared" si="8"/>
        <v>0</v>
      </c>
    </row>
    <row r="169" spans="2:13" ht="12.75">
      <c r="B169" s="113">
        <v>40064</v>
      </c>
      <c r="C169" s="44">
        <v>50386713.94</v>
      </c>
      <c r="D169" s="146">
        <v>3.3E-05</v>
      </c>
      <c r="E169" s="44">
        <f t="shared" si="6"/>
        <v>1662.7615600200002</v>
      </c>
      <c r="F169" s="44"/>
      <c r="G169" s="44">
        <v>1199910.21</v>
      </c>
      <c r="H169" s="146">
        <v>3.3E-05</v>
      </c>
      <c r="I169" s="147">
        <v>33.02</v>
      </c>
      <c r="J169" s="136">
        <f t="shared" si="7"/>
        <v>0.00109</v>
      </c>
      <c r="K169" s="44">
        <v>1307.9</v>
      </c>
      <c r="M169" s="136">
        <f t="shared" si="8"/>
        <v>2.595723947303717E-05</v>
      </c>
    </row>
    <row r="170" spans="2:13" ht="12.75">
      <c r="B170" s="113">
        <v>40065</v>
      </c>
      <c r="C170" s="44">
        <v>49340450.23</v>
      </c>
      <c r="D170" s="146">
        <v>3.3E-05</v>
      </c>
      <c r="E170" s="44">
        <f t="shared" si="6"/>
        <v>1628.23485759</v>
      </c>
      <c r="F170" s="44"/>
      <c r="G170" s="44">
        <v>1530234.65</v>
      </c>
      <c r="H170" s="146">
        <v>3.3E-05</v>
      </c>
      <c r="I170" s="147">
        <v>33.02</v>
      </c>
      <c r="J170" s="136">
        <f t="shared" si="7"/>
        <v>0.00109</v>
      </c>
      <c r="K170" s="44">
        <v>1667.96</v>
      </c>
      <c r="M170" s="136">
        <f t="shared" si="8"/>
        <v>3.380512322495684E-05</v>
      </c>
    </row>
    <row r="171" spans="2:13" ht="12.75">
      <c r="B171" s="113">
        <v>40066</v>
      </c>
      <c r="C171" s="44">
        <v>48562433.57</v>
      </c>
      <c r="D171" s="146">
        <v>3.3E-05</v>
      </c>
      <c r="E171" s="44">
        <f t="shared" si="6"/>
        <v>1602.56030781</v>
      </c>
      <c r="F171" s="44"/>
      <c r="G171" s="44">
        <v>1068341.8</v>
      </c>
      <c r="H171" s="146">
        <v>3.3E-05</v>
      </c>
      <c r="I171" s="147">
        <v>33.02</v>
      </c>
      <c r="J171" s="136">
        <f t="shared" si="7"/>
        <v>0.00109</v>
      </c>
      <c r="K171" s="44">
        <v>1164.49</v>
      </c>
      <c r="M171" s="136">
        <f t="shared" si="8"/>
        <v>2.3979234861067116E-05</v>
      </c>
    </row>
    <row r="172" spans="2:13" ht="12.75">
      <c r="B172" s="113">
        <v>40067</v>
      </c>
      <c r="C172" s="44">
        <v>48323232.51</v>
      </c>
      <c r="D172" s="146">
        <v>3.3E-05</v>
      </c>
      <c r="E172" s="44">
        <f t="shared" si="6"/>
        <v>1594.6666728300002</v>
      </c>
      <c r="F172" s="44"/>
      <c r="G172" s="44">
        <v>1804518.26</v>
      </c>
      <c r="H172" s="146">
        <v>3.3E-05</v>
      </c>
      <c r="I172" s="147">
        <v>33.02</v>
      </c>
      <c r="J172" s="136">
        <f t="shared" si="7"/>
        <v>0.00109</v>
      </c>
      <c r="K172" s="44">
        <v>1966.92</v>
      </c>
      <c r="M172" s="136">
        <f t="shared" si="8"/>
        <v>4.070340285271616E-05</v>
      </c>
    </row>
    <row r="173" spans="2:13" ht="12.75">
      <c r="B173" s="113">
        <v>40068</v>
      </c>
      <c r="C173" s="44">
        <v>48323232.51</v>
      </c>
      <c r="D173" s="146">
        <v>3.3E-05</v>
      </c>
      <c r="E173" s="44">
        <f t="shared" si="6"/>
        <v>1594.6666728300002</v>
      </c>
      <c r="F173" s="44"/>
      <c r="G173" s="44">
        <v>0</v>
      </c>
      <c r="H173" s="146">
        <v>3.3E-05</v>
      </c>
      <c r="I173" s="147">
        <v>33.02</v>
      </c>
      <c r="J173" s="136">
        <f t="shared" si="7"/>
        <v>0</v>
      </c>
      <c r="K173" s="44">
        <v>0</v>
      </c>
      <c r="M173" s="136">
        <f t="shared" si="8"/>
        <v>0</v>
      </c>
    </row>
    <row r="174" spans="2:13" ht="12.75">
      <c r="B174" s="113">
        <v>40069</v>
      </c>
      <c r="C174" s="44">
        <v>48323232.51</v>
      </c>
      <c r="D174" s="146">
        <v>3.3E-05</v>
      </c>
      <c r="E174" s="44">
        <f t="shared" si="6"/>
        <v>1594.6666728300002</v>
      </c>
      <c r="F174" s="44"/>
      <c r="G174" s="44">
        <v>0</v>
      </c>
      <c r="H174" s="146">
        <v>3.3E-05</v>
      </c>
      <c r="I174" s="147">
        <v>33.02</v>
      </c>
      <c r="J174" s="136">
        <f t="shared" si="7"/>
        <v>0</v>
      </c>
      <c r="K174" s="44">
        <v>0</v>
      </c>
      <c r="M174" s="136">
        <f t="shared" si="8"/>
        <v>0</v>
      </c>
    </row>
    <row r="175" spans="2:13" ht="12.75">
      <c r="B175" s="113">
        <v>40070</v>
      </c>
      <c r="C175" s="44">
        <v>46746432.39</v>
      </c>
      <c r="D175" s="146">
        <v>3.3E-05</v>
      </c>
      <c r="E175" s="44">
        <f t="shared" si="6"/>
        <v>1542.6322688700002</v>
      </c>
      <c r="F175" s="44"/>
      <c r="G175" s="44">
        <v>1638678.29</v>
      </c>
      <c r="H175" s="146">
        <v>3.3E-05</v>
      </c>
      <c r="I175" s="147">
        <v>33.02</v>
      </c>
      <c r="J175" s="136">
        <f t="shared" si="7"/>
        <v>0.00109</v>
      </c>
      <c r="K175" s="44">
        <v>1786.16</v>
      </c>
      <c r="M175" s="136">
        <f t="shared" si="8"/>
        <v>3.8209546882600084E-05</v>
      </c>
    </row>
    <row r="176" spans="2:13" ht="12.75">
      <c r="B176" s="113">
        <v>40071</v>
      </c>
      <c r="C176" s="44">
        <v>46574811.65</v>
      </c>
      <c r="D176" s="146">
        <v>3.3E-05</v>
      </c>
      <c r="E176" s="44">
        <f t="shared" si="6"/>
        <v>1536.9687844500002</v>
      </c>
      <c r="F176" s="44"/>
      <c r="G176" s="44">
        <v>1634889.1</v>
      </c>
      <c r="H176" s="146">
        <v>3.3E-05</v>
      </c>
      <c r="I176" s="147">
        <v>33.02</v>
      </c>
      <c r="J176" s="136">
        <f t="shared" si="7"/>
        <v>0.00109</v>
      </c>
      <c r="K176" s="44">
        <v>1782.03</v>
      </c>
      <c r="M176" s="136">
        <f t="shared" si="8"/>
        <v>3.8261668418362785E-05</v>
      </c>
    </row>
    <row r="177" spans="2:13" ht="12.75">
      <c r="B177" s="113">
        <v>40072</v>
      </c>
      <c r="C177" s="44">
        <v>44996493.35</v>
      </c>
      <c r="D177" s="146">
        <v>3.3E-05</v>
      </c>
      <c r="E177" s="44">
        <f t="shared" si="6"/>
        <v>1484.88428055</v>
      </c>
      <c r="F177" s="44"/>
      <c r="G177" s="44">
        <v>968111.61</v>
      </c>
      <c r="H177" s="146">
        <v>3.3E-05</v>
      </c>
      <c r="I177" s="147">
        <v>33.02</v>
      </c>
      <c r="J177" s="136">
        <f t="shared" si="7"/>
        <v>0.00109</v>
      </c>
      <c r="K177" s="44">
        <v>1055.24</v>
      </c>
      <c r="M177" s="136">
        <f t="shared" si="8"/>
        <v>2.345160525714611E-05</v>
      </c>
    </row>
    <row r="178" spans="2:13" ht="12.75">
      <c r="B178" s="113">
        <v>40073</v>
      </c>
      <c r="C178" s="44">
        <v>39966945.08</v>
      </c>
      <c r="D178" s="146">
        <v>3.3E-05</v>
      </c>
      <c r="E178" s="44">
        <f t="shared" si="6"/>
        <v>1318.90918764</v>
      </c>
      <c r="F178" s="44"/>
      <c r="G178" s="44">
        <v>1273514.72</v>
      </c>
      <c r="H178" s="146">
        <v>3.3E-05</v>
      </c>
      <c r="I178" s="147">
        <v>33.02</v>
      </c>
      <c r="J178" s="136">
        <f t="shared" si="7"/>
        <v>0.00109</v>
      </c>
      <c r="K178" s="44">
        <v>1388.13</v>
      </c>
      <c r="M178" s="136">
        <f t="shared" si="8"/>
        <v>3.473195154699575E-05</v>
      </c>
    </row>
    <row r="179" spans="2:13" ht="12.75">
      <c r="B179" s="113">
        <v>40074</v>
      </c>
      <c r="C179" s="44">
        <v>38335267.48</v>
      </c>
      <c r="D179" s="146">
        <v>3.3E-05</v>
      </c>
      <c r="E179" s="44">
        <f t="shared" si="6"/>
        <v>1265.06382684</v>
      </c>
      <c r="F179" s="44"/>
      <c r="G179" s="44">
        <v>999303.08</v>
      </c>
      <c r="H179" s="146">
        <v>3.3E-05</v>
      </c>
      <c r="I179" s="147">
        <v>33.02</v>
      </c>
      <c r="J179" s="136">
        <f t="shared" si="7"/>
        <v>0.00109</v>
      </c>
      <c r="K179" s="44">
        <v>1089.24</v>
      </c>
      <c r="M179" s="136">
        <f t="shared" si="8"/>
        <v>2.8413522889028243E-05</v>
      </c>
    </row>
    <row r="180" spans="2:13" ht="12.75">
      <c r="B180" s="113">
        <v>40075</v>
      </c>
      <c r="C180" s="44">
        <v>38335267.48</v>
      </c>
      <c r="D180" s="146">
        <v>3.3E-05</v>
      </c>
      <c r="E180" s="44">
        <f t="shared" si="6"/>
        <v>1265.06382684</v>
      </c>
      <c r="F180" s="44"/>
      <c r="G180" s="44">
        <v>0</v>
      </c>
      <c r="H180" s="146">
        <v>3.3E-05</v>
      </c>
      <c r="I180" s="147">
        <v>33.02</v>
      </c>
      <c r="J180" s="136">
        <f t="shared" si="7"/>
        <v>0</v>
      </c>
      <c r="K180" s="44">
        <v>0</v>
      </c>
      <c r="M180" s="136">
        <f t="shared" si="8"/>
        <v>0</v>
      </c>
    </row>
    <row r="181" spans="2:13" ht="12.75">
      <c r="B181" s="113">
        <v>40076</v>
      </c>
      <c r="C181" s="44">
        <v>38335267.48</v>
      </c>
      <c r="D181" s="146">
        <v>3.3E-05</v>
      </c>
      <c r="E181" s="44">
        <f t="shared" si="6"/>
        <v>1265.06382684</v>
      </c>
      <c r="F181" s="44"/>
      <c r="G181" s="44">
        <v>0</v>
      </c>
      <c r="H181" s="146">
        <v>3.3E-05</v>
      </c>
      <c r="I181" s="147">
        <v>33.02</v>
      </c>
      <c r="J181" s="136">
        <f t="shared" si="7"/>
        <v>0</v>
      </c>
      <c r="K181" s="44">
        <v>0</v>
      </c>
      <c r="M181" s="136">
        <f t="shared" si="8"/>
        <v>0</v>
      </c>
    </row>
    <row r="182" spans="2:13" ht="12.75">
      <c r="B182" s="113">
        <v>40077</v>
      </c>
      <c r="C182" s="44">
        <v>37261665.27</v>
      </c>
      <c r="D182" s="146">
        <v>3.3E-05</v>
      </c>
      <c r="E182" s="44">
        <f t="shared" si="6"/>
        <v>1229.6349539100001</v>
      </c>
      <c r="F182" s="44"/>
      <c r="G182" s="44">
        <v>684809</v>
      </c>
      <c r="H182" s="146">
        <v>3.3E-05</v>
      </c>
      <c r="I182" s="147">
        <v>33.02</v>
      </c>
      <c r="J182" s="136">
        <f t="shared" si="7"/>
        <v>0.00109</v>
      </c>
      <c r="K182" s="44">
        <v>746.44</v>
      </c>
      <c r="M182" s="136">
        <f t="shared" si="8"/>
        <v>2.0032384344372593E-05</v>
      </c>
    </row>
    <row r="183" spans="2:13" ht="12.75">
      <c r="B183" s="113">
        <v>40078</v>
      </c>
      <c r="C183" s="44">
        <v>36429066.19</v>
      </c>
      <c r="D183" s="146">
        <v>3.3E-05</v>
      </c>
      <c r="E183" s="44">
        <f t="shared" si="6"/>
        <v>1202.15918427</v>
      </c>
      <c r="F183" s="44"/>
      <c r="G183" s="44">
        <v>988807.66</v>
      </c>
      <c r="H183" s="146">
        <v>3.3E-05</v>
      </c>
      <c r="I183" s="147">
        <v>33.02</v>
      </c>
      <c r="J183" s="136">
        <f t="shared" si="7"/>
        <v>0.00109</v>
      </c>
      <c r="K183" s="44">
        <v>1077.8</v>
      </c>
      <c r="M183" s="136">
        <f t="shared" si="8"/>
        <v>2.958626483529964E-05</v>
      </c>
    </row>
    <row r="184" spans="2:13" ht="12.75">
      <c r="B184" s="113">
        <v>40079</v>
      </c>
      <c r="C184" s="44">
        <v>36041739.99</v>
      </c>
      <c r="D184" s="146">
        <v>3.2E-05</v>
      </c>
      <c r="E184" s="44">
        <f t="shared" si="6"/>
        <v>1153.33567968</v>
      </c>
      <c r="F184" s="44"/>
      <c r="G184" s="44">
        <v>1053407.46</v>
      </c>
      <c r="H184" s="146">
        <v>3.2E-05</v>
      </c>
      <c r="I184" s="147">
        <v>33.02</v>
      </c>
      <c r="J184" s="136">
        <f t="shared" si="7"/>
        <v>0.001057</v>
      </c>
      <c r="K184" s="44">
        <v>1113.45</v>
      </c>
      <c r="M184" s="136">
        <f t="shared" si="8"/>
        <v>3.0893347555055154E-05</v>
      </c>
    </row>
    <row r="185" spans="2:13" ht="12.75">
      <c r="B185" s="113">
        <v>40080</v>
      </c>
      <c r="C185" s="44">
        <v>36288479.11</v>
      </c>
      <c r="D185" s="146">
        <v>3.2E-05</v>
      </c>
      <c r="E185" s="44">
        <f t="shared" si="6"/>
        <v>1161.23133152</v>
      </c>
      <c r="F185" s="44"/>
      <c r="G185" s="44">
        <v>1175046.64</v>
      </c>
      <c r="H185" s="146">
        <v>3.2E-05</v>
      </c>
      <c r="I185" s="147">
        <v>33.02</v>
      </c>
      <c r="J185" s="136">
        <f t="shared" si="7"/>
        <v>0.001057</v>
      </c>
      <c r="K185" s="44">
        <v>1242.02</v>
      </c>
      <c r="M185" s="136">
        <f t="shared" si="8"/>
        <v>3.4226289733309244E-05</v>
      </c>
    </row>
    <row r="186" spans="2:13" ht="12.75">
      <c r="B186" s="113">
        <v>40081</v>
      </c>
      <c r="C186" s="44">
        <v>37379039.78</v>
      </c>
      <c r="D186" s="146">
        <v>3.2E-05</v>
      </c>
      <c r="E186" s="44">
        <f t="shared" si="6"/>
        <v>1196.12927296</v>
      </c>
      <c r="F186" s="44"/>
      <c r="G186" s="44">
        <v>2396795.97</v>
      </c>
      <c r="H186" s="146">
        <v>3.2E-05</v>
      </c>
      <c r="I186" s="147">
        <v>33.02</v>
      </c>
      <c r="J186" s="136">
        <f t="shared" si="7"/>
        <v>0.001057</v>
      </c>
      <c r="K186" s="44">
        <v>2533.41</v>
      </c>
      <c r="M186" s="136">
        <f t="shared" si="8"/>
        <v>6.7776219370823E-05</v>
      </c>
    </row>
    <row r="187" spans="2:13" ht="12.75">
      <c r="B187" s="113">
        <v>40082</v>
      </c>
      <c r="C187" s="44">
        <v>37379039.78</v>
      </c>
      <c r="D187" s="146">
        <v>3.2E-05</v>
      </c>
      <c r="E187" s="44">
        <f t="shared" si="6"/>
        <v>1196.12927296</v>
      </c>
      <c r="F187" s="44"/>
      <c r="G187" s="44">
        <v>0</v>
      </c>
      <c r="H187" s="146">
        <v>3.2E-05</v>
      </c>
      <c r="I187" s="147">
        <v>33.02</v>
      </c>
      <c r="J187" s="136">
        <f t="shared" si="7"/>
        <v>0</v>
      </c>
      <c r="K187" s="44">
        <v>0</v>
      </c>
      <c r="M187" s="136">
        <f t="shared" si="8"/>
        <v>0</v>
      </c>
    </row>
    <row r="188" spans="2:13" ht="12.75">
      <c r="B188" s="113">
        <v>40083</v>
      </c>
      <c r="C188" s="44">
        <v>37379039.78</v>
      </c>
      <c r="D188" s="146">
        <v>3.2E-05</v>
      </c>
      <c r="E188" s="44">
        <f t="shared" si="6"/>
        <v>1196.12927296</v>
      </c>
      <c r="F188" s="44"/>
      <c r="G188" s="44">
        <v>0</v>
      </c>
      <c r="H188" s="146">
        <v>3.2E-05</v>
      </c>
      <c r="I188" s="147">
        <v>33.02</v>
      </c>
      <c r="J188" s="136">
        <f t="shared" si="7"/>
        <v>0</v>
      </c>
      <c r="K188" s="44">
        <v>0</v>
      </c>
      <c r="M188" s="136">
        <f t="shared" si="8"/>
        <v>0</v>
      </c>
    </row>
    <row r="189" spans="2:13" ht="12.75">
      <c r="B189" s="113">
        <v>40084</v>
      </c>
      <c r="C189" s="44">
        <v>36624310.58</v>
      </c>
      <c r="D189" s="146">
        <v>3.2E-05</v>
      </c>
      <c r="E189" s="44">
        <f t="shared" si="6"/>
        <v>1171.97793856</v>
      </c>
      <c r="F189" s="44"/>
      <c r="G189" s="44">
        <v>1352221.9</v>
      </c>
      <c r="H189" s="146">
        <v>3.2E-05</v>
      </c>
      <c r="I189" s="147">
        <v>33.02</v>
      </c>
      <c r="J189" s="136">
        <f t="shared" si="7"/>
        <v>0.001057</v>
      </c>
      <c r="K189" s="44">
        <v>1429.3</v>
      </c>
      <c r="M189" s="136">
        <f t="shared" si="8"/>
        <v>3.902599058835308E-05</v>
      </c>
    </row>
    <row r="190" spans="2:13" ht="12.75">
      <c r="B190" s="113">
        <v>40085</v>
      </c>
      <c r="C190" s="44">
        <v>37111992.37</v>
      </c>
      <c r="D190" s="146">
        <v>3.2E-05</v>
      </c>
      <c r="E190" s="44">
        <f t="shared" si="6"/>
        <v>1187.5837558399999</v>
      </c>
      <c r="F190" s="44"/>
      <c r="G190" s="44">
        <v>1717926.5</v>
      </c>
      <c r="H190" s="146">
        <v>3.2E-05</v>
      </c>
      <c r="I190" s="147">
        <v>33.02</v>
      </c>
      <c r="J190" s="136">
        <f t="shared" si="7"/>
        <v>0.001057</v>
      </c>
      <c r="K190" s="44">
        <v>1815.85</v>
      </c>
      <c r="M190" s="136">
        <f t="shared" si="8"/>
        <v>4.8928927929718696E-05</v>
      </c>
    </row>
    <row r="191" spans="2:13" ht="12.75">
      <c r="B191" s="113">
        <v>40086</v>
      </c>
      <c r="C191" s="44">
        <v>37217277.64</v>
      </c>
      <c r="D191" s="146">
        <v>3.2E-05</v>
      </c>
      <c r="E191" s="44">
        <f t="shared" si="6"/>
        <v>1190.95288448</v>
      </c>
      <c r="F191" s="44"/>
      <c r="G191" s="44">
        <v>1492683.76</v>
      </c>
      <c r="H191" s="146">
        <v>3.2E-05</v>
      </c>
      <c r="I191" s="147">
        <v>33.02</v>
      </c>
      <c r="J191" s="136">
        <f t="shared" si="7"/>
        <v>0.001057</v>
      </c>
      <c r="K191" s="44">
        <v>1577.77</v>
      </c>
      <c r="M191" s="136">
        <f t="shared" si="8"/>
        <v>4.239348227620659E-05</v>
      </c>
    </row>
    <row r="192" spans="2:13" ht="12.75">
      <c r="B192" s="113">
        <v>40087</v>
      </c>
      <c r="C192" s="44">
        <v>37697235.83</v>
      </c>
      <c r="D192" s="146">
        <v>3.2E-05</v>
      </c>
      <c r="E192" s="44">
        <f t="shared" si="6"/>
        <v>1206.31154656</v>
      </c>
      <c r="F192" s="44"/>
      <c r="G192" s="44">
        <v>2014153.71</v>
      </c>
      <c r="H192" s="146">
        <v>3.2E-05</v>
      </c>
      <c r="I192" s="147">
        <v>33.02</v>
      </c>
      <c r="J192" s="136">
        <f t="shared" si="7"/>
        <v>0.001057</v>
      </c>
      <c r="K192" s="44">
        <v>2128.96</v>
      </c>
      <c r="M192" s="136">
        <f t="shared" si="8"/>
        <v>5.647522830588399E-05</v>
      </c>
    </row>
    <row r="193" spans="2:13" ht="12.75">
      <c r="B193" s="113">
        <v>40088</v>
      </c>
      <c r="C193" s="44">
        <v>39369783.51</v>
      </c>
      <c r="D193" s="146">
        <v>3.2E-05</v>
      </c>
      <c r="E193" s="44">
        <f t="shared" si="6"/>
        <v>1259.83307232</v>
      </c>
      <c r="F193" s="44"/>
      <c r="G193" s="44">
        <v>2522074.48</v>
      </c>
      <c r="H193" s="146">
        <v>3.2E-05</v>
      </c>
      <c r="I193" s="147">
        <v>33.02</v>
      </c>
      <c r="J193" s="136">
        <f t="shared" si="7"/>
        <v>0.001057</v>
      </c>
      <c r="K193" s="44">
        <v>2665.83</v>
      </c>
      <c r="M193" s="136">
        <f t="shared" si="8"/>
        <v>6.771258976628292E-05</v>
      </c>
    </row>
    <row r="194" spans="2:13" ht="12.75">
      <c r="B194" s="113">
        <v>40089</v>
      </c>
      <c r="C194" s="44">
        <v>39369783.51</v>
      </c>
      <c r="D194" s="146">
        <v>3.2E-05</v>
      </c>
      <c r="E194" s="44">
        <f t="shared" si="6"/>
        <v>1259.83307232</v>
      </c>
      <c r="F194" s="44"/>
      <c r="G194" s="44">
        <v>0</v>
      </c>
      <c r="H194" s="146">
        <v>3.2E-05</v>
      </c>
      <c r="I194" s="147">
        <v>33.02</v>
      </c>
      <c r="J194" s="136">
        <f t="shared" si="7"/>
        <v>0</v>
      </c>
      <c r="K194" s="44">
        <v>0</v>
      </c>
      <c r="M194" s="136">
        <f t="shared" si="8"/>
        <v>0</v>
      </c>
    </row>
    <row r="195" spans="2:13" ht="12.75">
      <c r="B195" s="113">
        <v>40090</v>
      </c>
      <c r="C195" s="44">
        <v>39369783.51</v>
      </c>
      <c r="D195" s="146">
        <v>3.2E-05</v>
      </c>
      <c r="E195" s="44">
        <f t="shared" si="6"/>
        <v>1259.83307232</v>
      </c>
      <c r="F195" s="44"/>
      <c r="G195" s="44">
        <v>0</v>
      </c>
      <c r="H195" s="146">
        <v>3.2E-05</v>
      </c>
      <c r="I195" s="147">
        <v>33.02</v>
      </c>
      <c r="J195" s="136">
        <f t="shared" si="7"/>
        <v>0</v>
      </c>
      <c r="K195" s="44">
        <v>0</v>
      </c>
      <c r="M195" s="136">
        <f t="shared" si="8"/>
        <v>0</v>
      </c>
    </row>
    <row r="196" spans="2:13" ht="12.75">
      <c r="B196" s="113">
        <v>40091</v>
      </c>
      <c r="C196" s="44">
        <v>39180513.83</v>
      </c>
      <c r="D196" s="146">
        <v>3.2E-05</v>
      </c>
      <c r="E196" s="44">
        <f t="shared" si="6"/>
        <v>1253.7764425599999</v>
      </c>
      <c r="F196" s="44"/>
      <c r="G196" s="44">
        <v>1501749.25</v>
      </c>
      <c r="H196" s="146">
        <v>3.2E-05</v>
      </c>
      <c r="I196" s="147">
        <v>33.02</v>
      </c>
      <c r="J196" s="136">
        <f t="shared" si="7"/>
        <v>0.001057</v>
      </c>
      <c r="K196" s="44">
        <v>1587.35</v>
      </c>
      <c r="M196" s="136">
        <f t="shared" si="8"/>
        <v>4.0513761684886E-05</v>
      </c>
    </row>
    <row r="197" spans="2:13" ht="12.75">
      <c r="B197" s="113">
        <v>40092</v>
      </c>
      <c r="C197" s="44">
        <v>37792119.2</v>
      </c>
      <c r="D197" s="146">
        <v>3.2E-05</v>
      </c>
      <c r="E197" s="44">
        <f t="shared" si="6"/>
        <v>1209.3478144</v>
      </c>
      <c r="F197" s="44"/>
      <c r="G197" s="44">
        <v>1212935.15</v>
      </c>
      <c r="H197" s="146">
        <v>3.2E-05</v>
      </c>
      <c r="I197" s="147">
        <v>33.02</v>
      </c>
      <c r="J197" s="136">
        <f t="shared" si="7"/>
        <v>0.001057</v>
      </c>
      <c r="K197" s="44">
        <v>1282.07</v>
      </c>
      <c r="M197" s="136">
        <f t="shared" si="8"/>
        <v>3.392426852845023E-05</v>
      </c>
    </row>
    <row r="198" spans="2:13" ht="12.75">
      <c r="B198" s="113">
        <v>40093</v>
      </c>
      <c r="C198" s="44">
        <v>41482441.34</v>
      </c>
      <c r="D198" s="146">
        <v>3.2E-05</v>
      </c>
      <c r="E198" s="44">
        <f t="shared" si="6"/>
        <v>1327.43812288</v>
      </c>
      <c r="F198" s="44"/>
      <c r="G198" s="44">
        <v>5485871.41</v>
      </c>
      <c r="H198" s="146">
        <v>3.2E-05</v>
      </c>
      <c r="I198" s="147">
        <v>36.26</v>
      </c>
      <c r="J198" s="136">
        <f t="shared" si="7"/>
        <v>0.00116</v>
      </c>
      <c r="K198" s="44">
        <v>6363.61</v>
      </c>
      <c r="M198" s="136">
        <f t="shared" si="8"/>
        <v>0.0001534049056525466</v>
      </c>
    </row>
    <row r="199" spans="2:13" ht="12.75">
      <c r="B199" s="113">
        <v>40094</v>
      </c>
      <c r="C199" s="44">
        <v>41465956.86</v>
      </c>
      <c r="D199" s="146">
        <v>3.2E-05</v>
      </c>
      <c r="E199" s="44">
        <f t="shared" si="6"/>
        <v>1326.91061952</v>
      </c>
      <c r="F199" s="44"/>
      <c r="G199" s="44">
        <v>1316855.07</v>
      </c>
      <c r="H199" s="146">
        <v>3.2E-05</v>
      </c>
      <c r="I199" s="147">
        <v>36.26</v>
      </c>
      <c r="J199" s="136">
        <f t="shared" si="7"/>
        <v>0.00116</v>
      </c>
      <c r="K199" s="44">
        <v>1527.55</v>
      </c>
      <c r="M199" s="136">
        <f t="shared" si="8"/>
        <v>3.6838653094571325E-05</v>
      </c>
    </row>
    <row r="200" spans="2:13" ht="12.75">
      <c r="B200" s="113">
        <v>40095</v>
      </c>
      <c r="C200" s="44">
        <v>42213351.45</v>
      </c>
      <c r="D200" s="146">
        <v>3.2E-05</v>
      </c>
      <c r="E200" s="44">
        <f t="shared" si="6"/>
        <v>1350.8272464</v>
      </c>
      <c r="F200" s="44"/>
      <c r="G200" s="44">
        <v>1916768.09</v>
      </c>
      <c r="H200" s="146">
        <v>3.2E-05</v>
      </c>
      <c r="I200" s="147">
        <v>36.26</v>
      </c>
      <c r="J200" s="136">
        <f t="shared" si="7"/>
        <v>0.00116</v>
      </c>
      <c r="K200" s="44">
        <v>2223.45</v>
      </c>
      <c r="M200" s="136">
        <f t="shared" si="8"/>
        <v>5.2671724078425423E-05</v>
      </c>
    </row>
    <row r="201" spans="2:13" ht="12.75">
      <c r="B201" s="113">
        <v>40096</v>
      </c>
      <c r="C201" s="44">
        <v>42213351.45</v>
      </c>
      <c r="D201" s="146">
        <v>3.2E-05</v>
      </c>
      <c r="E201" s="44">
        <f t="shared" si="6"/>
        <v>1350.8272464</v>
      </c>
      <c r="F201" s="44"/>
      <c r="G201" s="44">
        <v>0</v>
      </c>
      <c r="H201" s="146">
        <v>3.2E-05</v>
      </c>
      <c r="I201" s="147">
        <v>36.26</v>
      </c>
      <c r="J201" s="136">
        <f t="shared" si="7"/>
        <v>0</v>
      </c>
      <c r="K201" s="44">
        <v>0</v>
      </c>
      <c r="M201" s="136">
        <f t="shared" si="8"/>
        <v>0</v>
      </c>
    </row>
    <row r="202" spans="2:13" ht="12.75">
      <c r="B202" s="113">
        <v>40097</v>
      </c>
      <c r="C202" s="44">
        <v>42213351.45</v>
      </c>
      <c r="D202" s="146">
        <v>3.2E-05</v>
      </c>
      <c r="E202" s="44">
        <f t="shared" si="6"/>
        <v>1350.8272464</v>
      </c>
      <c r="F202" s="44"/>
      <c r="G202" s="44">
        <v>0</v>
      </c>
      <c r="H202" s="146">
        <v>3.2E-05</v>
      </c>
      <c r="I202" s="147">
        <v>36.26</v>
      </c>
      <c r="J202" s="136">
        <f t="shared" si="7"/>
        <v>0</v>
      </c>
      <c r="K202" s="44">
        <v>0</v>
      </c>
      <c r="M202" s="136">
        <f t="shared" si="8"/>
        <v>0</v>
      </c>
    </row>
    <row r="203" spans="2:13" ht="12.75">
      <c r="B203" s="113">
        <v>40098</v>
      </c>
      <c r="C203" s="44">
        <v>41489066.83</v>
      </c>
      <c r="D203" s="146">
        <v>3.2E-05</v>
      </c>
      <c r="E203" s="44">
        <f t="shared" si="6"/>
        <v>1327.65013856</v>
      </c>
      <c r="F203" s="44"/>
      <c r="G203" s="44">
        <v>1351893.11</v>
      </c>
      <c r="H203" s="146">
        <v>3.2E-05</v>
      </c>
      <c r="I203" s="147">
        <v>36.26</v>
      </c>
      <c r="J203" s="136">
        <f t="shared" si="7"/>
        <v>0.00116</v>
      </c>
      <c r="K203" s="44">
        <v>1568.2</v>
      </c>
      <c r="M203" s="136">
        <f t="shared" si="8"/>
        <v>3.77979096619754E-05</v>
      </c>
    </row>
    <row r="204" spans="2:13" ht="12.75">
      <c r="B204" s="113">
        <v>40099</v>
      </c>
      <c r="C204" s="44">
        <v>41290262.77</v>
      </c>
      <c r="D204" s="146">
        <v>3.2E-05</v>
      </c>
      <c r="E204" s="44">
        <f t="shared" si="6"/>
        <v>1321.28840864</v>
      </c>
      <c r="F204" s="44"/>
      <c r="G204" s="44">
        <v>1696429.85</v>
      </c>
      <c r="H204" s="146">
        <v>3.2E-05</v>
      </c>
      <c r="I204" s="147">
        <v>36.26</v>
      </c>
      <c r="J204" s="136">
        <f t="shared" si="7"/>
        <v>0.00116</v>
      </c>
      <c r="K204" s="44">
        <v>1967.86</v>
      </c>
      <c r="M204" s="136">
        <f t="shared" si="8"/>
        <v>4.7659178411181606E-05</v>
      </c>
    </row>
    <row r="205" spans="2:13" ht="12.75">
      <c r="B205" s="113">
        <v>40100</v>
      </c>
      <c r="C205" s="44">
        <v>40290290.2</v>
      </c>
      <c r="D205" s="146">
        <v>3.2E-05</v>
      </c>
      <c r="E205" s="44">
        <f t="shared" si="6"/>
        <v>1289.2892864</v>
      </c>
      <c r="F205" s="44"/>
      <c r="G205" s="44">
        <v>1566228.78</v>
      </c>
      <c r="H205" s="146">
        <v>3.2E-05</v>
      </c>
      <c r="I205" s="147">
        <v>36.26</v>
      </c>
      <c r="J205" s="136">
        <f t="shared" si="7"/>
        <v>0.00116</v>
      </c>
      <c r="K205" s="44">
        <v>1816.83</v>
      </c>
      <c r="M205" s="136">
        <f t="shared" si="8"/>
        <v>4.509349500788654E-05</v>
      </c>
    </row>
    <row r="206" spans="2:13" ht="12.75">
      <c r="B206" s="113">
        <v>40101</v>
      </c>
      <c r="C206" s="44">
        <v>40461735.07</v>
      </c>
      <c r="D206" s="146">
        <v>3.2E-05</v>
      </c>
      <c r="E206" s="44">
        <f t="shared" si="6"/>
        <v>1294.7755222399999</v>
      </c>
      <c r="F206" s="44"/>
      <c r="G206" s="44">
        <v>1306771.83</v>
      </c>
      <c r="H206" s="146">
        <v>3.2E-05</v>
      </c>
      <c r="I206" s="147">
        <v>36.26</v>
      </c>
      <c r="J206" s="136">
        <f t="shared" si="7"/>
        <v>0.00116</v>
      </c>
      <c r="K206" s="44">
        <v>1515.86</v>
      </c>
      <c r="M206" s="136">
        <f t="shared" si="8"/>
        <v>3.7464038489143316E-05</v>
      </c>
    </row>
    <row r="207" spans="2:13" ht="12.75">
      <c r="B207" s="113">
        <v>40102</v>
      </c>
      <c r="C207" s="44">
        <v>40621021.48</v>
      </c>
      <c r="D207" s="146">
        <v>3.2E-05</v>
      </c>
      <c r="E207" s="44">
        <f t="shared" si="6"/>
        <v>1299.8726873599999</v>
      </c>
      <c r="F207" s="44"/>
      <c r="G207" s="44">
        <v>1423541.37</v>
      </c>
      <c r="H207" s="146">
        <v>3.2E-05</v>
      </c>
      <c r="I207" s="147">
        <v>36.26</v>
      </c>
      <c r="J207" s="136">
        <f t="shared" si="7"/>
        <v>0.00116</v>
      </c>
      <c r="K207" s="44">
        <v>1651.31</v>
      </c>
      <c r="M207" s="136">
        <f t="shared" si="8"/>
        <v>4.0651611895408204E-05</v>
      </c>
    </row>
    <row r="208" spans="2:13" ht="12.75">
      <c r="B208" s="113">
        <v>40103</v>
      </c>
      <c r="C208" s="44">
        <v>40621021.48</v>
      </c>
      <c r="D208" s="146">
        <v>3.2E-05</v>
      </c>
      <c r="E208" s="44">
        <f t="shared" si="6"/>
        <v>1299.8726873599999</v>
      </c>
      <c r="F208" s="44"/>
      <c r="G208" s="44">
        <v>0</v>
      </c>
      <c r="H208" s="146">
        <v>3.2E-05</v>
      </c>
      <c r="I208" s="147">
        <v>36.26</v>
      </c>
      <c r="J208" s="136">
        <f t="shared" si="7"/>
        <v>0</v>
      </c>
      <c r="K208" s="44">
        <v>0</v>
      </c>
      <c r="M208" s="136">
        <f t="shared" si="8"/>
        <v>0</v>
      </c>
    </row>
    <row r="209" spans="2:13" ht="12.75">
      <c r="B209" s="113">
        <v>40104</v>
      </c>
      <c r="C209" s="44">
        <v>40621021.48</v>
      </c>
      <c r="D209" s="146">
        <v>3.2E-05</v>
      </c>
      <c r="E209" s="44">
        <f t="shared" si="6"/>
        <v>1299.8726873599999</v>
      </c>
      <c r="F209" s="44"/>
      <c r="G209" s="44">
        <v>0</v>
      </c>
      <c r="H209" s="146">
        <v>3.2E-05</v>
      </c>
      <c r="I209" s="147">
        <v>36.26</v>
      </c>
      <c r="J209" s="136">
        <f t="shared" si="7"/>
        <v>0</v>
      </c>
      <c r="K209" s="44">
        <v>0</v>
      </c>
      <c r="M209" s="136">
        <f t="shared" si="8"/>
        <v>0</v>
      </c>
    </row>
    <row r="210" spans="2:13" ht="12.75">
      <c r="B210" s="113">
        <v>40105</v>
      </c>
      <c r="C210" s="44">
        <v>40558425.38</v>
      </c>
      <c r="D210" s="146">
        <v>3.2E-05</v>
      </c>
      <c r="E210" s="44">
        <f t="shared" si="6"/>
        <v>1297.86961216</v>
      </c>
      <c r="F210" s="44"/>
      <c r="G210" s="44">
        <v>1307850.52</v>
      </c>
      <c r="H210" s="146">
        <v>3.2E-05</v>
      </c>
      <c r="I210" s="147">
        <v>36.26</v>
      </c>
      <c r="J210" s="136">
        <f t="shared" si="7"/>
        <v>0.00116</v>
      </c>
      <c r="K210" s="44">
        <v>1517.11</v>
      </c>
      <c r="M210" s="136">
        <f t="shared" si="8"/>
        <v>3.740554485993706E-05</v>
      </c>
    </row>
    <row r="211" spans="2:13" ht="12.75">
      <c r="B211" s="113">
        <v>40106</v>
      </c>
      <c r="C211" s="44">
        <v>39710995.95</v>
      </c>
      <c r="D211" s="146">
        <v>3.2E-05</v>
      </c>
      <c r="E211" s="44">
        <f t="shared" si="6"/>
        <v>1270.7518704000001</v>
      </c>
      <c r="F211" s="44"/>
      <c r="G211" s="44">
        <v>1218026.74</v>
      </c>
      <c r="H211" s="146">
        <v>3.2E-05</v>
      </c>
      <c r="I211" s="147">
        <v>36.26</v>
      </c>
      <c r="J211" s="136">
        <f t="shared" si="7"/>
        <v>0.00116</v>
      </c>
      <c r="K211" s="44">
        <v>1412.91</v>
      </c>
      <c r="M211" s="136">
        <f t="shared" si="8"/>
        <v>3.557981778596011E-05</v>
      </c>
    </row>
    <row r="212" spans="2:13" ht="12.75">
      <c r="B212" s="113">
        <v>40107</v>
      </c>
      <c r="C212" s="44">
        <v>34463526.65</v>
      </c>
      <c r="D212" s="146">
        <v>3.2E-05</v>
      </c>
      <c r="E212" s="44">
        <f t="shared" si="6"/>
        <v>1102.8328528</v>
      </c>
      <c r="F212" s="44"/>
      <c r="G212" s="44">
        <v>1268142.23</v>
      </c>
      <c r="H212" s="146">
        <v>3.2E-05</v>
      </c>
      <c r="I212" s="147">
        <v>36.26</v>
      </c>
      <c r="J212" s="136">
        <f t="shared" si="7"/>
        <v>0.00116</v>
      </c>
      <c r="K212" s="44">
        <v>1471.04</v>
      </c>
      <c r="M212" s="136">
        <f t="shared" si="8"/>
        <v>4.268396600671162E-05</v>
      </c>
    </row>
    <row r="213" spans="2:13" ht="12.75">
      <c r="B213" s="113">
        <v>40108</v>
      </c>
      <c r="C213" s="44">
        <v>34999948.68</v>
      </c>
      <c r="D213" s="146">
        <v>3.2E-05</v>
      </c>
      <c r="E213" s="44">
        <f t="shared" si="6"/>
        <v>1119.9983577599999</v>
      </c>
      <c r="F213" s="44"/>
      <c r="G213" s="44">
        <v>1863206.96</v>
      </c>
      <c r="H213" s="146">
        <v>3.2E-05</v>
      </c>
      <c r="I213" s="147">
        <v>36.26</v>
      </c>
      <c r="J213" s="136">
        <f t="shared" si="7"/>
        <v>0.00116</v>
      </c>
      <c r="K213" s="44">
        <v>2161.32</v>
      </c>
      <c r="M213" s="136">
        <f t="shared" si="8"/>
        <v>6.17520905462082E-05</v>
      </c>
    </row>
    <row r="214" spans="2:13" ht="12.75">
      <c r="B214" s="113">
        <v>40109</v>
      </c>
      <c r="C214" s="44">
        <v>35847339.99</v>
      </c>
      <c r="D214" s="146">
        <v>3.2E-05</v>
      </c>
      <c r="E214" s="44">
        <f t="shared" si="6"/>
        <v>1147.11487968</v>
      </c>
      <c r="F214" s="44"/>
      <c r="G214" s="44">
        <v>1747024.06</v>
      </c>
      <c r="H214" s="146">
        <v>3.2E-05</v>
      </c>
      <c r="I214" s="147">
        <v>36.26</v>
      </c>
      <c r="J214" s="136">
        <f t="shared" si="7"/>
        <v>0.00116</v>
      </c>
      <c r="K214" s="44">
        <v>2026.55</v>
      </c>
      <c r="M214" s="136">
        <f t="shared" si="8"/>
        <v>5.653278599096412E-05</v>
      </c>
    </row>
    <row r="215" spans="2:13" ht="12.75">
      <c r="B215" s="113">
        <v>40110</v>
      </c>
      <c r="C215" s="44">
        <v>35847339.99</v>
      </c>
      <c r="D215" s="146">
        <v>3.2E-05</v>
      </c>
      <c r="E215" s="44">
        <f t="shared" si="6"/>
        <v>1147.11487968</v>
      </c>
      <c r="F215" s="44"/>
      <c r="G215" s="44">
        <v>0</v>
      </c>
      <c r="H215" s="146">
        <v>3.2E-05</v>
      </c>
      <c r="I215" s="147">
        <v>36.26</v>
      </c>
      <c r="J215" s="136">
        <f t="shared" si="7"/>
        <v>0</v>
      </c>
      <c r="K215" s="44">
        <v>0</v>
      </c>
      <c r="M215" s="136">
        <f t="shared" si="8"/>
        <v>0</v>
      </c>
    </row>
    <row r="216" spans="2:13" ht="12.75">
      <c r="B216" s="113">
        <v>40111</v>
      </c>
      <c r="C216" s="44">
        <v>35847339.99</v>
      </c>
      <c r="D216" s="146">
        <v>3.2E-05</v>
      </c>
      <c r="E216" s="44">
        <f t="shared" si="6"/>
        <v>1147.11487968</v>
      </c>
      <c r="F216" s="44"/>
      <c r="G216" s="44">
        <v>0</v>
      </c>
      <c r="H216" s="146">
        <v>3.2E-05</v>
      </c>
      <c r="I216" s="147">
        <v>36.26</v>
      </c>
      <c r="J216" s="136">
        <f t="shared" si="7"/>
        <v>0</v>
      </c>
      <c r="K216" s="44">
        <v>0</v>
      </c>
      <c r="M216" s="136">
        <f t="shared" si="8"/>
        <v>0</v>
      </c>
    </row>
    <row r="217" spans="2:13" ht="12.75">
      <c r="B217" s="113">
        <v>40112</v>
      </c>
      <c r="C217" s="44">
        <v>37062414.71</v>
      </c>
      <c r="D217" s="146">
        <v>3.2E-05</v>
      </c>
      <c r="E217" s="44">
        <f t="shared" si="6"/>
        <v>1185.99727072</v>
      </c>
      <c r="F217" s="44"/>
      <c r="G217" s="44">
        <v>2666450.6</v>
      </c>
      <c r="H217" s="146">
        <v>3.2E-05</v>
      </c>
      <c r="I217" s="147">
        <v>36.26</v>
      </c>
      <c r="J217" s="136">
        <f t="shared" si="7"/>
        <v>0.00116</v>
      </c>
      <c r="K217" s="44">
        <v>3093.08</v>
      </c>
      <c r="M217" s="136">
        <f t="shared" si="8"/>
        <v>8.345597620128729E-05</v>
      </c>
    </row>
    <row r="218" spans="2:13" ht="12.75">
      <c r="B218" s="113">
        <v>40113</v>
      </c>
      <c r="C218" s="44">
        <v>37505717.65</v>
      </c>
      <c r="D218" s="146">
        <v>3.2E-05</v>
      </c>
      <c r="E218" s="44">
        <f t="shared" si="6"/>
        <v>1200.1829647999998</v>
      </c>
      <c r="F218" s="44"/>
      <c r="G218" s="44">
        <v>1806869.59</v>
      </c>
      <c r="H218" s="146">
        <v>3.2E-05</v>
      </c>
      <c r="I218" s="147">
        <v>36.26</v>
      </c>
      <c r="J218" s="136">
        <f t="shared" si="7"/>
        <v>0.00116</v>
      </c>
      <c r="K218" s="44">
        <v>2095.97</v>
      </c>
      <c r="M218" s="136">
        <f t="shared" si="8"/>
        <v>5.588401266066695E-05</v>
      </c>
    </row>
    <row r="219" spans="2:13" ht="12.75">
      <c r="B219" s="113">
        <v>40114</v>
      </c>
      <c r="C219" s="44">
        <v>39106060.39</v>
      </c>
      <c r="D219" s="146">
        <v>3.1E-05</v>
      </c>
      <c r="E219" s="44">
        <f t="shared" si="6"/>
        <v>1212.28787209</v>
      </c>
      <c r="F219" s="44"/>
      <c r="G219" s="44">
        <v>3047618.03</v>
      </c>
      <c r="H219" s="146">
        <v>3.1E-05</v>
      </c>
      <c r="I219" s="147">
        <v>36.26</v>
      </c>
      <c r="J219" s="136">
        <f t="shared" si="7"/>
        <v>0.001124</v>
      </c>
      <c r="K219" s="44">
        <v>3425.52</v>
      </c>
      <c r="M219" s="136">
        <f t="shared" si="8"/>
        <v>8.759563008489488E-05</v>
      </c>
    </row>
    <row r="220" spans="2:13" ht="12.75">
      <c r="B220" s="113">
        <v>40115</v>
      </c>
      <c r="C220" s="148">
        <v>39753298.37</v>
      </c>
      <c r="D220" s="146">
        <v>3.1E-05</v>
      </c>
      <c r="E220" s="44">
        <f t="shared" si="6"/>
        <v>1232.35224947</v>
      </c>
      <c r="F220" s="44"/>
      <c r="G220" s="44">
        <v>1555265.17</v>
      </c>
      <c r="H220" s="146">
        <v>3.1E-05</v>
      </c>
      <c r="I220" s="147">
        <v>36.26</v>
      </c>
      <c r="J220" s="136">
        <f t="shared" si="7"/>
        <v>0.001124</v>
      </c>
      <c r="K220" s="44">
        <v>1748.12</v>
      </c>
      <c r="M220" s="136">
        <f t="shared" si="8"/>
        <v>4.397421274907911E-05</v>
      </c>
    </row>
    <row r="221" spans="2:13" ht="12.75">
      <c r="B221" s="149">
        <v>40116</v>
      </c>
      <c r="C221" s="132">
        <v>40340143.15</v>
      </c>
      <c r="D221" s="150">
        <v>3.1E-05</v>
      </c>
      <c r="E221" s="44">
        <f t="shared" si="6"/>
        <v>1250.54443765</v>
      </c>
      <c r="F221" s="132"/>
      <c r="G221" s="44">
        <v>2054214.86</v>
      </c>
      <c r="H221" s="146">
        <v>3.1E-05</v>
      </c>
      <c r="I221" s="147">
        <v>36.26</v>
      </c>
      <c r="J221" s="136">
        <f t="shared" si="7"/>
        <v>0.001124</v>
      </c>
      <c r="K221" s="44">
        <v>2308.94</v>
      </c>
      <c r="M221" s="136">
        <f t="shared" si="8"/>
        <v>5.723678251250827E-05</v>
      </c>
    </row>
    <row r="222" spans="2:13" ht="12.75">
      <c r="B222" s="131">
        <v>40117</v>
      </c>
      <c r="C222" s="132">
        <v>40340143.15</v>
      </c>
      <c r="D222" s="151">
        <v>3.1E-05</v>
      </c>
      <c r="E222" s="44">
        <f t="shared" si="6"/>
        <v>1250.54443765</v>
      </c>
      <c r="F222" s="132"/>
      <c r="G222" s="132">
        <v>0</v>
      </c>
      <c r="H222" s="151">
        <v>3.1E-05</v>
      </c>
      <c r="I222" s="152">
        <v>36.26</v>
      </c>
      <c r="J222" s="136">
        <f t="shared" si="7"/>
        <v>0</v>
      </c>
      <c r="K222" s="44">
        <v>0</v>
      </c>
      <c r="M222" s="136">
        <f t="shared" si="8"/>
        <v>0</v>
      </c>
    </row>
    <row r="223" spans="2:13" ht="12.75">
      <c r="B223" s="131">
        <f>B222+1</f>
        <v>40118</v>
      </c>
      <c r="C223" s="132">
        <v>40340143.15</v>
      </c>
      <c r="D223" s="165">
        <v>3.1E-05</v>
      </c>
      <c r="E223" s="44">
        <f t="shared" si="6"/>
        <v>1250.54443765</v>
      </c>
      <c r="F223" s="132"/>
      <c r="G223" s="132">
        <v>0</v>
      </c>
      <c r="H223" s="151">
        <v>3.1E-05</v>
      </c>
      <c r="I223" s="152">
        <v>36.26</v>
      </c>
      <c r="J223" s="136">
        <f t="shared" si="7"/>
        <v>0</v>
      </c>
      <c r="K223" s="44">
        <v>0</v>
      </c>
      <c r="M223" s="136">
        <f t="shared" si="8"/>
        <v>0</v>
      </c>
    </row>
    <row r="224" spans="2:13" ht="12.75">
      <c r="B224" s="131">
        <f aca="true" t="shared" si="9" ref="B224:B287">B223+1</f>
        <v>40119</v>
      </c>
      <c r="C224" s="132">
        <v>40520170.16</v>
      </c>
      <c r="D224" s="165">
        <v>3.1E-05</v>
      </c>
      <c r="E224" s="44">
        <f t="shared" si="6"/>
        <v>1256.1252749599998</v>
      </c>
      <c r="F224" s="132"/>
      <c r="G224" s="132">
        <v>1886276.2</v>
      </c>
      <c r="H224" s="151">
        <v>3.1E-05</v>
      </c>
      <c r="I224" s="152">
        <v>36.26</v>
      </c>
      <c r="J224" s="136">
        <f t="shared" si="7"/>
        <v>0.001124</v>
      </c>
      <c r="K224" s="44">
        <v>2120.17</v>
      </c>
      <c r="M224" s="136">
        <f t="shared" si="8"/>
        <v>5.23238177832963E-05</v>
      </c>
    </row>
    <row r="225" spans="2:13" ht="12.75">
      <c r="B225" s="131">
        <f t="shared" si="9"/>
        <v>40120</v>
      </c>
      <c r="C225" s="132">
        <v>44071204.42</v>
      </c>
      <c r="D225" s="165">
        <v>3.1E-05</v>
      </c>
      <c r="E225" s="44">
        <f t="shared" si="6"/>
        <v>1366.20733702</v>
      </c>
      <c r="F225" s="132"/>
      <c r="G225" s="132">
        <v>5170877.68</v>
      </c>
      <c r="H225" s="151">
        <v>3.1E-05</v>
      </c>
      <c r="I225" s="152">
        <v>36.26</v>
      </c>
      <c r="J225" s="136">
        <f t="shared" si="7"/>
        <v>0.001124</v>
      </c>
      <c r="K225" s="44">
        <v>5812.07</v>
      </c>
      <c r="M225" s="136">
        <f t="shared" si="8"/>
        <v>0.00013187908241877813</v>
      </c>
    </row>
    <row r="226" spans="2:13" ht="12.75">
      <c r="B226" s="131">
        <f t="shared" si="9"/>
        <v>40121</v>
      </c>
      <c r="C226" s="132">
        <v>44613243.6</v>
      </c>
      <c r="D226" s="165">
        <v>3.1E-05</v>
      </c>
      <c r="E226" s="44">
        <f t="shared" si="6"/>
        <v>1383.0105516</v>
      </c>
      <c r="F226" s="132"/>
      <c r="G226" s="132">
        <v>1889859.49</v>
      </c>
      <c r="H226" s="151">
        <v>3.1E-05</v>
      </c>
      <c r="I226" s="152">
        <v>36.26</v>
      </c>
      <c r="J226" s="136">
        <f t="shared" si="7"/>
        <v>0.001124</v>
      </c>
      <c r="K226" s="44">
        <v>2124.2</v>
      </c>
      <c r="M226" s="136">
        <f t="shared" si="8"/>
        <v>4.761366420799764E-05</v>
      </c>
    </row>
    <row r="227" spans="2:13" ht="12.75">
      <c r="B227" s="131">
        <f t="shared" si="9"/>
        <v>40122</v>
      </c>
      <c r="C227" s="132">
        <v>44972070.3</v>
      </c>
      <c r="D227" s="165">
        <v>3.1E-05</v>
      </c>
      <c r="E227" s="44">
        <f t="shared" si="6"/>
        <v>1394.1341793</v>
      </c>
      <c r="F227" s="132"/>
      <c r="G227" s="132">
        <v>1776292.33</v>
      </c>
      <c r="H227" s="151">
        <v>3.1E-05</v>
      </c>
      <c r="I227" s="152">
        <v>36.26</v>
      </c>
      <c r="J227" s="136">
        <f t="shared" si="7"/>
        <v>0.001124</v>
      </c>
      <c r="K227" s="44">
        <v>1996.55</v>
      </c>
      <c r="M227" s="136">
        <f t="shared" si="8"/>
        <v>4.439533218465151E-05</v>
      </c>
    </row>
    <row r="228" spans="2:13" ht="12.75">
      <c r="B228" s="131">
        <f t="shared" si="9"/>
        <v>40123</v>
      </c>
      <c r="C228" s="132">
        <v>45020465.69</v>
      </c>
      <c r="D228" s="165">
        <v>3.1E-05</v>
      </c>
      <c r="E228" s="44">
        <f t="shared" si="6"/>
        <v>1395.63443639</v>
      </c>
      <c r="F228" s="132"/>
      <c r="G228" s="132">
        <v>1278866.53</v>
      </c>
      <c r="H228" s="151">
        <v>3.1E-05</v>
      </c>
      <c r="I228" s="152">
        <v>29.13</v>
      </c>
      <c r="J228" s="136">
        <f t="shared" si="7"/>
        <v>0.000903</v>
      </c>
      <c r="K228" s="44">
        <v>1154.82</v>
      </c>
      <c r="M228" s="136">
        <f t="shared" si="8"/>
        <v>2.5651000768224174E-05</v>
      </c>
    </row>
    <row r="229" spans="2:13" ht="12.75">
      <c r="B229" s="131">
        <f t="shared" si="9"/>
        <v>40124</v>
      </c>
      <c r="C229" s="132">
        <v>45020465.69</v>
      </c>
      <c r="D229" s="165">
        <v>3.1E-05</v>
      </c>
      <c r="E229" s="44">
        <f t="shared" si="6"/>
        <v>1395.63443639</v>
      </c>
      <c r="F229" s="132"/>
      <c r="G229" s="132">
        <v>0</v>
      </c>
      <c r="H229" s="151">
        <v>3.1E-05</v>
      </c>
      <c r="I229" s="152">
        <v>29.13</v>
      </c>
      <c r="J229" s="136">
        <f t="shared" si="7"/>
        <v>0</v>
      </c>
      <c r="K229" s="44">
        <v>0</v>
      </c>
      <c r="M229" s="136">
        <f t="shared" si="8"/>
        <v>0</v>
      </c>
    </row>
    <row r="230" spans="2:13" ht="12.75">
      <c r="B230" s="131">
        <f t="shared" si="9"/>
        <v>40125</v>
      </c>
      <c r="C230" s="132">
        <v>45020465.69</v>
      </c>
      <c r="D230" s="165">
        <v>3.1E-05</v>
      </c>
      <c r="E230" s="44">
        <f t="shared" si="6"/>
        <v>1395.63443639</v>
      </c>
      <c r="F230" s="132"/>
      <c r="G230" s="132">
        <v>0</v>
      </c>
      <c r="H230" s="151">
        <v>3.1E-05</v>
      </c>
      <c r="I230" s="152">
        <v>29.13</v>
      </c>
      <c r="J230" s="136">
        <f t="shared" si="7"/>
        <v>0</v>
      </c>
      <c r="K230" s="44">
        <v>0</v>
      </c>
      <c r="M230" s="136">
        <f t="shared" si="8"/>
        <v>0</v>
      </c>
    </row>
    <row r="231" spans="2:13" ht="12.75">
      <c r="B231" s="131">
        <f t="shared" si="9"/>
        <v>40126</v>
      </c>
      <c r="C231" s="132">
        <v>44961132.6</v>
      </c>
      <c r="D231" s="165">
        <v>3.1E-05</v>
      </c>
      <c r="E231" s="44">
        <f aca="true" t="shared" si="10" ref="E231:E294">C231*D231</f>
        <v>1393.7951106</v>
      </c>
      <c r="F231" s="132"/>
      <c r="G231" s="132">
        <v>1489426.81</v>
      </c>
      <c r="H231" s="151">
        <v>3.1E-05</v>
      </c>
      <c r="I231" s="152">
        <v>29.13</v>
      </c>
      <c r="J231" s="136">
        <f aca="true" t="shared" si="11" ref="J231:J294">IF(K231&lt;&gt;0,ROUND(H231*I231,6),0)</f>
        <v>0.000903</v>
      </c>
      <c r="K231" s="44">
        <v>1344.95</v>
      </c>
      <c r="M231" s="136">
        <f aca="true" t="shared" si="12" ref="M231:M294">K231/C231</f>
        <v>2.991361476512271E-05</v>
      </c>
    </row>
    <row r="232" spans="2:13" ht="12.75">
      <c r="B232" s="131">
        <f t="shared" si="9"/>
        <v>40127</v>
      </c>
      <c r="C232" s="132">
        <v>44955807.77</v>
      </c>
      <c r="D232" s="165">
        <v>3.1E-05</v>
      </c>
      <c r="E232" s="44">
        <f t="shared" si="10"/>
        <v>1393.6300408700001</v>
      </c>
      <c r="F232" s="132"/>
      <c r="G232" s="132">
        <v>1476660.55</v>
      </c>
      <c r="H232" s="151">
        <v>3.1E-05</v>
      </c>
      <c r="I232" s="152">
        <v>29.13</v>
      </c>
      <c r="J232" s="136">
        <f t="shared" si="11"/>
        <v>0.000903</v>
      </c>
      <c r="K232" s="44">
        <v>1333.42</v>
      </c>
      <c r="M232" s="136">
        <f t="shared" si="12"/>
        <v>2.966068381691543E-05</v>
      </c>
    </row>
    <row r="233" spans="2:13" ht="12.75">
      <c r="B233" s="131">
        <f t="shared" si="9"/>
        <v>40128</v>
      </c>
      <c r="C233" s="132">
        <v>43806080.18</v>
      </c>
      <c r="D233" s="165">
        <v>3.1E-05</v>
      </c>
      <c r="E233" s="44">
        <f t="shared" si="10"/>
        <v>1357.98848558</v>
      </c>
      <c r="F233" s="132"/>
      <c r="G233" s="132">
        <v>1593750.73</v>
      </c>
      <c r="H233" s="151">
        <v>3.1E-05</v>
      </c>
      <c r="I233" s="152">
        <v>29.13</v>
      </c>
      <c r="J233" s="136">
        <f t="shared" si="11"/>
        <v>0.000903</v>
      </c>
      <c r="K233" s="44">
        <v>1439.16</v>
      </c>
      <c r="M233" s="136">
        <f t="shared" si="12"/>
        <v>3.285297369877571E-05</v>
      </c>
    </row>
    <row r="234" spans="2:13" ht="12.75">
      <c r="B234" s="131">
        <f t="shared" si="9"/>
        <v>40129</v>
      </c>
      <c r="C234" s="132">
        <v>44484480.82</v>
      </c>
      <c r="D234" s="165">
        <v>3.1E-05</v>
      </c>
      <c r="E234" s="44">
        <f t="shared" si="10"/>
        <v>1379.01890542</v>
      </c>
      <c r="F234" s="132"/>
      <c r="G234" s="132">
        <v>1355926.67</v>
      </c>
      <c r="H234" s="151">
        <v>3.1E-05</v>
      </c>
      <c r="I234" s="152">
        <v>29.13</v>
      </c>
      <c r="J234" s="136">
        <f t="shared" si="11"/>
        <v>0.000903</v>
      </c>
      <c r="K234" s="44">
        <v>1224.4</v>
      </c>
      <c r="M234" s="136">
        <f t="shared" si="12"/>
        <v>2.752420568769493E-05</v>
      </c>
    </row>
    <row r="235" spans="2:13" ht="12.75">
      <c r="B235" s="131">
        <f t="shared" si="9"/>
        <v>40130</v>
      </c>
      <c r="C235" s="132">
        <v>43318404.39</v>
      </c>
      <c r="D235" s="165">
        <v>3.1E-05</v>
      </c>
      <c r="E235" s="44">
        <f t="shared" si="10"/>
        <v>1342.87053609</v>
      </c>
      <c r="F235" s="132"/>
      <c r="G235" s="132">
        <v>1339011.85</v>
      </c>
      <c r="H235" s="151">
        <v>3.1E-05</v>
      </c>
      <c r="I235" s="152">
        <v>29.13</v>
      </c>
      <c r="J235" s="136">
        <f t="shared" si="11"/>
        <v>0.000903</v>
      </c>
      <c r="K235" s="44">
        <v>1209.13</v>
      </c>
      <c r="M235" s="136">
        <f t="shared" si="12"/>
        <v>2.7912616289235397E-05</v>
      </c>
    </row>
    <row r="236" spans="2:13" ht="12.75">
      <c r="B236" s="131">
        <f t="shared" si="9"/>
        <v>40131</v>
      </c>
      <c r="C236" s="132">
        <v>43318404.39</v>
      </c>
      <c r="D236" s="165">
        <v>3.1E-05</v>
      </c>
      <c r="E236" s="44">
        <f t="shared" si="10"/>
        <v>1342.87053609</v>
      </c>
      <c r="F236" s="132"/>
      <c r="G236" s="132">
        <v>0</v>
      </c>
      <c r="H236" s="151">
        <v>3.1E-05</v>
      </c>
      <c r="I236" s="152">
        <v>29.13</v>
      </c>
      <c r="J236" s="136">
        <f t="shared" si="11"/>
        <v>0</v>
      </c>
      <c r="K236" s="44">
        <v>0</v>
      </c>
      <c r="M236" s="136">
        <f t="shared" si="12"/>
        <v>0</v>
      </c>
    </row>
    <row r="237" spans="2:13" ht="12.75">
      <c r="B237" s="131">
        <f t="shared" si="9"/>
        <v>40132</v>
      </c>
      <c r="C237" s="132">
        <v>43318404.39</v>
      </c>
      <c r="D237" s="165">
        <v>3.1E-05</v>
      </c>
      <c r="E237" s="44">
        <f t="shared" si="10"/>
        <v>1342.87053609</v>
      </c>
      <c r="F237" s="132"/>
      <c r="G237" s="132">
        <v>0</v>
      </c>
      <c r="H237" s="151">
        <v>3.1E-05</v>
      </c>
      <c r="I237" s="152">
        <v>29.13</v>
      </c>
      <c r="J237" s="136">
        <f t="shared" si="11"/>
        <v>0</v>
      </c>
      <c r="K237" s="44">
        <v>0</v>
      </c>
      <c r="M237" s="136">
        <f t="shared" si="12"/>
        <v>0</v>
      </c>
    </row>
    <row r="238" spans="2:13" ht="12.75">
      <c r="B238" s="131">
        <f t="shared" si="9"/>
        <v>40133</v>
      </c>
      <c r="C238" s="132">
        <v>43514381.69</v>
      </c>
      <c r="D238" s="165">
        <v>3.1E-05</v>
      </c>
      <c r="E238" s="44">
        <f t="shared" si="10"/>
        <v>1348.94583239</v>
      </c>
      <c r="F238" s="132"/>
      <c r="G238" s="132">
        <v>1465800.89</v>
      </c>
      <c r="H238" s="151">
        <v>3.1E-05</v>
      </c>
      <c r="I238" s="152">
        <v>29.13</v>
      </c>
      <c r="J238" s="136">
        <f t="shared" si="11"/>
        <v>0.000903</v>
      </c>
      <c r="K238" s="44">
        <v>1323.62</v>
      </c>
      <c r="M238" s="136">
        <f t="shared" si="12"/>
        <v>3.0417989377157573E-05</v>
      </c>
    </row>
    <row r="239" spans="2:13" ht="12.75">
      <c r="B239" s="131">
        <f t="shared" si="9"/>
        <v>40134</v>
      </c>
      <c r="C239" s="132">
        <v>39789511.37</v>
      </c>
      <c r="D239" s="165">
        <v>3.1E-05</v>
      </c>
      <c r="E239" s="44">
        <f t="shared" si="10"/>
        <v>1233.4748524699999</v>
      </c>
      <c r="F239" s="132"/>
      <c r="G239" s="132">
        <v>1401524.29</v>
      </c>
      <c r="H239" s="151">
        <v>3.1E-05</v>
      </c>
      <c r="I239" s="152">
        <v>29.13</v>
      </c>
      <c r="J239" s="136">
        <f t="shared" si="11"/>
        <v>0.000903</v>
      </c>
      <c r="K239" s="44">
        <v>1265.58</v>
      </c>
      <c r="M239" s="136">
        <f t="shared" si="12"/>
        <v>3.180687463667137E-05</v>
      </c>
    </row>
    <row r="240" spans="2:13" ht="12.75">
      <c r="B240" s="131">
        <f t="shared" si="9"/>
        <v>40135</v>
      </c>
      <c r="C240" s="132">
        <v>36933081.95</v>
      </c>
      <c r="D240" s="165">
        <v>3.1E-05</v>
      </c>
      <c r="E240" s="44">
        <f t="shared" si="10"/>
        <v>1144.9255404500002</v>
      </c>
      <c r="F240" s="132"/>
      <c r="G240" s="132">
        <v>1075353.31</v>
      </c>
      <c r="H240" s="151">
        <v>3.1E-05</v>
      </c>
      <c r="I240" s="152">
        <v>29.13</v>
      </c>
      <c r="J240" s="136">
        <f t="shared" si="11"/>
        <v>0.000903</v>
      </c>
      <c r="K240" s="44">
        <v>971.04</v>
      </c>
      <c r="M240" s="136">
        <f t="shared" si="12"/>
        <v>2.629187570413413E-05</v>
      </c>
    </row>
    <row r="241" spans="2:13" ht="12.75">
      <c r="B241" s="131">
        <f t="shared" si="9"/>
        <v>40136</v>
      </c>
      <c r="C241" s="132">
        <v>37044508.07</v>
      </c>
      <c r="D241" s="165">
        <v>3.1E-05</v>
      </c>
      <c r="E241" s="44">
        <f t="shared" si="10"/>
        <v>1148.37975017</v>
      </c>
      <c r="F241" s="132"/>
      <c r="G241" s="132">
        <v>1170787.39</v>
      </c>
      <c r="H241" s="151">
        <v>3.1E-05</v>
      </c>
      <c r="I241" s="152">
        <v>29.13</v>
      </c>
      <c r="J241" s="136">
        <f t="shared" si="11"/>
        <v>0.000903</v>
      </c>
      <c r="K241" s="44">
        <v>1057.22</v>
      </c>
      <c r="M241" s="136">
        <f t="shared" si="12"/>
        <v>2.8539183136195444E-05</v>
      </c>
    </row>
    <row r="242" spans="2:13" ht="12.75">
      <c r="B242" s="131">
        <f t="shared" si="9"/>
        <v>40137</v>
      </c>
      <c r="C242" s="132">
        <v>37053677.03</v>
      </c>
      <c r="D242" s="165">
        <v>3.1E-05</v>
      </c>
      <c r="E242" s="44">
        <f t="shared" si="10"/>
        <v>1148.66398793</v>
      </c>
      <c r="F242" s="132"/>
      <c r="G242" s="132">
        <v>0</v>
      </c>
      <c r="H242" s="151">
        <v>3.1E-05</v>
      </c>
      <c r="I242" s="152">
        <v>29.13</v>
      </c>
      <c r="J242" s="136">
        <f t="shared" si="11"/>
        <v>0</v>
      </c>
      <c r="K242" s="44">
        <v>0</v>
      </c>
      <c r="M242" s="136">
        <f t="shared" si="12"/>
        <v>0</v>
      </c>
    </row>
    <row r="243" spans="2:13" ht="12.75">
      <c r="B243" s="131">
        <f t="shared" si="9"/>
        <v>40138</v>
      </c>
      <c r="C243" s="132">
        <v>37053677.03</v>
      </c>
      <c r="D243" s="165">
        <v>3.1E-05</v>
      </c>
      <c r="E243" s="44">
        <f t="shared" si="10"/>
        <v>1148.66398793</v>
      </c>
      <c r="F243" s="132"/>
      <c r="G243" s="132">
        <v>0</v>
      </c>
      <c r="H243" s="151">
        <v>3.1E-05</v>
      </c>
      <c r="I243" s="152">
        <v>29.13</v>
      </c>
      <c r="J243" s="136">
        <f t="shared" si="11"/>
        <v>0</v>
      </c>
      <c r="K243" s="44">
        <v>0</v>
      </c>
      <c r="M243" s="136">
        <f t="shared" si="12"/>
        <v>0</v>
      </c>
    </row>
    <row r="244" spans="2:13" ht="12.75">
      <c r="B244" s="131">
        <f t="shared" si="9"/>
        <v>40139</v>
      </c>
      <c r="C244" s="132">
        <v>37232775.65</v>
      </c>
      <c r="D244" s="165">
        <v>3.1E-05</v>
      </c>
      <c r="E244" s="44">
        <f t="shared" si="10"/>
        <v>1154.21604515</v>
      </c>
      <c r="F244" s="132"/>
      <c r="G244" s="132">
        <v>1373039.98</v>
      </c>
      <c r="H244" s="151">
        <v>3.1E-05</v>
      </c>
      <c r="I244" s="152">
        <v>29.13</v>
      </c>
      <c r="J244" s="136">
        <f t="shared" si="11"/>
        <v>0.000903</v>
      </c>
      <c r="K244" s="44">
        <v>1239.86</v>
      </c>
      <c r="M244" s="136">
        <f t="shared" si="12"/>
        <v>3.330023019650967E-05</v>
      </c>
    </row>
    <row r="245" spans="2:13" ht="12.75">
      <c r="B245" s="131">
        <f t="shared" si="9"/>
        <v>40140</v>
      </c>
      <c r="C245" s="132">
        <v>37053677.03</v>
      </c>
      <c r="D245" s="165">
        <v>3.1E-05</v>
      </c>
      <c r="E245" s="44">
        <f t="shared" si="10"/>
        <v>1148.66398793</v>
      </c>
      <c r="F245" s="132"/>
      <c r="G245" s="132">
        <v>1240360.46</v>
      </c>
      <c r="H245" s="151">
        <v>3.1E-05</v>
      </c>
      <c r="I245" s="152">
        <v>29.13</v>
      </c>
      <c r="J245" s="136">
        <f t="shared" si="11"/>
        <v>0.000903</v>
      </c>
      <c r="K245" s="44">
        <v>1120.05</v>
      </c>
      <c r="M245" s="136">
        <f t="shared" si="12"/>
        <v>3.0227769273564046E-05</v>
      </c>
    </row>
    <row r="246" spans="2:13" ht="12.75">
      <c r="B246" s="131">
        <f t="shared" si="9"/>
        <v>40141</v>
      </c>
      <c r="C246" s="132">
        <v>36974705.09</v>
      </c>
      <c r="D246" s="165">
        <v>3.1E-05</v>
      </c>
      <c r="E246" s="44">
        <f t="shared" si="10"/>
        <v>1146.2158577900002</v>
      </c>
      <c r="F246" s="132"/>
      <c r="G246" s="132">
        <v>1514345.24</v>
      </c>
      <c r="H246" s="151">
        <v>3.1E-05</v>
      </c>
      <c r="I246" s="152">
        <v>29.13</v>
      </c>
      <c r="J246" s="136">
        <f t="shared" si="11"/>
        <v>0.000903</v>
      </c>
      <c r="K246" s="44">
        <v>1367.45</v>
      </c>
      <c r="M246" s="136">
        <f t="shared" si="12"/>
        <v>3.698339166388196E-05</v>
      </c>
    </row>
    <row r="247" spans="2:13" ht="12.75">
      <c r="B247" s="131">
        <f t="shared" si="9"/>
        <v>40142</v>
      </c>
      <c r="C247" s="132">
        <v>39853414.1</v>
      </c>
      <c r="D247" s="165">
        <v>3E-05</v>
      </c>
      <c r="E247" s="44">
        <f t="shared" si="10"/>
        <v>1195.602423</v>
      </c>
      <c r="F247" s="132"/>
      <c r="G247" s="132">
        <v>4246934.02</v>
      </c>
      <c r="H247" s="151">
        <v>3E-05</v>
      </c>
      <c r="I247" s="152">
        <v>29.13</v>
      </c>
      <c r="J247" s="136">
        <f t="shared" si="11"/>
        <v>0.000874</v>
      </c>
      <c r="K247" s="44">
        <v>3711.82</v>
      </c>
      <c r="M247" s="136">
        <f t="shared" si="12"/>
        <v>9.313681359108453E-05</v>
      </c>
    </row>
    <row r="248" spans="2:13" ht="12.75">
      <c r="B248" s="131">
        <f t="shared" si="9"/>
        <v>40143</v>
      </c>
      <c r="C248" s="132">
        <v>39853414.1</v>
      </c>
      <c r="D248" s="165">
        <v>3E-05</v>
      </c>
      <c r="E248" s="44">
        <f t="shared" si="10"/>
        <v>1195.602423</v>
      </c>
      <c r="F248" s="132"/>
      <c r="G248" s="132">
        <v>0</v>
      </c>
      <c r="H248" s="151">
        <v>3E-05</v>
      </c>
      <c r="I248" s="152">
        <v>29.13</v>
      </c>
      <c r="J248" s="136">
        <f t="shared" si="11"/>
        <v>0</v>
      </c>
      <c r="K248" s="44">
        <v>0</v>
      </c>
      <c r="M248" s="136">
        <f t="shared" si="12"/>
        <v>0</v>
      </c>
    </row>
    <row r="249" spans="2:13" ht="12.75">
      <c r="B249" s="131">
        <f t="shared" si="9"/>
        <v>40144</v>
      </c>
      <c r="C249" s="132">
        <v>39853414.1</v>
      </c>
      <c r="D249" s="165">
        <v>3E-05</v>
      </c>
      <c r="E249" s="44">
        <f t="shared" si="10"/>
        <v>1195.602423</v>
      </c>
      <c r="F249" s="132"/>
      <c r="G249" s="132">
        <v>0</v>
      </c>
      <c r="H249" s="151">
        <v>3E-05</v>
      </c>
      <c r="I249" s="152">
        <v>29.13</v>
      </c>
      <c r="J249" s="136">
        <f t="shared" si="11"/>
        <v>0</v>
      </c>
      <c r="K249" s="44">
        <v>0</v>
      </c>
      <c r="M249" s="136">
        <f t="shared" si="12"/>
        <v>0</v>
      </c>
    </row>
    <row r="250" spans="2:13" ht="12.75">
      <c r="B250" s="131">
        <f t="shared" si="9"/>
        <v>40145</v>
      </c>
      <c r="C250" s="132">
        <v>39853414.1</v>
      </c>
      <c r="D250" s="165">
        <v>3E-05</v>
      </c>
      <c r="E250" s="44">
        <f t="shared" si="10"/>
        <v>1195.602423</v>
      </c>
      <c r="F250" s="132"/>
      <c r="G250" s="132">
        <v>0</v>
      </c>
      <c r="H250" s="151">
        <v>3E-05</v>
      </c>
      <c r="I250" s="152">
        <v>29.13</v>
      </c>
      <c r="J250" s="136">
        <f t="shared" si="11"/>
        <v>0</v>
      </c>
      <c r="K250" s="44">
        <v>0</v>
      </c>
      <c r="M250" s="136">
        <f t="shared" si="12"/>
        <v>0</v>
      </c>
    </row>
    <row r="251" spans="2:13" ht="12.75">
      <c r="B251" s="131">
        <f t="shared" si="9"/>
        <v>40146</v>
      </c>
      <c r="C251" s="132">
        <v>39853414.1</v>
      </c>
      <c r="D251" s="165">
        <v>3E-05</v>
      </c>
      <c r="E251" s="44">
        <f t="shared" si="10"/>
        <v>1195.602423</v>
      </c>
      <c r="F251" s="132"/>
      <c r="G251" s="132">
        <v>0</v>
      </c>
      <c r="H251" s="151">
        <v>3E-05</v>
      </c>
      <c r="I251" s="152">
        <v>29.13</v>
      </c>
      <c r="J251" s="136">
        <f t="shared" si="11"/>
        <v>0</v>
      </c>
      <c r="K251" s="44">
        <v>0</v>
      </c>
      <c r="M251" s="136">
        <f t="shared" si="12"/>
        <v>0</v>
      </c>
    </row>
    <row r="252" spans="2:13" ht="12.75">
      <c r="B252" s="131">
        <f t="shared" si="9"/>
        <v>40147</v>
      </c>
      <c r="C252" s="132">
        <v>40936300.21</v>
      </c>
      <c r="D252" s="165">
        <v>3E-05</v>
      </c>
      <c r="E252" s="44">
        <f t="shared" si="10"/>
        <v>1228.0890063000002</v>
      </c>
      <c r="F252" s="132"/>
      <c r="G252" s="132">
        <v>2057156.58</v>
      </c>
      <c r="H252" s="151">
        <v>3E-05</v>
      </c>
      <c r="I252" s="152">
        <v>29.13</v>
      </c>
      <c r="J252" s="136">
        <f t="shared" si="11"/>
        <v>0.000874</v>
      </c>
      <c r="K252" s="44">
        <v>1797.95</v>
      </c>
      <c r="M252" s="136">
        <f t="shared" si="12"/>
        <v>4.3920676533459496E-05</v>
      </c>
    </row>
    <row r="253" spans="2:13" ht="12.75">
      <c r="B253" s="131">
        <f t="shared" si="9"/>
        <v>40148</v>
      </c>
      <c r="C253" s="132">
        <v>40474492.25</v>
      </c>
      <c r="D253" s="165">
        <v>3E-05</v>
      </c>
      <c r="E253" s="44">
        <f t="shared" si="10"/>
        <v>1214.2347675</v>
      </c>
      <c r="F253" s="132"/>
      <c r="G253" s="132">
        <v>1123580.96</v>
      </c>
      <c r="H253" s="151">
        <v>3E-05</v>
      </c>
      <c r="I253" s="152">
        <v>29.13</v>
      </c>
      <c r="J253" s="136">
        <f t="shared" si="11"/>
        <v>0.000874</v>
      </c>
      <c r="K253" s="44">
        <v>982.01</v>
      </c>
      <c r="M253" s="136">
        <f t="shared" si="12"/>
        <v>2.426244148868847E-05</v>
      </c>
    </row>
    <row r="254" spans="2:13" ht="12.75">
      <c r="B254" s="131">
        <f t="shared" si="9"/>
        <v>40149</v>
      </c>
      <c r="C254" s="132">
        <v>44693369.4</v>
      </c>
      <c r="D254" s="165">
        <v>3E-05</v>
      </c>
      <c r="E254" s="44">
        <f t="shared" si="10"/>
        <v>1340.801082</v>
      </c>
      <c r="F254" s="132"/>
      <c r="G254" s="132">
        <v>5650441.89</v>
      </c>
      <c r="H254" s="151">
        <v>3E-05</v>
      </c>
      <c r="I254" s="152">
        <v>29.13</v>
      </c>
      <c r="J254" s="136">
        <f t="shared" si="11"/>
        <v>0.000874</v>
      </c>
      <c r="K254" s="44">
        <v>4938.49</v>
      </c>
      <c r="M254" s="136">
        <f t="shared" si="12"/>
        <v>0.00011049715128436926</v>
      </c>
    </row>
    <row r="255" spans="2:13" ht="12.75">
      <c r="B255" s="131">
        <f t="shared" si="9"/>
        <v>40150</v>
      </c>
      <c r="C255" s="132">
        <v>45688228.59</v>
      </c>
      <c r="D255" s="165">
        <v>3E-05</v>
      </c>
      <c r="E255" s="44">
        <f t="shared" si="10"/>
        <v>1370.6468577</v>
      </c>
      <c r="F255" s="132"/>
      <c r="G255" s="132">
        <v>2628341.84</v>
      </c>
      <c r="H255" s="151">
        <v>3E-05</v>
      </c>
      <c r="I255" s="152">
        <v>29.13</v>
      </c>
      <c r="J255" s="136">
        <f t="shared" si="11"/>
        <v>0.000874</v>
      </c>
      <c r="K255" s="44">
        <v>2297.17</v>
      </c>
      <c r="M255" s="136">
        <f t="shared" si="12"/>
        <v>5.027925290372918E-05</v>
      </c>
    </row>
    <row r="256" spans="2:13" ht="12.75">
      <c r="B256" s="131">
        <f t="shared" si="9"/>
        <v>40151</v>
      </c>
      <c r="C256" s="132">
        <v>45775037.45</v>
      </c>
      <c r="D256" s="165">
        <v>3E-05</v>
      </c>
      <c r="E256" s="44">
        <f t="shared" si="10"/>
        <v>1373.2511235000002</v>
      </c>
      <c r="F256" s="132"/>
      <c r="G256" s="132">
        <v>0</v>
      </c>
      <c r="H256" s="151">
        <v>3E-05</v>
      </c>
      <c r="I256" s="152">
        <v>29.13</v>
      </c>
      <c r="J256" s="136">
        <f t="shared" si="11"/>
        <v>0</v>
      </c>
      <c r="K256" s="44">
        <v>0</v>
      </c>
      <c r="M256" s="136">
        <f t="shared" si="12"/>
        <v>0</v>
      </c>
    </row>
    <row r="257" spans="2:13" ht="12.75">
      <c r="B257" s="131">
        <f t="shared" si="9"/>
        <v>40152</v>
      </c>
      <c r="C257" s="132">
        <v>45775037.45</v>
      </c>
      <c r="D257" s="165">
        <v>3E-05</v>
      </c>
      <c r="E257" s="44">
        <f t="shared" si="10"/>
        <v>1373.2511235000002</v>
      </c>
      <c r="F257" s="132"/>
      <c r="G257" s="132">
        <v>0</v>
      </c>
      <c r="H257" s="151">
        <v>3E-05</v>
      </c>
      <c r="I257" s="152">
        <v>29.13</v>
      </c>
      <c r="J257" s="136">
        <f t="shared" si="11"/>
        <v>0</v>
      </c>
      <c r="K257" s="44">
        <v>0</v>
      </c>
      <c r="M257" s="136">
        <f t="shared" si="12"/>
        <v>0</v>
      </c>
    </row>
    <row r="258" spans="2:13" ht="12.75">
      <c r="B258" s="131">
        <f t="shared" si="9"/>
        <v>40153</v>
      </c>
      <c r="C258" s="132">
        <v>45713459.49</v>
      </c>
      <c r="D258" s="165">
        <v>3E-05</v>
      </c>
      <c r="E258" s="44">
        <f t="shared" si="10"/>
        <v>1371.4037847000002</v>
      </c>
      <c r="F258" s="132"/>
      <c r="G258" s="132">
        <v>1927663.61</v>
      </c>
      <c r="H258" s="151">
        <v>3E-05</v>
      </c>
      <c r="I258" s="152">
        <v>35.65</v>
      </c>
      <c r="J258" s="136">
        <f t="shared" si="11"/>
        <v>0.00107</v>
      </c>
      <c r="K258" s="44">
        <v>2062.6</v>
      </c>
      <c r="M258" s="136">
        <f t="shared" si="12"/>
        <v>4.512019048681279E-05</v>
      </c>
    </row>
    <row r="259" spans="2:13" ht="12.75">
      <c r="B259" s="131">
        <f t="shared" si="9"/>
        <v>40154</v>
      </c>
      <c r="C259" s="132">
        <v>45775037.45</v>
      </c>
      <c r="D259" s="165">
        <v>3E-05</v>
      </c>
      <c r="E259" s="44">
        <f t="shared" si="10"/>
        <v>1373.2511235000002</v>
      </c>
      <c r="F259" s="132"/>
      <c r="G259" s="132">
        <v>1178674.8</v>
      </c>
      <c r="H259" s="151">
        <v>3E-05</v>
      </c>
      <c r="I259" s="152">
        <v>29.13</v>
      </c>
      <c r="J259" s="136">
        <f t="shared" si="11"/>
        <v>0.000874</v>
      </c>
      <c r="K259" s="44">
        <v>1030.16</v>
      </c>
      <c r="M259" s="136">
        <f t="shared" si="12"/>
        <v>2.2504842319905083E-05</v>
      </c>
    </row>
    <row r="260" spans="2:13" ht="12.75">
      <c r="B260" s="131">
        <f t="shared" si="9"/>
        <v>40155</v>
      </c>
      <c r="C260" s="132">
        <v>45780852.87</v>
      </c>
      <c r="D260" s="165">
        <v>3E-05</v>
      </c>
      <c r="E260" s="44">
        <f t="shared" si="10"/>
        <v>1373.4255861</v>
      </c>
      <c r="F260" s="132"/>
      <c r="G260" s="132">
        <v>1238458.1</v>
      </c>
      <c r="H260" s="151">
        <v>3E-05</v>
      </c>
      <c r="I260" s="152">
        <v>35.65</v>
      </c>
      <c r="J260" s="136">
        <f t="shared" si="11"/>
        <v>0.00107</v>
      </c>
      <c r="K260" s="44">
        <v>1325.15</v>
      </c>
      <c r="M260" s="136">
        <f t="shared" si="12"/>
        <v>2.8945507060843015E-05</v>
      </c>
    </row>
    <row r="261" spans="2:13" ht="12.75">
      <c r="B261" s="131">
        <f t="shared" si="9"/>
        <v>40156</v>
      </c>
      <c r="C261" s="132">
        <v>44403751.48</v>
      </c>
      <c r="D261" s="165">
        <v>3E-05</v>
      </c>
      <c r="E261" s="44">
        <f t="shared" si="10"/>
        <v>1332.1125444</v>
      </c>
      <c r="F261" s="132"/>
      <c r="G261" s="132">
        <v>1384383.48</v>
      </c>
      <c r="H261" s="151">
        <v>3E-05</v>
      </c>
      <c r="I261" s="152">
        <v>35.65</v>
      </c>
      <c r="J261" s="136">
        <f t="shared" si="11"/>
        <v>0.00107</v>
      </c>
      <c r="K261" s="44">
        <v>1481.29</v>
      </c>
      <c r="M261" s="136">
        <f t="shared" si="12"/>
        <v>3.335956874425782E-05</v>
      </c>
    </row>
    <row r="262" spans="2:13" ht="12.75">
      <c r="B262" s="131">
        <f t="shared" si="9"/>
        <v>40157</v>
      </c>
      <c r="C262" s="132">
        <v>44168925.86</v>
      </c>
      <c r="D262" s="165">
        <v>3E-05</v>
      </c>
      <c r="E262" s="44">
        <f t="shared" si="10"/>
        <v>1325.0677758</v>
      </c>
      <c r="F262" s="132"/>
      <c r="G262" s="132">
        <v>1121369.47</v>
      </c>
      <c r="H262" s="151">
        <v>3E-05</v>
      </c>
      <c r="I262" s="152">
        <v>35.65</v>
      </c>
      <c r="J262" s="136">
        <f t="shared" si="11"/>
        <v>0.00107</v>
      </c>
      <c r="K262" s="44">
        <v>1199.87</v>
      </c>
      <c r="M262" s="136">
        <f t="shared" si="12"/>
        <v>2.7165478368280153E-05</v>
      </c>
    </row>
    <row r="263" spans="2:13" ht="12.75">
      <c r="B263" s="131">
        <f t="shared" si="9"/>
        <v>40158</v>
      </c>
      <c r="C263" s="132">
        <v>44327910.58</v>
      </c>
      <c r="D263" s="165">
        <v>3E-05</v>
      </c>
      <c r="E263" s="44">
        <f t="shared" si="10"/>
        <v>1329.8373174</v>
      </c>
      <c r="F263" s="132"/>
      <c r="G263" s="132">
        <v>1272352.28</v>
      </c>
      <c r="H263" s="151">
        <v>3E-05</v>
      </c>
      <c r="I263" s="152">
        <v>35.65</v>
      </c>
      <c r="J263" s="136">
        <f t="shared" si="11"/>
        <v>0.00107</v>
      </c>
      <c r="K263" s="44">
        <v>1361.42</v>
      </c>
      <c r="M263" s="136">
        <f t="shared" si="12"/>
        <v>3.071247848560337E-05</v>
      </c>
    </row>
    <row r="264" spans="2:13" ht="12.75">
      <c r="B264" s="131">
        <f t="shared" si="9"/>
        <v>40159</v>
      </c>
      <c r="C264" s="132">
        <v>44168925.86</v>
      </c>
      <c r="D264" s="165">
        <v>3E-05</v>
      </c>
      <c r="E264" s="44">
        <f t="shared" si="10"/>
        <v>1325.0677758</v>
      </c>
      <c r="F264" s="132"/>
      <c r="G264" s="132">
        <v>0</v>
      </c>
      <c r="H264" s="151">
        <v>3E-05</v>
      </c>
      <c r="I264" s="152">
        <v>35.65</v>
      </c>
      <c r="J264" s="136">
        <f t="shared" si="11"/>
        <v>0</v>
      </c>
      <c r="K264" s="44">
        <v>0</v>
      </c>
      <c r="M264" s="136">
        <f t="shared" si="12"/>
        <v>0</v>
      </c>
    </row>
    <row r="265" spans="2:13" ht="12.75">
      <c r="B265" s="131">
        <f t="shared" si="9"/>
        <v>40160</v>
      </c>
      <c r="C265" s="132">
        <v>44168925.86</v>
      </c>
      <c r="D265" s="165">
        <v>3E-05</v>
      </c>
      <c r="E265" s="44">
        <f t="shared" si="10"/>
        <v>1325.0677758</v>
      </c>
      <c r="F265" s="132"/>
      <c r="G265" s="132">
        <v>0</v>
      </c>
      <c r="H265" s="151">
        <v>3E-05</v>
      </c>
      <c r="I265" s="152">
        <v>35.65</v>
      </c>
      <c r="J265" s="136">
        <f t="shared" si="11"/>
        <v>0</v>
      </c>
      <c r="K265" s="44">
        <v>0</v>
      </c>
      <c r="M265" s="136">
        <f t="shared" si="12"/>
        <v>0</v>
      </c>
    </row>
    <row r="266" spans="2:13" ht="12.75">
      <c r="B266" s="131">
        <f t="shared" si="9"/>
        <v>40161</v>
      </c>
      <c r="C266" s="132">
        <v>44273774.04</v>
      </c>
      <c r="D266" s="165">
        <v>3E-05</v>
      </c>
      <c r="E266" s="44">
        <f t="shared" si="10"/>
        <v>1328.2132212</v>
      </c>
      <c r="F266" s="132"/>
      <c r="G266" s="132">
        <v>1769079.07</v>
      </c>
      <c r="H266" s="151">
        <v>3E-05</v>
      </c>
      <c r="I266" s="152">
        <v>35.65</v>
      </c>
      <c r="J266" s="136">
        <f t="shared" si="11"/>
        <v>0.00107</v>
      </c>
      <c r="K266" s="44">
        <v>1892.91</v>
      </c>
      <c r="M266" s="136">
        <f t="shared" si="12"/>
        <v>4.275465647653651E-05</v>
      </c>
    </row>
    <row r="267" spans="2:13" ht="12.75">
      <c r="B267" s="131">
        <f t="shared" si="9"/>
        <v>40162</v>
      </c>
      <c r="C267" s="132">
        <v>39987324.16</v>
      </c>
      <c r="D267" s="165">
        <v>3E-05</v>
      </c>
      <c r="E267" s="44">
        <f t="shared" si="10"/>
        <v>1199.6197247999999</v>
      </c>
      <c r="F267" s="132"/>
      <c r="G267" s="132">
        <v>1884367.1</v>
      </c>
      <c r="H267" s="151">
        <v>3E-05</v>
      </c>
      <c r="I267" s="152">
        <v>35.65</v>
      </c>
      <c r="J267" s="136">
        <f t="shared" si="11"/>
        <v>0.00107</v>
      </c>
      <c r="K267" s="44">
        <v>2016.27</v>
      </c>
      <c r="M267" s="136">
        <f t="shared" si="12"/>
        <v>5.042272876105347E-05</v>
      </c>
    </row>
    <row r="268" spans="2:13" ht="12.75">
      <c r="B268" s="131">
        <f t="shared" si="9"/>
        <v>40163</v>
      </c>
      <c r="C268" s="132">
        <v>39817502.18</v>
      </c>
      <c r="D268" s="165">
        <v>3E-05</v>
      </c>
      <c r="E268" s="44">
        <f t="shared" si="10"/>
        <v>1194.5250654000001</v>
      </c>
      <c r="F268" s="132"/>
      <c r="G268" s="132">
        <v>1048835.54</v>
      </c>
      <c r="H268" s="151">
        <v>3E-05</v>
      </c>
      <c r="I268" s="152">
        <v>35.65</v>
      </c>
      <c r="J268" s="136">
        <f t="shared" si="11"/>
        <v>0.00107</v>
      </c>
      <c r="K268" s="44">
        <v>1122.25</v>
      </c>
      <c r="M268" s="136">
        <f t="shared" si="12"/>
        <v>2.8184841804659884E-05</v>
      </c>
    </row>
    <row r="269" spans="2:13" ht="12.75">
      <c r="B269" s="131">
        <f t="shared" si="9"/>
        <v>40164</v>
      </c>
      <c r="C269" s="132">
        <v>39883440.15</v>
      </c>
      <c r="D269" s="165">
        <v>3E-05</v>
      </c>
      <c r="E269" s="44">
        <f t="shared" si="10"/>
        <v>1196.5032045</v>
      </c>
      <c r="F269" s="132"/>
      <c r="G269" s="132">
        <v>1379650.33</v>
      </c>
      <c r="H269" s="151">
        <v>3E-05</v>
      </c>
      <c r="I269" s="152">
        <v>35.65</v>
      </c>
      <c r="J269" s="136">
        <f t="shared" si="11"/>
        <v>0.00107</v>
      </c>
      <c r="K269" s="44">
        <v>1476.23</v>
      </c>
      <c r="M269" s="136">
        <f t="shared" si="12"/>
        <v>3.7013607513493294E-05</v>
      </c>
    </row>
    <row r="270" spans="2:13" ht="12.75">
      <c r="B270" s="131">
        <f t="shared" si="9"/>
        <v>40165</v>
      </c>
      <c r="C270" s="132">
        <v>39747049.34</v>
      </c>
      <c r="D270" s="165">
        <v>3E-05</v>
      </c>
      <c r="E270" s="44">
        <f t="shared" si="10"/>
        <v>1192.4114802000001</v>
      </c>
      <c r="F270" s="132"/>
      <c r="G270" s="132">
        <v>0</v>
      </c>
      <c r="H270" s="151">
        <v>3E-05</v>
      </c>
      <c r="I270" s="152">
        <v>35.65</v>
      </c>
      <c r="J270" s="136">
        <f t="shared" si="11"/>
        <v>0</v>
      </c>
      <c r="K270" s="44">
        <v>0</v>
      </c>
      <c r="M270" s="136">
        <f t="shared" si="12"/>
        <v>0</v>
      </c>
    </row>
    <row r="271" spans="2:13" ht="12.75">
      <c r="B271" s="131">
        <f t="shared" si="9"/>
        <v>40166</v>
      </c>
      <c r="C271" s="132">
        <v>39747049.34</v>
      </c>
      <c r="D271" s="165">
        <v>3E-05</v>
      </c>
      <c r="E271" s="44">
        <f t="shared" si="10"/>
        <v>1192.4114802000001</v>
      </c>
      <c r="F271" s="132"/>
      <c r="G271" s="132">
        <v>0</v>
      </c>
      <c r="H271" s="151">
        <v>3E-05</v>
      </c>
      <c r="I271" s="152">
        <v>35.65</v>
      </c>
      <c r="J271" s="136">
        <f t="shared" si="11"/>
        <v>0</v>
      </c>
      <c r="K271" s="44">
        <v>0</v>
      </c>
      <c r="M271" s="136">
        <f t="shared" si="12"/>
        <v>0</v>
      </c>
    </row>
    <row r="272" spans="2:13" ht="12.75">
      <c r="B272" s="131">
        <f t="shared" si="9"/>
        <v>40167</v>
      </c>
      <c r="C272" s="132">
        <v>38689668.31</v>
      </c>
      <c r="D272" s="165">
        <v>3E-05</v>
      </c>
      <c r="E272" s="44">
        <f t="shared" si="10"/>
        <v>1160.6900493</v>
      </c>
      <c r="F272" s="132"/>
      <c r="G272" s="132">
        <v>1064326.03</v>
      </c>
      <c r="H272" s="151">
        <v>3E-05</v>
      </c>
      <c r="I272" s="152">
        <v>35.65</v>
      </c>
      <c r="J272" s="136">
        <f t="shared" si="11"/>
        <v>0.00107</v>
      </c>
      <c r="K272" s="44">
        <v>1138.83</v>
      </c>
      <c r="M272" s="136">
        <f t="shared" si="12"/>
        <v>2.9434990004958248E-05</v>
      </c>
    </row>
    <row r="273" spans="2:13" ht="12.75">
      <c r="B273" s="131">
        <f t="shared" si="9"/>
        <v>40168</v>
      </c>
      <c r="C273" s="132">
        <v>39747049.34</v>
      </c>
      <c r="D273" s="165">
        <v>3E-05</v>
      </c>
      <c r="E273" s="44">
        <f t="shared" si="10"/>
        <v>1192.4114802000001</v>
      </c>
      <c r="F273" s="132"/>
      <c r="G273" s="132">
        <v>1340560.83</v>
      </c>
      <c r="H273" s="151">
        <v>3E-05</v>
      </c>
      <c r="I273" s="152">
        <v>35.65</v>
      </c>
      <c r="J273" s="136">
        <f t="shared" si="11"/>
        <v>0.00107</v>
      </c>
      <c r="K273" s="44">
        <v>1434.4</v>
      </c>
      <c r="M273" s="136">
        <f t="shared" si="12"/>
        <v>3.608821343516615E-05</v>
      </c>
    </row>
    <row r="274" spans="2:13" ht="12.75">
      <c r="B274" s="131">
        <f t="shared" si="9"/>
        <v>40169</v>
      </c>
      <c r="C274" s="132">
        <v>37769205.76</v>
      </c>
      <c r="D274" s="165">
        <v>3E-05</v>
      </c>
      <c r="E274" s="44">
        <f t="shared" si="10"/>
        <v>1133.0761728</v>
      </c>
      <c r="F274" s="132"/>
      <c r="G274" s="132">
        <v>857046.15</v>
      </c>
      <c r="H274" s="151">
        <v>3E-05</v>
      </c>
      <c r="I274" s="152">
        <v>35.65</v>
      </c>
      <c r="J274" s="136">
        <f t="shared" si="11"/>
        <v>0.00107</v>
      </c>
      <c r="K274" s="44">
        <v>917.04</v>
      </c>
      <c r="M274" s="136">
        <f t="shared" si="12"/>
        <v>2.428009754367681E-05</v>
      </c>
    </row>
    <row r="275" spans="2:13" ht="12.75">
      <c r="B275" s="131">
        <f t="shared" si="9"/>
        <v>40170</v>
      </c>
      <c r="C275" s="132">
        <v>35892287.12</v>
      </c>
      <c r="D275" s="165">
        <v>3E-05</v>
      </c>
      <c r="E275" s="44">
        <f t="shared" si="10"/>
        <v>1076.7686136</v>
      </c>
      <c r="F275" s="132"/>
      <c r="G275" s="132">
        <v>184523.06</v>
      </c>
      <c r="H275" s="151">
        <v>3E-05</v>
      </c>
      <c r="I275" s="152">
        <v>35.65</v>
      </c>
      <c r="J275" s="136">
        <f t="shared" si="11"/>
        <v>0.00107</v>
      </c>
      <c r="K275" s="44">
        <v>197.44</v>
      </c>
      <c r="M275" s="136">
        <f t="shared" si="12"/>
        <v>5.5009032815293055E-06</v>
      </c>
    </row>
    <row r="276" spans="2:13" ht="12.75">
      <c r="B276" s="131">
        <f t="shared" si="9"/>
        <v>40171</v>
      </c>
      <c r="C276" s="132">
        <v>35892287.12</v>
      </c>
      <c r="D276" s="165">
        <v>3E-05</v>
      </c>
      <c r="E276" s="44">
        <f t="shared" si="10"/>
        <v>1076.7686136</v>
      </c>
      <c r="F276" s="132"/>
      <c r="G276" s="132">
        <v>0</v>
      </c>
      <c r="H276" s="151">
        <v>3E-05</v>
      </c>
      <c r="I276" s="152">
        <v>35.65</v>
      </c>
      <c r="J276" s="136">
        <f t="shared" si="11"/>
        <v>0</v>
      </c>
      <c r="K276" s="44">
        <v>0</v>
      </c>
      <c r="M276" s="136">
        <f t="shared" si="12"/>
        <v>0</v>
      </c>
    </row>
    <row r="277" spans="2:13" ht="12.75">
      <c r="B277" s="131">
        <f t="shared" si="9"/>
        <v>40172</v>
      </c>
      <c r="C277" s="132">
        <v>35892287.12</v>
      </c>
      <c r="D277" s="165">
        <v>3E-05</v>
      </c>
      <c r="E277" s="44">
        <f t="shared" si="10"/>
        <v>1076.7686136</v>
      </c>
      <c r="F277" s="132"/>
      <c r="G277" s="132">
        <v>0</v>
      </c>
      <c r="H277" s="151">
        <v>3E-05</v>
      </c>
      <c r="I277" s="152">
        <v>35.65</v>
      </c>
      <c r="J277" s="136">
        <f t="shared" si="11"/>
        <v>0</v>
      </c>
      <c r="K277" s="44">
        <v>0</v>
      </c>
      <c r="M277" s="136">
        <f t="shared" si="12"/>
        <v>0</v>
      </c>
    </row>
    <row r="278" spans="2:13" ht="12.75">
      <c r="B278" s="131">
        <f t="shared" si="9"/>
        <v>40173</v>
      </c>
      <c r="C278" s="132">
        <v>35892287.12</v>
      </c>
      <c r="D278" s="165">
        <v>3E-05</v>
      </c>
      <c r="E278" s="44">
        <f t="shared" si="10"/>
        <v>1076.7686136</v>
      </c>
      <c r="F278" s="132"/>
      <c r="G278" s="132">
        <v>0</v>
      </c>
      <c r="H278" s="151">
        <v>3E-05</v>
      </c>
      <c r="I278" s="152">
        <v>35.65</v>
      </c>
      <c r="J278" s="136">
        <f t="shared" si="11"/>
        <v>0</v>
      </c>
      <c r="K278" s="44">
        <v>0</v>
      </c>
      <c r="M278" s="136">
        <f t="shared" si="12"/>
        <v>0</v>
      </c>
    </row>
    <row r="279" spans="2:13" ht="12.75">
      <c r="B279" s="131">
        <f t="shared" si="9"/>
        <v>40174</v>
      </c>
      <c r="C279" s="132">
        <v>35892287.12</v>
      </c>
      <c r="D279" s="165">
        <v>3E-05</v>
      </c>
      <c r="E279" s="44">
        <f t="shared" si="10"/>
        <v>1076.7686136</v>
      </c>
      <c r="F279" s="132"/>
      <c r="G279" s="132">
        <v>0</v>
      </c>
      <c r="H279" s="151">
        <v>3E-05</v>
      </c>
      <c r="I279" s="152">
        <v>35.65</v>
      </c>
      <c r="J279" s="136">
        <f t="shared" si="11"/>
        <v>0</v>
      </c>
      <c r="K279" s="44">
        <v>0</v>
      </c>
      <c r="M279" s="136">
        <f t="shared" si="12"/>
        <v>0</v>
      </c>
    </row>
    <row r="280" spans="2:13" ht="12.75">
      <c r="B280" s="131">
        <f t="shared" si="9"/>
        <v>40175</v>
      </c>
      <c r="C280" s="132">
        <v>36485607.09</v>
      </c>
      <c r="D280" s="165">
        <v>3E-05</v>
      </c>
      <c r="E280" s="44">
        <f t="shared" si="10"/>
        <v>1094.5682127000002</v>
      </c>
      <c r="F280" s="132"/>
      <c r="G280" s="132">
        <v>1872142.22</v>
      </c>
      <c r="H280" s="151">
        <v>3E-05</v>
      </c>
      <c r="I280" s="152">
        <v>35.65</v>
      </c>
      <c r="J280" s="136">
        <f t="shared" si="11"/>
        <v>0.00107</v>
      </c>
      <c r="K280" s="44">
        <v>2003.19</v>
      </c>
      <c r="M280" s="136">
        <f t="shared" si="12"/>
        <v>5.490356772901376E-05</v>
      </c>
    </row>
    <row r="281" spans="2:13" ht="12.75">
      <c r="B281" s="131">
        <f t="shared" si="9"/>
        <v>40176</v>
      </c>
      <c r="C281" s="132">
        <v>37136570.88</v>
      </c>
      <c r="D281" s="165">
        <v>3E-05</v>
      </c>
      <c r="E281" s="44">
        <f t="shared" si="10"/>
        <v>1114.0971264000002</v>
      </c>
      <c r="F281" s="132"/>
      <c r="G281" s="132">
        <v>2546847.22</v>
      </c>
      <c r="H281" s="151">
        <v>3E-05</v>
      </c>
      <c r="I281" s="152">
        <v>35.65</v>
      </c>
      <c r="J281" s="136">
        <f t="shared" si="11"/>
        <v>0.00107</v>
      </c>
      <c r="K281" s="44">
        <v>2725.13</v>
      </c>
      <c r="M281" s="136">
        <f t="shared" si="12"/>
        <v>7.338130407370558E-05</v>
      </c>
    </row>
    <row r="282" spans="2:13" ht="12.75">
      <c r="B282" s="131">
        <f t="shared" si="9"/>
        <v>40177</v>
      </c>
      <c r="C282" s="132">
        <v>39409087.81</v>
      </c>
      <c r="D282" s="165">
        <v>3E-05</v>
      </c>
      <c r="E282" s="44">
        <f t="shared" si="10"/>
        <v>1182.2726343000002</v>
      </c>
      <c r="F282" s="132"/>
      <c r="G282" s="132">
        <v>3685135.09</v>
      </c>
      <c r="H282" s="151">
        <v>3E-05</v>
      </c>
      <c r="I282" s="152">
        <v>35.65</v>
      </c>
      <c r="J282" s="136">
        <f t="shared" si="11"/>
        <v>0.00107</v>
      </c>
      <c r="K282" s="44">
        <v>3943.09</v>
      </c>
      <c r="M282" s="136">
        <f t="shared" si="12"/>
        <v>0.00010005534812199957</v>
      </c>
    </row>
    <row r="283" spans="2:13" ht="12.75">
      <c r="B283" s="131">
        <f t="shared" si="9"/>
        <v>40178</v>
      </c>
      <c r="C283" s="132">
        <v>40565343.72</v>
      </c>
      <c r="D283" s="165">
        <v>3E-05</v>
      </c>
      <c r="E283" s="44">
        <f t="shared" si="10"/>
        <v>1216.9603116</v>
      </c>
      <c r="F283" s="132"/>
      <c r="G283" s="132">
        <v>2734835.17</v>
      </c>
      <c r="H283" s="151">
        <v>3E-05</v>
      </c>
      <c r="I283" s="152">
        <v>35.65</v>
      </c>
      <c r="J283" s="136">
        <f t="shared" si="11"/>
        <v>0.00107</v>
      </c>
      <c r="K283" s="44">
        <v>2926.27</v>
      </c>
      <c r="M283" s="136">
        <f t="shared" si="12"/>
        <v>7.213719228409388E-05</v>
      </c>
    </row>
    <row r="284" spans="2:13" ht="12.75">
      <c r="B284" s="131">
        <f t="shared" si="9"/>
        <v>40179</v>
      </c>
      <c r="C284" s="132">
        <v>40565343.72</v>
      </c>
      <c r="D284" s="165">
        <v>3E-05</v>
      </c>
      <c r="E284" s="44">
        <f t="shared" si="10"/>
        <v>1216.9603116</v>
      </c>
      <c r="F284" s="132"/>
      <c r="G284" s="132">
        <v>0</v>
      </c>
      <c r="H284" s="151">
        <v>3E-05</v>
      </c>
      <c r="I284" s="152">
        <v>35.65</v>
      </c>
      <c r="J284" s="136">
        <f t="shared" si="11"/>
        <v>0</v>
      </c>
      <c r="K284" s="44">
        <v>0</v>
      </c>
      <c r="M284" s="136">
        <f t="shared" si="12"/>
        <v>0</v>
      </c>
    </row>
    <row r="285" spans="2:13" ht="12.75">
      <c r="B285" s="131">
        <f t="shared" si="9"/>
        <v>40180</v>
      </c>
      <c r="C285" s="132">
        <v>40565343.72</v>
      </c>
      <c r="D285" s="165">
        <v>3E-05</v>
      </c>
      <c r="E285" s="44">
        <f t="shared" si="10"/>
        <v>1216.9603116</v>
      </c>
      <c r="F285" s="132"/>
      <c r="G285" s="132">
        <v>0</v>
      </c>
      <c r="H285" s="151">
        <v>3E-05</v>
      </c>
      <c r="I285" s="152">
        <v>35.65</v>
      </c>
      <c r="J285" s="136">
        <f t="shared" si="11"/>
        <v>0</v>
      </c>
      <c r="K285" s="44">
        <v>0</v>
      </c>
      <c r="M285" s="136">
        <f t="shared" si="12"/>
        <v>0</v>
      </c>
    </row>
    <row r="286" spans="2:13" ht="12.75">
      <c r="B286" s="131">
        <f t="shared" si="9"/>
        <v>40181</v>
      </c>
      <c r="C286" s="132">
        <v>40565343.72</v>
      </c>
      <c r="D286" s="165">
        <v>3E-05</v>
      </c>
      <c r="E286" s="44">
        <f t="shared" si="10"/>
        <v>1216.9603116</v>
      </c>
      <c r="F286" s="132"/>
      <c r="G286" s="132">
        <v>0</v>
      </c>
      <c r="H286" s="151">
        <v>3E-05</v>
      </c>
      <c r="I286" s="152">
        <v>35.65</v>
      </c>
      <c r="J286" s="136">
        <f t="shared" si="11"/>
        <v>0</v>
      </c>
      <c r="K286" s="44">
        <v>0</v>
      </c>
      <c r="M286" s="136">
        <f t="shared" si="12"/>
        <v>0</v>
      </c>
    </row>
    <row r="287" spans="2:13" ht="12.75">
      <c r="B287" s="131">
        <f t="shared" si="9"/>
        <v>40182</v>
      </c>
      <c r="C287" s="132">
        <v>41501932.7</v>
      </c>
      <c r="D287" s="165">
        <v>3E-05</v>
      </c>
      <c r="E287" s="44">
        <f t="shared" si="10"/>
        <v>1245.0579810000002</v>
      </c>
      <c r="F287" s="132"/>
      <c r="G287" s="132">
        <v>1909482.86</v>
      </c>
      <c r="H287" s="151">
        <v>3E-05</v>
      </c>
      <c r="I287" s="152">
        <v>35.65</v>
      </c>
      <c r="J287" s="136">
        <f t="shared" si="11"/>
        <v>0.00107</v>
      </c>
      <c r="K287" s="44">
        <v>2043.15</v>
      </c>
      <c r="M287" s="136">
        <f t="shared" si="12"/>
        <v>4.9230237414943324E-05</v>
      </c>
    </row>
    <row r="288" spans="2:13" ht="12.75">
      <c r="B288" s="131">
        <f aca="true" t="shared" si="13" ref="B288:B351">B287+1</f>
        <v>40183</v>
      </c>
      <c r="C288" s="132">
        <v>44585575.45</v>
      </c>
      <c r="D288" s="165">
        <v>3E-05</v>
      </c>
      <c r="E288" s="44">
        <f t="shared" si="10"/>
        <v>1337.5672635</v>
      </c>
      <c r="F288" s="132"/>
      <c r="G288" s="132">
        <v>5539096.23</v>
      </c>
      <c r="H288" s="151">
        <v>3E-05</v>
      </c>
      <c r="I288" s="152">
        <v>35.65</v>
      </c>
      <c r="J288" s="136">
        <f t="shared" si="11"/>
        <v>0.00107</v>
      </c>
      <c r="K288" s="44">
        <v>5926.83</v>
      </c>
      <c r="M288" s="136">
        <f t="shared" si="12"/>
        <v>0.00013293155780049484</v>
      </c>
    </row>
    <row r="289" spans="2:13" ht="12.75">
      <c r="B289" s="131">
        <f t="shared" si="13"/>
        <v>40184</v>
      </c>
      <c r="C289" s="132">
        <v>44314590.59</v>
      </c>
      <c r="D289" s="165">
        <v>3E-05</v>
      </c>
      <c r="E289" s="44">
        <f t="shared" si="10"/>
        <v>1329.4377177000001</v>
      </c>
      <c r="F289" s="132"/>
      <c r="G289" s="132">
        <v>2504333.93</v>
      </c>
      <c r="H289" s="151">
        <v>3E-05</v>
      </c>
      <c r="I289" s="152">
        <v>35.65</v>
      </c>
      <c r="J289" s="136">
        <f t="shared" si="11"/>
        <v>0.00107</v>
      </c>
      <c r="K289" s="44">
        <v>2679.64</v>
      </c>
      <c r="M289" s="136">
        <f t="shared" si="12"/>
        <v>6.046857173503224E-05</v>
      </c>
    </row>
    <row r="290" spans="2:13" ht="12.75">
      <c r="B290" s="131">
        <f t="shared" si="13"/>
        <v>40185</v>
      </c>
      <c r="C290" s="132">
        <v>43298402.16</v>
      </c>
      <c r="D290" s="165">
        <v>3E-05</v>
      </c>
      <c r="E290" s="44">
        <f t="shared" si="10"/>
        <v>1298.9520648</v>
      </c>
      <c r="F290" s="132"/>
      <c r="G290" s="132">
        <v>1736168.15</v>
      </c>
      <c r="H290" s="151">
        <v>3E-05</v>
      </c>
      <c r="I290" s="152">
        <v>35.65</v>
      </c>
      <c r="J290" s="136">
        <f t="shared" si="11"/>
        <v>0.00107</v>
      </c>
      <c r="K290" s="44">
        <v>1857.7</v>
      </c>
      <c r="M290" s="136">
        <f t="shared" si="12"/>
        <v>4.290458555803668E-05</v>
      </c>
    </row>
    <row r="291" spans="2:13" ht="12.75">
      <c r="B291" s="131">
        <f t="shared" si="13"/>
        <v>40186</v>
      </c>
      <c r="C291" s="132">
        <v>43678002.86</v>
      </c>
      <c r="D291" s="165">
        <v>3E-05</v>
      </c>
      <c r="E291" s="44">
        <f t="shared" si="10"/>
        <v>1310.3400858</v>
      </c>
      <c r="F291" s="132"/>
      <c r="G291" s="132">
        <v>2046255.69</v>
      </c>
      <c r="H291" s="151">
        <v>3E-05</v>
      </c>
      <c r="I291" s="152">
        <v>33.61</v>
      </c>
      <c r="J291" s="136">
        <f t="shared" si="11"/>
        <v>0.001008</v>
      </c>
      <c r="K291" s="44">
        <v>2062.63</v>
      </c>
      <c r="M291" s="136">
        <f t="shared" si="12"/>
        <v>4.722354194195408E-05</v>
      </c>
    </row>
    <row r="292" spans="2:13" ht="12.75">
      <c r="B292" s="131">
        <f t="shared" si="13"/>
        <v>40187</v>
      </c>
      <c r="C292" s="132">
        <v>45377583.48</v>
      </c>
      <c r="D292" s="165">
        <v>3E-05</v>
      </c>
      <c r="E292" s="44">
        <f t="shared" si="10"/>
        <v>1361.3275044</v>
      </c>
      <c r="F292" s="132"/>
      <c r="G292" s="132">
        <v>2921123.03</v>
      </c>
      <c r="H292" s="151">
        <v>3E-05</v>
      </c>
      <c r="I292" s="152">
        <v>33.61</v>
      </c>
      <c r="J292" s="136">
        <f t="shared" si="11"/>
        <v>0.001008</v>
      </c>
      <c r="K292" s="44">
        <v>2944.49</v>
      </c>
      <c r="M292" s="136">
        <f t="shared" si="12"/>
        <v>6.488864708491524E-05</v>
      </c>
    </row>
    <row r="293" spans="2:13" ht="12.75">
      <c r="B293" s="131">
        <f t="shared" si="13"/>
        <v>40188</v>
      </c>
      <c r="C293" s="132">
        <v>45899067.13</v>
      </c>
      <c r="D293" s="165">
        <v>3E-05</v>
      </c>
      <c r="E293" s="44">
        <f t="shared" si="10"/>
        <v>1376.9720139</v>
      </c>
      <c r="F293" s="132"/>
      <c r="G293" s="132">
        <v>2439843.7</v>
      </c>
      <c r="H293" s="151">
        <v>3E-05</v>
      </c>
      <c r="I293" s="152">
        <v>33.61</v>
      </c>
      <c r="J293" s="136">
        <f t="shared" si="11"/>
        <v>0.001008</v>
      </c>
      <c r="K293" s="44">
        <v>2459.36</v>
      </c>
      <c r="M293" s="136">
        <f t="shared" si="12"/>
        <v>5.3581916883721203E-05</v>
      </c>
    </row>
    <row r="294" spans="2:13" ht="12.75">
      <c r="B294" s="131">
        <f t="shared" si="13"/>
        <v>40189</v>
      </c>
      <c r="C294" s="132">
        <v>43678002.86</v>
      </c>
      <c r="D294" s="165">
        <v>3E-05</v>
      </c>
      <c r="E294" s="44">
        <f t="shared" si="10"/>
        <v>1310.3400858</v>
      </c>
      <c r="F294" s="132"/>
      <c r="G294" s="132">
        <v>0</v>
      </c>
      <c r="H294" s="151">
        <v>3E-05</v>
      </c>
      <c r="I294" s="152">
        <v>33.61</v>
      </c>
      <c r="J294" s="136">
        <f t="shared" si="11"/>
        <v>0</v>
      </c>
      <c r="K294" s="44">
        <v>0</v>
      </c>
      <c r="M294" s="136">
        <f t="shared" si="12"/>
        <v>0</v>
      </c>
    </row>
    <row r="295" spans="2:13" ht="12.75">
      <c r="B295" s="131">
        <f t="shared" si="13"/>
        <v>40190</v>
      </c>
      <c r="C295" s="132">
        <v>43678002.86</v>
      </c>
      <c r="D295" s="165">
        <v>3E-05</v>
      </c>
      <c r="E295" s="44">
        <f aca="true" t="shared" si="14" ref="E295:E358">C295*D295</f>
        <v>1310.3400858</v>
      </c>
      <c r="F295" s="132"/>
      <c r="G295" s="132">
        <v>0</v>
      </c>
      <c r="H295" s="151">
        <v>3E-05</v>
      </c>
      <c r="I295" s="152">
        <v>33.61</v>
      </c>
      <c r="J295" s="136">
        <f aca="true" t="shared" si="15" ref="J295:J358">IF(K295&lt;&gt;0,ROUND(H295*I295,6),0)</f>
        <v>0</v>
      </c>
      <c r="K295" s="44">
        <v>0</v>
      </c>
      <c r="M295" s="136">
        <f aca="true" t="shared" si="16" ref="M295:M358">K295/C295</f>
        <v>0</v>
      </c>
    </row>
    <row r="296" spans="2:13" ht="12.75">
      <c r="B296" s="131">
        <f t="shared" si="13"/>
        <v>40191</v>
      </c>
      <c r="C296" s="132">
        <v>45777040.7</v>
      </c>
      <c r="D296" s="165">
        <v>3E-05</v>
      </c>
      <c r="E296" s="44">
        <f t="shared" si="14"/>
        <v>1373.3112210000002</v>
      </c>
      <c r="F296" s="132"/>
      <c r="G296" s="132">
        <v>1987109.56</v>
      </c>
      <c r="H296" s="151">
        <v>3E-05</v>
      </c>
      <c r="I296" s="152">
        <v>33.61</v>
      </c>
      <c r="J296" s="136">
        <f t="shared" si="15"/>
        <v>0.001008</v>
      </c>
      <c r="K296" s="44">
        <v>2003.01</v>
      </c>
      <c r="M296" s="136">
        <f t="shared" si="16"/>
        <v>4.375577733665077E-05</v>
      </c>
    </row>
    <row r="297" spans="2:13" ht="12.75">
      <c r="B297" s="131">
        <f t="shared" si="13"/>
        <v>40192</v>
      </c>
      <c r="C297" s="132">
        <v>45998365.58</v>
      </c>
      <c r="D297" s="165">
        <v>3E-05</v>
      </c>
      <c r="E297" s="44">
        <f t="shared" si="14"/>
        <v>1379.9509674</v>
      </c>
      <c r="F297" s="132"/>
      <c r="G297" s="132">
        <v>2254131.97</v>
      </c>
      <c r="H297" s="151">
        <v>3E-05</v>
      </c>
      <c r="I297" s="152">
        <v>33.61</v>
      </c>
      <c r="J297" s="136">
        <f t="shared" si="15"/>
        <v>0.001008</v>
      </c>
      <c r="K297" s="44">
        <v>2272.17</v>
      </c>
      <c r="M297" s="136">
        <f t="shared" si="16"/>
        <v>4.939675510966275E-05</v>
      </c>
    </row>
    <row r="298" spans="2:13" ht="12.75">
      <c r="B298" s="131">
        <f t="shared" si="13"/>
        <v>40193</v>
      </c>
      <c r="C298" s="132">
        <v>47262765.92</v>
      </c>
      <c r="D298" s="165">
        <v>3E-05</v>
      </c>
      <c r="E298" s="44">
        <f t="shared" si="14"/>
        <v>1417.8829776</v>
      </c>
      <c r="F298" s="132"/>
      <c r="G298" s="132">
        <v>0</v>
      </c>
      <c r="H298" s="151">
        <v>3E-05</v>
      </c>
      <c r="I298" s="152">
        <v>33.61</v>
      </c>
      <c r="J298" s="136">
        <f t="shared" si="15"/>
        <v>0</v>
      </c>
      <c r="K298" s="44">
        <v>0</v>
      </c>
      <c r="M298" s="136">
        <f t="shared" si="16"/>
        <v>0</v>
      </c>
    </row>
    <row r="299" spans="2:13" ht="12.75">
      <c r="B299" s="131">
        <f t="shared" si="13"/>
        <v>40194</v>
      </c>
      <c r="C299" s="132">
        <v>47262765.92</v>
      </c>
      <c r="D299" s="165">
        <v>3E-05</v>
      </c>
      <c r="E299" s="44">
        <f t="shared" si="14"/>
        <v>1417.8829776</v>
      </c>
      <c r="F299" s="132"/>
      <c r="G299" s="132">
        <v>0</v>
      </c>
      <c r="H299" s="151">
        <v>3E-05</v>
      </c>
      <c r="I299" s="152">
        <v>33.61</v>
      </c>
      <c r="J299" s="136">
        <f t="shared" si="15"/>
        <v>0</v>
      </c>
      <c r="K299" s="44">
        <v>0</v>
      </c>
      <c r="M299" s="136">
        <f t="shared" si="16"/>
        <v>0</v>
      </c>
    </row>
    <row r="300" spans="2:13" ht="12.75">
      <c r="B300" s="131">
        <f t="shared" si="13"/>
        <v>40195</v>
      </c>
      <c r="C300" s="132">
        <v>47237610.87</v>
      </c>
      <c r="D300" s="165">
        <v>3E-05</v>
      </c>
      <c r="E300" s="44">
        <f t="shared" si="14"/>
        <v>1417.1283260999999</v>
      </c>
      <c r="F300" s="132"/>
      <c r="G300" s="132">
        <v>2511281.89</v>
      </c>
      <c r="H300" s="151">
        <v>3E-05</v>
      </c>
      <c r="I300" s="152">
        <v>33.61</v>
      </c>
      <c r="J300" s="136">
        <f t="shared" si="15"/>
        <v>0.001008</v>
      </c>
      <c r="K300" s="44">
        <v>2531.37</v>
      </c>
      <c r="M300" s="136">
        <f t="shared" si="16"/>
        <v>5.3588019236756965E-05</v>
      </c>
    </row>
    <row r="301" spans="2:13" ht="12.75">
      <c r="B301" s="131">
        <f t="shared" si="13"/>
        <v>40196</v>
      </c>
      <c r="C301" s="132">
        <v>47262765.92</v>
      </c>
      <c r="D301" s="165">
        <v>3E-05</v>
      </c>
      <c r="E301" s="44">
        <f t="shared" si="14"/>
        <v>1417.8829776</v>
      </c>
      <c r="F301" s="132"/>
      <c r="G301" s="132">
        <v>2660867.94</v>
      </c>
      <c r="H301" s="151">
        <v>3E-05</v>
      </c>
      <c r="I301" s="152">
        <v>33.61</v>
      </c>
      <c r="J301" s="136">
        <f t="shared" si="15"/>
        <v>0.001008</v>
      </c>
      <c r="K301" s="44">
        <v>2682.15</v>
      </c>
      <c r="M301" s="136">
        <f t="shared" si="16"/>
        <v>5.6749746820572874E-05</v>
      </c>
    </row>
    <row r="302" spans="2:13" ht="12.75">
      <c r="B302" s="131">
        <f t="shared" si="13"/>
        <v>40197</v>
      </c>
      <c r="C302" s="132">
        <v>43796313.34</v>
      </c>
      <c r="D302" s="165">
        <v>3E-05</v>
      </c>
      <c r="E302" s="44">
        <f t="shared" si="14"/>
        <v>1313.8894002000002</v>
      </c>
      <c r="F302" s="132"/>
      <c r="G302" s="132">
        <v>2324923.83</v>
      </c>
      <c r="H302" s="151">
        <v>3E-05</v>
      </c>
      <c r="I302" s="152">
        <v>33.61</v>
      </c>
      <c r="J302" s="136">
        <f t="shared" si="15"/>
        <v>0.001008</v>
      </c>
      <c r="K302" s="44">
        <v>2343.52</v>
      </c>
      <c r="M302" s="136">
        <f t="shared" si="16"/>
        <v>5.3509526745019854E-05</v>
      </c>
    </row>
    <row r="303" spans="2:13" ht="12.75">
      <c r="B303" s="131">
        <f t="shared" si="13"/>
        <v>40198</v>
      </c>
      <c r="C303" s="132">
        <v>43131961.77</v>
      </c>
      <c r="D303" s="165">
        <v>3E-05</v>
      </c>
      <c r="E303" s="44">
        <f t="shared" si="14"/>
        <v>1293.9588531000002</v>
      </c>
      <c r="F303" s="132"/>
      <c r="G303" s="132">
        <v>1472420.43</v>
      </c>
      <c r="H303" s="151">
        <v>3E-05</v>
      </c>
      <c r="I303" s="152">
        <v>33.61</v>
      </c>
      <c r="J303" s="136">
        <f t="shared" si="15"/>
        <v>0.001008</v>
      </c>
      <c r="K303" s="44">
        <v>1484.2</v>
      </c>
      <c r="M303" s="136">
        <f t="shared" si="16"/>
        <v>3.4410676887697705E-05</v>
      </c>
    </row>
    <row r="304" spans="2:13" ht="12.75">
      <c r="B304" s="131">
        <f t="shared" si="13"/>
        <v>40199</v>
      </c>
      <c r="C304" s="132">
        <v>42411259.77</v>
      </c>
      <c r="D304" s="165">
        <v>3E-05</v>
      </c>
      <c r="E304" s="44">
        <f t="shared" si="14"/>
        <v>1272.3377931000002</v>
      </c>
      <c r="F304" s="132"/>
      <c r="G304" s="132">
        <v>1809490.51</v>
      </c>
      <c r="H304" s="151">
        <v>3E-05</v>
      </c>
      <c r="I304" s="152">
        <v>33.61</v>
      </c>
      <c r="J304" s="136">
        <f t="shared" si="15"/>
        <v>0.001008</v>
      </c>
      <c r="K304" s="44">
        <v>1823.97</v>
      </c>
      <c r="M304" s="136">
        <f t="shared" si="16"/>
        <v>4.300673948124979E-05</v>
      </c>
    </row>
    <row r="305" spans="2:13" ht="12.75">
      <c r="B305" s="131">
        <f t="shared" si="13"/>
        <v>40200</v>
      </c>
      <c r="C305" s="132">
        <v>43793607.41</v>
      </c>
      <c r="D305" s="165">
        <v>3E-05</v>
      </c>
      <c r="E305" s="44">
        <f t="shared" si="14"/>
        <v>1313.8082223</v>
      </c>
      <c r="F305" s="132"/>
      <c r="G305" s="132">
        <v>2028991.74</v>
      </c>
      <c r="H305" s="151">
        <v>3E-05</v>
      </c>
      <c r="I305" s="152">
        <v>33.61</v>
      </c>
      <c r="J305" s="136">
        <f t="shared" si="15"/>
        <v>0.001008</v>
      </c>
      <c r="K305" s="44">
        <v>2045.22</v>
      </c>
      <c r="M305" s="136">
        <f t="shared" si="16"/>
        <v>4.670133658669523E-05</v>
      </c>
    </row>
    <row r="306" spans="2:13" ht="12.75">
      <c r="B306" s="131">
        <f t="shared" si="13"/>
        <v>40201</v>
      </c>
      <c r="C306" s="132">
        <v>41897503.49</v>
      </c>
      <c r="D306" s="165">
        <v>3E-05</v>
      </c>
      <c r="E306" s="44">
        <f t="shared" si="14"/>
        <v>1256.9251047</v>
      </c>
      <c r="F306" s="132"/>
      <c r="G306" s="132">
        <v>1450371.36</v>
      </c>
      <c r="H306" s="151">
        <v>3E-05</v>
      </c>
      <c r="I306" s="152">
        <v>33.61</v>
      </c>
      <c r="J306" s="136">
        <f t="shared" si="15"/>
        <v>0.001008</v>
      </c>
      <c r="K306" s="44">
        <v>1461.97</v>
      </c>
      <c r="M306" s="136">
        <f t="shared" si="16"/>
        <v>3.4893964513874665E-05</v>
      </c>
    </row>
    <row r="307" spans="2:13" ht="12.75">
      <c r="B307" s="131">
        <f t="shared" si="13"/>
        <v>40202</v>
      </c>
      <c r="C307" s="132">
        <v>42411259.77</v>
      </c>
      <c r="D307" s="165">
        <v>3E-05</v>
      </c>
      <c r="E307" s="44">
        <f t="shared" si="14"/>
        <v>1272.3377931000002</v>
      </c>
      <c r="F307" s="132"/>
      <c r="G307" s="132">
        <v>0</v>
      </c>
      <c r="H307" s="151">
        <v>3E-05</v>
      </c>
      <c r="I307" s="152">
        <v>33.61</v>
      </c>
      <c r="J307" s="136">
        <f t="shared" si="15"/>
        <v>0</v>
      </c>
      <c r="K307" s="44">
        <v>0</v>
      </c>
      <c r="M307" s="136">
        <f t="shared" si="16"/>
        <v>0</v>
      </c>
    </row>
    <row r="308" spans="2:13" ht="12.75">
      <c r="B308" s="131">
        <f t="shared" si="13"/>
        <v>40203</v>
      </c>
      <c r="C308" s="132">
        <v>42411259.77</v>
      </c>
      <c r="D308" s="165">
        <v>3E-05</v>
      </c>
      <c r="E308" s="44">
        <f t="shared" si="14"/>
        <v>1272.3377931000002</v>
      </c>
      <c r="F308" s="132"/>
      <c r="G308" s="132">
        <v>0</v>
      </c>
      <c r="H308" s="151">
        <v>3E-05</v>
      </c>
      <c r="I308" s="152">
        <v>33.61</v>
      </c>
      <c r="J308" s="136">
        <f t="shared" si="15"/>
        <v>0</v>
      </c>
      <c r="K308" s="44">
        <v>0</v>
      </c>
      <c r="M308" s="136">
        <f t="shared" si="16"/>
        <v>0</v>
      </c>
    </row>
    <row r="309" spans="2:13" ht="12.75">
      <c r="B309" s="131">
        <f t="shared" si="13"/>
        <v>40204</v>
      </c>
      <c r="C309" s="132">
        <v>41984489.66</v>
      </c>
      <c r="D309" s="165">
        <v>3E-05</v>
      </c>
      <c r="E309" s="44">
        <f t="shared" si="14"/>
        <v>1259.5346898</v>
      </c>
      <c r="F309" s="132"/>
      <c r="G309" s="132">
        <v>1850139.98</v>
      </c>
      <c r="H309" s="151">
        <v>3E-05</v>
      </c>
      <c r="I309" s="152">
        <v>33.61</v>
      </c>
      <c r="J309" s="136">
        <f t="shared" si="15"/>
        <v>0.001008</v>
      </c>
      <c r="K309" s="44">
        <v>1864.94</v>
      </c>
      <c r="M309" s="136">
        <f t="shared" si="16"/>
        <v>4.4419737267326836E-05</v>
      </c>
    </row>
    <row r="310" spans="2:13" ht="12.75">
      <c r="B310" s="131">
        <f t="shared" si="13"/>
        <v>40205</v>
      </c>
      <c r="C310" s="132">
        <v>42302685.56</v>
      </c>
      <c r="D310" s="165">
        <v>2.9E-05</v>
      </c>
      <c r="E310" s="44">
        <f t="shared" si="14"/>
        <v>1226.7778812400002</v>
      </c>
      <c r="F310" s="132"/>
      <c r="G310" s="132">
        <v>2047548.49</v>
      </c>
      <c r="H310" s="151">
        <v>2.9E-05</v>
      </c>
      <c r="I310" s="152">
        <v>33.61</v>
      </c>
      <c r="J310" s="136">
        <f t="shared" si="15"/>
        <v>0.000975</v>
      </c>
      <c r="K310" s="44">
        <v>1996.36</v>
      </c>
      <c r="M310" s="136">
        <f t="shared" si="16"/>
        <v>4.719227570477679E-05</v>
      </c>
    </row>
    <row r="311" spans="2:13" ht="12.75">
      <c r="B311" s="131">
        <f t="shared" si="13"/>
        <v>40206</v>
      </c>
      <c r="C311" s="132">
        <v>43519778.24</v>
      </c>
      <c r="D311" s="165">
        <v>2.9E-05</v>
      </c>
      <c r="E311" s="44">
        <f t="shared" si="14"/>
        <v>1262.07356896</v>
      </c>
      <c r="F311" s="132"/>
      <c r="G311" s="132">
        <v>2869904.58</v>
      </c>
      <c r="H311" s="151">
        <v>2.9E-05</v>
      </c>
      <c r="I311" s="152">
        <v>33.61</v>
      </c>
      <c r="J311" s="136">
        <f t="shared" si="15"/>
        <v>0.000975</v>
      </c>
      <c r="K311" s="44">
        <v>2798.16</v>
      </c>
      <c r="M311" s="136">
        <f t="shared" si="16"/>
        <v>6.429628350973877E-05</v>
      </c>
    </row>
    <row r="312" spans="2:13" ht="12.75">
      <c r="B312" s="131">
        <f t="shared" si="13"/>
        <v>40207</v>
      </c>
      <c r="C312" s="132">
        <v>45532950.38</v>
      </c>
      <c r="D312" s="165">
        <v>2.9E-05</v>
      </c>
      <c r="E312" s="44">
        <f t="shared" si="14"/>
        <v>1320.45556102</v>
      </c>
      <c r="F312" s="132"/>
      <c r="G312" s="132">
        <v>3496661.21</v>
      </c>
      <c r="H312" s="151">
        <v>2.9E-05</v>
      </c>
      <c r="I312" s="152">
        <v>33.61</v>
      </c>
      <c r="J312" s="136">
        <f t="shared" si="15"/>
        <v>0.000975</v>
      </c>
      <c r="K312" s="44">
        <v>3409.24</v>
      </c>
      <c r="M312" s="136">
        <f t="shared" si="16"/>
        <v>7.487412898895922E-05</v>
      </c>
    </row>
    <row r="313" spans="2:13" ht="12.75">
      <c r="B313" s="131">
        <f t="shared" si="13"/>
        <v>40208</v>
      </c>
      <c r="C313" s="132">
        <v>45532950.38</v>
      </c>
      <c r="D313" s="165">
        <v>2.9E-05</v>
      </c>
      <c r="E313" s="44">
        <f t="shared" si="14"/>
        <v>1320.45556102</v>
      </c>
      <c r="F313" s="132"/>
      <c r="G313" s="132">
        <v>0</v>
      </c>
      <c r="H313" s="151">
        <v>2.9E-05</v>
      </c>
      <c r="I313" s="152">
        <v>33.61</v>
      </c>
      <c r="J313" s="136">
        <f t="shared" si="15"/>
        <v>0</v>
      </c>
      <c r="K313" s="44">
        <v>0</v>
      </c>
      <c r="M313" s="136">
        <f t="shared" si="16"/>
        <v>0</v>
      </c>
    </row>
    <row r="314" spans="2:13" ht="12.75">
      <c r="B314" s="131">
        <f t="shared" si="13"/>
        <v>40209</v>
      </c>
      <c r="C314" s="132">
        <v>45532950.38</v>
      </c>
      <c r="D314" s="165">
        <v>2.9E-05</v>
      </c>
      <c r="E314" s="44">
        <f t="shared" si="14"/>
        <v>1320.45556102</v>
      </c>
      <c r="F314" s="132"/>
      <c r="G314" s="132">
        <v>0</v>
      </c>
      <c r="H314" s="151">
        <v>2.9E-05</v>
      </c>
      <c r="I314" s="152">
        <v>33.61</v>
      </c>
      <c r="J314" s="136">
        <f t="shared" si="15"/>
        <v>0</v>
      </c>
      <c r="K314" s="44">
        <v>0</v>
      </c>
      <c r="M314" s="136">
        <f t="shared" si="16"/>
        <v>0</v>
      </c>
    </row>
    <row r="315" spans="2:13" ht="12.75">
      <c r="B315" s="131">
        <f t="shared" si="13"/>
        <v>40210</v>
      </c>
      <c r="C315" s="132">
        <v>46849103.68</v>
      </c>
      <c r="D315" s="165">
        <v>2.9E-05</v>
      </c>
      <c r="E315" s="44">
        <f t="shared" si="14"/>
        <v>1358.62400672</v>
      </c>
      <c r="F315" s="132"/>
      <c r="G315" s="132">
        <v>3059419.64</v>
      </c>
      <c r="H315" s="151">
        <v>2.9E-05</v>
      </c>
      <c r="I315" s="152">
        <v>33.61</v>
      </c>
      <c r="J315" s="136">
        <f t="shared" si="15"/>
        <v>0.000975</v>
      </c>
      <c r="K315" s="44">
        <v>2982.93</v>
      </c>
      <c r="M315" s="136">
        <f t="shared" si="16"/>
        <v>6.367101535975426E-05</v>
      </c>
    </row>
    <row r="316" spans="2:13" ht="12.75">
      <c r="B316" s="131">
        <f t="shared" si="13"/>
        <v>40211</v>
      </c>
      <c r="C316" s="132">
        <v>50865982.11</v>
      </c>
      <c r="D316" s="165">
        <v>2.9E-05</v>
      </c>
      <c r="E316" s="44">
        <f t="shared" si="14"/>
        <v>1475.11348119</v>
      </c>
      <c r="F316" s="132"/>
      <c r="G316" s="132">
        <v>6531797.26</v>
      </c>
      <c r="H316" s="151">
        <v>2.9E-05</v>
      </c>
      <c r="I316" s="152">
        <v>33.61</v>
      </c>
      <c r="J316" s="136">
        <f t="shared" si="15"/>
        <v>0.000975</v>
      </c>
      <c r="K316" s="44">
        <v>6368.5</v>
      </c>
      <c r="M316" s="136">
        <f t="shared" si="16"/>
        <v>0.00012520155388384775</v>
      </c>
    </row>
    <row r="317" spans="2:13" ht="12.75">
      <c r="B317" s="131">
        <f t="shared" si="13"/>
        <v>40212</v>
      </c>
      <c r="C317" s="132">
        <v>50620108.59</v>
      </c>
      <c r="D317" s="165">
        <v>3E-05</v>
      </c>
      <c r="E317" s="44">
        <f t="shared" si="14"/>
        <v>1518.6032577</v>
      </c>
      <c r="F317" s="132"/>
      <c r="G317" s="132">
        <v>1854554.98</v>
      </c>
      <c r="H317" s="151">
        <v>3E-05</v>
      </c>
      <c r="I317" s="152">
        <v>33.61</v>
      </c>
      <c r="J317" s="136">
        <f t="shared" si="15"/>
        <v>0.001008</v>
      </c>
      <c r="K317" s="44">
        <v>1869.39</v>
      </c>
      <c r="M317" s="136">
        <f t="shared" si="16"/>
        <v>3.692979039498342E-05</v>
      </c>
    </row>
    <row r="318" spans="2:13" ht="12.75">
      <c r="B318" s="131">
        <f t="shared" si="13"/>
        <v>40213</v>
      </c>
      <c r="C318" s="132">
        <v>50971053.1</v>
      </c>
      <c r="D318" s="165">
        <v>3E-05</v>
      </c>
      <c r="E318" s="44">
        <f t="shared" si="14"/>
        <v>1529.131593</v>
      </c>
      <c r="F318" s="132"/>
      <c r="G318" s="132">
        <v>2227885.62</v>
      </c>
      <c r="H318" s="151">
        <v>3E-05</v>
      </c>
      <c r="I318" s="152">
        <v>33.61</v>
      </c>
      <c r="J318" s="136">
        <f t="shared" si="15"/>
        <v>0.001008</v>
      </c>
      <c r="K318" s="44">
        <v>2245.71</v>
      </c>
      <c r="M318" s="136">
        <f t="shared" si="16"/>
        <v>4.405853643231868E-05</v>
      </c>
    </row>
    <row r="319" spans="2:13" ht="12.75">
      <c r="B319" s="131">
        <f t="shared" si="13"/>
        <v>40214</v>
      </c>
      <c r="C319" s="132">
        <v>50599230.42</v>
      </c>
      <c r="D319" s="165">
        <v>3E-05</v>
      </c>
      <c r="E319" s="44">
        <f t="shared" si="14"/>
        <v>1517.9769126</v>
      </c>
      <c r="F319" s="132"/>
      <c r="G319" s="132">
        <v>1850255.31</v>
      </c>
      <c r="H319" s="151">
        <v>3E-05</v>
      </c>
      <c r="I319" s="152">
        <v>28.47</v>
      </c>
      <c r="J319" s="136">
        <f t="shared" si="15"/>
        <v>0.000854</v>
      </c>
      <c r="K319" s="44">
        <v>1580.12</v>
      </c>
      <c r="M319" s="136">
        <f t="shared" si="16"/>
        <v>3.122814293585455E-05</v>
      </c>
    </row>
    <row r="320" spans="2:13" ht="12.75">
      <c r="B320" s="131">
        <f t="shared" si="13"/>
        <v>40215</v>
      </c>
      <c r="C320" s="132">
        <v>51367519.52</v>
      </c>
      <c r="D320" s="165">
        <v>3E-05</v>
      </c>
      <c r="E320" s="44">
        <f t="shared" si="14"/>
        <v>1541.0255856</v>
      </c>
      <c r="F320" s="132"/>
      <c r="G320" s="132">
        <v>2471246.95</v>
      </c>
      <c r="H320" s="151">
        <v>3E-05</v>
      </c>
      <c r="I320" s="152">
        <v>28.47</v>
      </c>
      <c r="J320" s="136">
        <f t="shared" si="15"/>
        <v>0.000854</v>
      </c>
      <c r="K320" s="44">
        <v>2110.44</v>
      </c>
      <c r="M320" s="136">
        <f t="shared" si="16"/>
        <v>4.108510630298778E-05</v>
      </c>
    </row>
    <row r="321" spans="2:13" ht="12.75">
      <c r="B321" s="131">
        <f t="shared" si="13"/>
        <v>40216</v>
      </c>
      <c r="C321" s="132">
        <v>49970404</v>
      </c>
      <c r="D321" s="165">
        <v>3E-05</v>
      </c>
      <c r="E321" s="44">
        <f t="shared" si="14"/>
        <v>1499.11212</v>
      </c>
      <c r="F321" s="132"/>
      <c r="G321" s="132">
        <v>1856184.3</v>
      </c>
      <c r="H321" s="151">
        <v>3E-05</v>
      </c>
      <c r="I321" s="152">
        <v>28.47</v>
      </c>
      <c r="J321" s="136">
        <f t="shared" si="15"/>
        <v>0.000854</v>
      </c>
      <c r="K321" s="44">
        <v>1585.18</v>
      </c>
      <c r="M321" s="136">
        <f t="shared" si="16"/>
        <v>3.172237710945863E-05</v>
      </c>
    </row>
    <row r="322" spans="2:13" ht="12.75">
      <c r="B322" s="131">
        <f t="shared" si="13"/>
        <v>40217</v>
      </c>
      <c r="C322" s="132">
        <v>50599230.42</v>
      </c>
      <c r="D322" s="165">
        <v>3E-05</v>
      </c>
      <c r="E322" s="44">
        <f t="shared" si="14"/>
        <v>1517.9769126</v>
      </c>
      <c r="F322" s="132"/>
      <c r="G322" s="132">
        <v>0</v>
      </c>
      <c r="H322" s="151">
        <v>3E-05</v>
      </c>
      <c r="I322" s="152">
        <v>28.47</v>
      </c>
      <c r="J322" s="136">
        <f t="shared" si="15"/>
        <v>0</v>
      </c>
      <c r="K322" s="44">
        <v>0</v>
      </c>
      <c r="M322" s="136">
        <f t="shared" si="16"/>
        <v>0</v>
      </c>
    </row>
    <row r="323" spans="2:13" ht="12.75">
      <c r="B323" s="131">
        <f t="shared" si="13"/>
        <v>40218</v>
      </c>
      <c r="C323" s="132">
        <v>50599230.42</v>
      </c>
      <c r="D323" s="165">
        <v>3E-05</v>
      </c>
      <c r="E323" s="44">
        <f t="shared" si="14"/>
        <v>1517.9769126</v>
      </c>
      <c r="F323" s="132"/>
      <c r="G323" s="132">
        <v>0</v>
      </c>
      <c r="H323" s="151">
        <v>3E-05</v>
      </c>
      <c r="I323" s="152">
        <v>28.47</v>
      </c>
      <c r="J323" s="136">
        <f t="shared" si="15"/>
        <v>0</v>
      </c>
      <c r="K323" s="44">
        <v>0</v>
      </c>
      <c r="M323" s="136">
        <f t="shared" si="16"/>
        <v>0</v>
      </c>
    </row>
    <row r="324" spans="2:13" ht="12.75">
      <c r="B324" s="131">
        <f t="shared" si="13"/>
        <v>40219</v>
      </c>
      <c r="C324" s="132">
        <v>49329152.23</v>
      </c>
      <c r="D324" s="165">
        <v>3E-05</v>
      </c>
      <c r="E324" s="44">
        <f t="shared" si="14"/>
        <v>1479.8745669</v>
      </c>
      <c r="F324" s="132"/>
      <c r="G324" s="132">
        <v>1938342.86</v>
      </c>
      <c r="H324" s="151">
        <v>3E-05</v>
      </c>
      <c r="I324" s="152">
        <v>28.47</v>
      </c>
      <c r="J324" s="136">
        <f t="shared" si="15"/>
        <v>0.000854</v>
      </c>
      <c r="K324" s="44">
        <v>1655.34</v>
      </c>
      <c r="M324" s="136">
        <f t="shared" si="16"/>
        <v>3.35570332180428E-05</v>
      </c>
    </row>
    <row r="325" spans="2:13" ht="12.75">
      <c r="B325" s="131">
        <f t="shared" si="13"/>
        <v>40220</v>
      </c>
      <c r="C325" s="132">
        <v>50075175.37</v>
      </c>
      <c r="D325" s="165">
        <v>3E-05</v>
      </c>
      <c r="E325" s="44">
        <f t="shared" si="14"/>
        <v>1502.2552610999999</v>
      </c>
      <c r="F325" s="132"/>
      <c r="G325" s="132">
        <v>2604325.54</v>
      </c>
      <c r="H325" s="151">
        <v>3E-05</v>
      </c>
      <c r="I325" s="152">
        <v>28.47</v>
      </c>
      <c r="J325" s="136">
        <f t="shared" si="15"/>
        <v>0.000854</v>
      </c>
      <c r="K325" s="44">
        <v>2224.09</v>
      </c>
      <c r="M325" s="136">
        <f t="shared" si="16"/>
        <v>4.4415021686223605E-05</v>
      </c>
    </row>
    <row r="326" spans="2:13" ht="12.75">
      <c r="B326" s="131">
        <f t="shared" si="13"/>
        <v>40221</v>
      </c>
      <c r="C326" s="132">
        <v>46176901.48</v>
      </c>
      <c r="D326" s="165">
        <v>3E-05</v>
      </c>
      <c r="E326" s="44">
        <f t="shared" si="14"/>
        <v>1385.3070444</v>
      </c>
      <c r="F326" s="132"/>
      <c r="G326" s="132">
        <v>1960348.32</v>
      </c>
      <c r="H326" s="151">
        <v>3E-05</v>
      </c>
      <c r="I326" s="152">
        <v>28.47</v>
      </c>
      <c r="J326" s="136">
        <f t="shared" si="15"/>
        <v>0.000854</v>
      </c>
      <c r="K326" s="44">
        <v>1674.14</v>
      </c>
      <c r="M326" s="136">
        <f t="shared" si="16"/>
        <v>3.625492283680183E-05</v>
      </c>
    </row>
    <row r="327" spans="2:13" ht="12.75">
      <c r="B327" s="131">
        <f t="shared" si="13"/>
        <v>40222</v>
      </c>
      <c r="C327" s="132">
        <v>46176901.48</v>
      </c>
      <c r="D327" s="165">
        <v>3E-05</v>
      </c>
      <c r="E327" s="44">
        <f t="shared" si="14"/>
        <v>1385.3070444</v>
      </c>
      <c r="F327" s="132"/>
      <c r="G327" s="132">
        <v>0</v>
      </c>
      <c r="H327" s="151">
        <v>3E-05</v>
      </c>
      <c r="I327" s="152">
        <v>28.47</v>
      </c>
      <c r="J327" s="136">
        <f t="shared" si="15"/>
        <v>0</v>
      </c>
      <c r="K327" s="44">
        <v>0</v>
      </c>
      <c r="M327" s="136">
        <f t="shared" si="16"/>
        <v>0</v>
      </c>
    </row>
    <row r="328" spans="2:13" ht="12.75">
      <c r="B328" s="131">
        <f t="shared" si="13"/>
        <v>40223</v>
      </c>
      <c r="C328" s="132">
        <v>46176901.48</v>
      </c>
      <c r="D328" s="165">
        <v>3E-05</v>
      </c>
      <c r="E328" s="44">
        <f t="shared" si="14"/>
        <v>1385.3070444</v>
      </c>
      <c r="F328" s="132"/>
      <c r="G328" s="132">
        <v>0</v>
      </c>
      <c r="H328" s="151">
        <v>3E-05</v>
      </c>
      <c r="I328" s="152">
        <v>28.47</v>
      </c>
      <c r="J328" s="136">
        <f t="shared" si="15"/>
        <v>0</v>
      </c>
      <c r="K328" s="44">
        <v>0</v>
      </c>
      <c r="M328" s="136">
        <f t="shared" si="16"/>
        <v>0</v>
      </c>
    </row>
    <row r="329" spans="2:13" ht="12.75">
      <c r="B329" s="131">
        <f t="shared" si="13"/>
        <v>40224</v>
      </c>
      <c r="C329" s="132">
        <v>46213320.77</v>
      </c>
      <c r="D329" s="165">
        <v>3E-05</v>
      </c>
      <c r="E329" s="44">
        <f t="shared" si="14"/>
        <v>1386.3996231</v>
      </c>
      <c r="F329" s="132"/>
      <c r="G329" s="132">
        <v>2437497.79</v>
      </c>
      <c r="H329" s="151">
        <v>3E-05</v>
      </c>
      <c r="I329" s="152">
        <v>28.47</v>
      </c>
      <c r="J329" s="136">
        <f t="shared" si="15"/>
        <v>0.000854</v>
      </c>
      <c r="K329" s="44">
        <v>2081.62</v>
      </c>
      <c r="M329" s="136">
        <f t="shared" si="16"/>
        <v>4.504372257427801E-05</v>
      </c>
    </row>
    <row r="330" spans="2:13" ht="12.75">
      <c r="B330" s="131">
        <f t="shared" si="13"/>
        <v>40225</v>
      </c>
      <c r="C330" s="132">
        <v>46067955.75</v>
      </c>
      <c r="D330" s="165">
        <v>3E-05</v>
      </c>
      <c r="E330" s="44">
        <f t="shared" si="14"/>
        <v>1382.0386725</v>
      </c>
      <c r="F330" s="132"/>
      <c r="G330" s="132">
        <v>2598439.59</v>
      </c>
      <c r="H330" s="151">
        <v>3E-05</v>
      </c>
      <c r="I330" s="152">
        <v>28.47</v>
      </c>
      <c r="J330" s="136">
        <f t="shared" si="15"/>
        <v>0.000854</v>
      </c>
      <c r="K330" s="44">
        <v>2219.07</v>
      </c>
      <c r="M330" s="136">
        <f t="shared" si="16"/>
        <v>4.8169491436571944E-05</v>
      </c>
    </row>
    <row r="331" spans="2:13" ht="12.75">
      <c r="B331" s="131">
        <f t="shared" si="13"/>
        <v>40226</v>
      </c>
      <c r="C331" s="132">
        <v>44819916.29</v>
      </c>
      <c r="D331" s="165">
        <v>3E-05</v>
      </c>
      <c r="E331" s="44">
        <f t="shared" si="14"/>
        <v>1344.5974887</v>
      </c>
      <c r="F331" s="132"/>
      <c r="G331" s="132">
        <v>1520040.28</v>
      </c>
      <c r="H331" s="151">
        <v>3E-05</v>
      </c>
      <c r="I331" s="152">
        <v>28.47</v>
      </c>
      <c r="J331" s="136">
        <f t="shared" si="15"/>
        <v>0.000854</v>
      </c>
      <c r="K331" s="44">
        <v>1298.11</v>
      </c>
      <c r="M331" s="136">
        <f t="shared" si="16"/>
        <v>2.8962793941889352E-05</v>
      </c>
    </row>
    <row r="332" spans="2:13" ht="12.75">
      <c r="B332" s="131">
        <f t="shared" si="13"/>
        <v>40227</v>
      </c>
      <c r="C332" s="132">
        <v>45087102.89</v>
      </c>
      <c r="D332" s="165">
        <v>3E-05</v>
      </c>
      <c r="E332" s="44">
        <f t="shared" si="14"/>
        <v>1352.6130867</v>
      </c>
      <c r="F332" s="132"/>
      <c r="G332" s="132">
        <v>1887156.49</v>
      </c>
      <c r="H332" s="151">
        <v>3E-05</v>
      </c>
      <c r="I332" s="152">
        <v>28.47</v>
      </c>
      <c r="J332" s="136">
        <f t="shared" si="15"/>
        <v>0.000854</v>
      </c>
      <c r="K332" s="44">
        <v>1611.63</v>
      </c>
      <c r="M332" s="136">
        <f t="shared" si="16"/>
        <v>3.574481163564511E-05</v>
      </c>
    </row>
    <row r="333" spans="2:13" ht="12.75">
      <c r="B333" s="131">
        <f t="shared" si="13"/>
        <v>40228</v>
      </c>
      <c r="C333" s="132">
        <v>45020893.06</v>
      </c>
      <c r="D333" s="165">
        <v>3E-05</v>
      </c>
      <c r="E333" s="44">
        <f t="shared" si="14"/>
        <v>1350.6267918</v>
      </c>
      <c r="F333" s="132"/>
      <c r="G333" s="132">
        <v>1770731.96</v>
      </c>
      <c r="H333" s="151">
        <v>3E-05</v>
      </c>
      <c r="I333" s="152">
        <v>28.47</v>
      </c>
      <c r="J333" s="136">
        <f t="shared" si="15"/>
        <v>0.000854</v>
      </c>
      <c r="K333" s="44">
        <v>1512.21</v>
      </c>
      <c r="M333" s="136">
        <f t="shared" si="16"/>
        <v>3.35890715891543E-05</v>
      </c>
    </row>
    <row r="334" spans="2:13" ht="12.75">
      <c r="B334" s="131">
        <f t="shared" si="13"/>
        <v>40229</v>
      </c>
      <c r="C334" s="132">
        <v>43462845.34</v>
      </c>
      <c r="D334" s="165">
        <v>3E-05</v>
      </c>
      <c r="E334" s="44">
        <f t="shared" si="14"/>
        <v>1303.8853602000002</v>
      </c>
      <c r="F334" s="132"/>
      <c r="G334" s="132">
        <v>1538852.66</v>
      </c>
      <c r="H334" s="151">
        <v>3E-05</v>
      </c>
      <c r="I334" s="152">
        <v>28.47</v>
      </c>
      <c r="J334" s="136">
        <f t="shared" si="15"/>
        <v>0.000854</v>
      </c>
      <c r="K334" s="44">
        <v>1314.18</v>
      </c>
      <c r="M334" s="136">
        <f t="shared" si="16"/>
        <v>3.0236860696060447E-05</v>
      </c>
    </row>
    <row r="335" spans="2:13" ht="12.75">
      <c r="B335" s="131">
        <f t="shared" si="13"/>
        <v>40230</v>
      </c>
      <c r="C335" s="132">
        <v>42586016.37</v>
      </c>
      <c r="D335" s="165">
        <v>3E-05</v>
      </c>
      <c r="E335" s="44">
        <f t="shared" si="14"/>
        <v>1277.5804911</v>
      </c>
      <c r="F335" s="132"/>
      <c r="G335" s="132">
        <v>1486061.97</v>
      </c>
      <c r="H335" s="151">
        <v>3E-05</v>
      </c>
      <c r="I335" s="152">
        <v>28.47</v>
      </c>
      <c r="J335" s="136">
        <f t="shared" si="15"/>
        <v>0.000854</v>
      </c>
      <c r="K335" s="44">
        <v>1269.1</v>
      </c>
      <c r="M335" s="136">
        <f t="shared" si="16"/>
        <v>2.9800862071100546E-05</v>
      </c>
    </row>
    <row r="336" spans="2:13" ht="12.75">
      <c r="B336" s="131">
        <f t="shared" si="13"/>
        <v>40231</v>
      </c>
      <c r="C336" s="132">
        <v>45087102.89</v>
      </c>
      <c r="D336" s="165">
        <v>3E-05</v>
      </c>
      <c r="E336" s="44">
        <f t="shared" si="14"/>
        <v>1352.6130867</v>
      </c>
      <c r="F336" s="132"/>
      <c r="G336" s="132">
        <v>0</v>
      </c>
      <c r="H336" s="151">
        <v>3E-05</v>
      </c>
      <c r="I336" s="152">
        <v>28.47</v>
      </c>
      <c r="J336" s="136">
        <f t="shared" si="15"/>
        <v>0</v>
      </c>
      <c r="K336" s="44">
        <v>0</v>
      </c>
      <c r="M336" s="136">
        <f t="shared" si="16"/>
        <v>0</v>
      </c>
    </row>
    <row r="337" spans="2:13" ht="12.75">
      <c r="B337" s="131">
        <f t="shared" si="13"/>
        <v>40232</v>
      </c>
      <c r="C337" s="132">
        <v>45087102.89</v>
      </c>
      <c r="D337" s="165">
        <v>3E-05</v>
      </c>
      <c r="E337" s="44">
        <f t="shared" si="14"/>
        <v>1352.6130867</v>
      </c>
      <c r="F337" s="132"/>
      <c r="G337" s="132">
        <v>0</v>
      </c>
      <c r="H337" s="151">
        <v>3E-05</v>
      </c>
      <c r="I337" s="152">
        <v>28.47</v>
      </c>
      <c r="J337" s="136">
        <f t="shared" si="15"/>
        <v>0</v>
      </c>
      <c r="K337" s="44">
        <v>0</v>
      </c>
      <c r="M337" s="136">
        <f t="shared" si="16"/>
        <v>0</v>
      </c>
    </row>
    <row r="338" spans="2:13" ht="12.75">
      <c r="B338" s="131">
        <f t="shared" si="13"/>
        <v>40233</v>
      </c>
      <c r="C338" s="132">
        <v>42827051.2</v>
      </c>
      <c r="D338" s="165">
        <v>3E-05</v>
      </c>
      <c r="E338" s="44">
        <f t="shared" si="14"/>
        <v>1284.8115360000002</v>
      </c>
      <c r="F338" s="132"/>
      <c r="G338" s="132">
        <v>1664327</v>
      </c>
      <c r="H338" s="151">
        <v>3E-05</v>
      </c>
      <c r="I338" s="152">
        <v>28.47</v>
      </c>
      <c r="J338" s="136">
        <f t="shared" si="15"/>
        <v>0.000854</v>
      </c>
      <c r="K338" s="44">
        <v>1421.34</v>
      </c>
      <c r="M338" s="136">
        <f t="shared" si="16"/>
        <v>3.318790250961756E-05</v>
      </c>
    </row>
    <row r="339" spans="2:13" ht="12.75">
      <c r="B339" s="131">
        <f t="shared" si="13"/>
        <v>40234</v>
      </c>
      <c r="C339" s="132">
        <v>42923644.9</v>
      </c>
      <c r="D339" s="165">
        <v>3E-05</v>
      </c>
      <c r="E339" s="44">
        <f t="shared" si="14"/>
        <v>1287.709347</v>
      </c>
      <c r="F339" s="132"/>
      <c r="G339" s="132">
        <v>2240919.71</v>
      </c>
      <c r="H339" s="151">
        <v>3E-05</v>
      </c>
      <c r="I339" s="152">
        <v>28.47</v>
      </c>
      <c r="J339" s="136">
        <f t="shared" si="15"/>
        <v>0.000854</v>
      </c>
      <c r="K339" s="44">
        <v>1913.75</v>
      </c>
      <c r="M339" s="136">
        <f t="shared" si="16"/>
        <v>4.458498350870478E-05</v>
      </c>
    </row>
    <row r="340" spans="2:13" ht="12.75">
      <c r="B340" s="131">
        <f t="shared" si="13"/>
        <v>40235</v>
      </c>
      <c r="C340" s="132">
        <v>44236045.79</v>
      </c>
      <c r="D340" s="165">
        <v>3E-05</v>
      </c>
      <c r="E340" s="44">
        <f t="shared" si="14"/>
        <v>1327.0813737</v>
      </c>
      <c r="F340" s="132"/>
      <c r="G340" s="132">
        <v>0</v>
      </c>
      <c r="H340" s="151">
        <v>3E-05</v>
      </c>
      <c r="I340" s="152">
        <v>28.47</v>
      </c>
      <c r="J340" s="136">
        <f t="shared" si="15"/>
        <v>0</v>
      </c>
      <c r="K340" s="44">
        <v>0</v>
      </c>
      <c r="M340" s="136">
        <f t="shared" si="16"/>
        <v>0</v>
      </c>
    </row>
    <row r="341" spans="2:13" ht="12.75">
      <c r="B341" s="131">
        <f t="shared" si="13"/>
        <v>40236</v>
      </c>
      <c r="C341" s="132">
        <v>44236045.79</v>
      </c>
      <c r="D341" s="165">
        <v>3E-05</v>
      </c>
      <c r="E341" s="44">
        <f t="shared" si="14"/>
        <v>1327.0813737</v>
      </c>
      <c r="F341" s="132"/>
      <c r="G341" s="132">
        <v>0</v>
      </c>
      <c r="H341" s="151">
        <v>3E-05</v>
      </c>
      <c r="I341" s="152">
        <v>28.47</v>
      </c>
      <c r="J341" s="136">
        <f t="shared" si="15"/>
        <v>0</v>
      </c>
      <c r="K341" s="44">
        <v>0</v>
      </c>
      <c r="M341" s="136">
        <f t="shared" si="16"/>
        <v>0</v>
      </c>
    </row>
    <row r="342" spans="2:13" ht="12.75">
      <c r="B342" s="131">
        <f t="shared" si="13"/>
        <v>40237</v>
      </c>
      <c r="C342" s="132">
        <v>46752802.62</v>
      </c>
      <c r="D342" s="165">
        <v>3E-05</v>
      </c>
      <c r="E342" s="44">
        <f t="shared" si="14"/>
        <v>1402.5840785999999</v>
      </c>
      <c r="F342" s="132"/>
      <c r="G342" s="132">
        <v>4288707.35</v>
      </c>
      <c r="H342" s="151">
        <v>3E-05</v>
      </c>
      <c r="I342" s="152">
        <v>28.47</v>
      </c>
      <c r="J342" s="136">
        <f t="shared" si="15"/>
        <v>0.000854</v>
      </c>
      <c r="K342" s="44">
        <v>3662.56</v>
      </c>
      <c r="M342" s="136">
        <f t="shared" si="16"/>
        <v>7.83388330699393E-05</v>
      </c>
    </row>
    <row r="343" spans="2:13" ht="12.75">
      <c r="B343" s="131">
        <f t="shared" si="13"/>
        <v>40238</v>
      </c>
      <c r="C343" s="132">
        <v>44236045.79</v>
      </c>
      <c r="D343" s="165">
        <v>3E-05</v>
      </c>
      <c r="E343" s="44">
        <f t="shared" si="14"/>
        <v>1327.0813737</v>
      </c>
      <c r="F343" s="132"/>
      <c r="G343" s="132">
        <v>2980503.76</v>
      </c>
      <c r="H343" s="151">
        <v>3E-05</v>
      </c>
      <c r="I343" s="152">
        <v>28.47</v>
      </c>
      <c r="J343" s="136">
        <f t="shared" si="15"/>
        <v>0.000854</v>
      </c>
      <c r="K343" s="44">
        <v>2545.35</v>
      </c>
      <c r="M343" s="136">
        <f t="shared" si="16"/>
        <v>5.754017915804314E-05</v>
      </c>
    </row>
    <row r="344" spans="2:13" ht="12.75">
      <c r="B344" s="131">
        <f t="shared" si="13"/>
        <v>40239</v>
      </c>
      <c r="C344" s="132">
        <v>48469032.16</v>
      </c>
      <c r="D344" s="165">
        <v>3E-05</v>
      </c>
      <c r="E344" s="44">
        <f t="shared" si="14"/>
        <v>1454.0709648</v>
      </c>
      <c r="F344" s="132"/>
      <c r="G344" s="132">
        <v>4327106.27</v>
      </c>
      <c r="H344" s="151">
        <v>3E-05</v>
      </c>
      <c r="I344" s="152">
        <v>28.47</v>
      </c>
      <c r="J344" s="136">
        <f t="shared" si="15"/>
        <v>0.000854</v>
      </c>
      <c r="K344" s="44">
        <v>3695.35</v>
      </c>
      <c r="M344" s="136">
        <f t="shared" si="16"/>
        <v>7.62414646077802E-05</v>
      </c>
    </row>
    <row r="345" spans="2:13" ht="12.75">
      <c r="B345" s="131">
        <f t="shared" si="13"/>
        <v>40240</v>
      </c>
      <c r="C345" s="132">
        <v>52116340.25</v>
      </c>
      <c r="D345" s="165">
        <v>3E-05</v>
      </c>
      <c r="E345" s="44">
        <f t="shared" si="14"/>
        <v>1563.4902075</v>
      </c>
      <c r="F345" s="132"/>
      <c r="G345" s="132">
        <v>6409911.35</v>
      </c>
      <c r="H345" s="151">
        <v>3E-05</v>
      </c>
      <c r="I345" s="152">
        <v>28.47</v>
      </c>
      <c r="J345" s="136">
        <f t="shared" si="15"/>
        <v>0.000854</v>
      </c>
      <c r="K345" s="44">
        <v>5474.06</v>
      </c>
      <c r="M345" s="136">
        <f t="shared" si="16"/>
        <v>0.00010503538762969836</v>
      </c>
    </row>
    <row r="346" spans="2:13" ht="12.75">
      <c r="B346" s="131">
        <f t="shared" si="13"/>
        <v>40241</v>
      </c>
      <c r="C346" s="132">
        <v>51639583.38</v>
      </c>
      <c r="D346" s="165">
        <v>3E-05</v>
      </c>
      <c r="E346" s="44">
        <f t="shared" si="14"/>
        <v>1549.1875014000002</v>
      </c>
      <c r="F346" s="132"/>
      <c r="G346" s="132">
        <v>1544383.99</v>
      </c>
      <c r="H346" s="151">
        <v>3E-05</v>
      </c>
      <c r="I346" s="152">
        <v>28.47</v>
      </c>
      <c r="J346" s="136">
        <f t="shared" si="15"/>
        <v>0.000854</v>
      </c>
      <c r="K346" s="44">
        <v>1318.9</v>
      </c>
      <c r="M346" s="136">
        <f t="shared" si="16"/>
        <v>2.5540484908536457E-05</v>
      </c>
    </row>
    <row r="347" spans="2:13" ht="12.75">
      <c r="B347" s="131">
        <f t="shared" si="13"/>
        <v>40242</v>
      </c>
      <c r="C347" s="132">
        <v>51772914.77</v>
      </c>
      <c r="D347" s="165">
        <v>3E-05</v>
      </c>
      <c r="E347" s="44">
        <f t="shared" si="14"/>
        <v>1553.1874431</v>
      </c>
      <c r="F347" s="132"/>
      <c r="G347" s="132">
        <v>2188352.48</v>
      </c>
      <c r="H347" s="151">
        <v>3E-05</v>
      </c>
      <c r="I347" s="152">
        <v>28.23</v>
      </c>
      <c r="J347" s="136">
        <f t="shared" si="15"/>
        <v>0.000847</v>
      </c>
      <c r="K347" s="44">
        <v>1853.53</v>
      </c>
      <c r="M347" s="136">
        <f t="shared" si="16"/>
        <v>3.580115217067196E-05</v>
      </c>
    </row>
    <row r="348" spans="2:13" ht="12.75">
      <c r="B348" s="131">
        <f t="shared" si="13"/>
        <v>40243</v>
      </c>
      <c r="C348" s="132">
        <v>49993889.72</v>
      </c>
      <c r="D348" s="165">
        <v>3E-05</v>
      </c>
      <c r="E348" s="44">
        <f t="shared" si="14"/>
        <v>1499.8166916</v>
      </c>
      <c r="F348" s="132"/>
      <c r="G348" s="132">
        <v>1760541.34</v>
      </c>
      <c r="H348" s="151">
        <v>3E-05</v>
      </c>
      <c r="I348" s="152">
        <v>28.23</v>
      </c>
      <c r="J348" s="136">
        <f t="shared" si="15"/>
        <v>0.000847</v>
      </c>
      <c r="K348" s="44">
        <v>1491.18</v>
      </c>
      <c r="M348" s="136">
        <f t="shared" si="16"/>
        <v>2.9827245056378463E-05</v>
      </c>
    </row>
    <row r="349" spans="2:13" ht="12.75">
      <c r="B349" s="131">
        <f t="shared" si="13"/>
        <v>40244</v>
      </c>
      <c r="C349" s="132">
        <v>49456583.67</v>
      </c>
      <c r="D349" s="165">
        <v>3E-05</v>
      </c>
      <c r="E349" s="44">
        <f t="shared" si="14"/>
        <v>1483.6975101</v>
      </c>
      <c r="F349" s="132"/>
      <c r="G349" s="132">
        <v>2641252.72</v>
      </c>
      <c r="H349" s="151">
        <v>3E-05</v>
      </c>
      <c r="I349" s="152">
        <v>28.23</v>
      </c>
      <c r="J349" s="136">
        <f t="shared" si="15"/>
        <v>0.000847</v>
      </c>
      <c r="K349" s="44">
        <v>2237.14</v>
      </c>
      <c r="M349" s="136">
        <f t="shared" si="16"/>
        <v>4.523442247704288E-05</v>
      </c>
    </row>
    <row r="350" spans="2:13" ht="12.75">
      <c r="B350" s="131">
        <f t="shared" si="13"/>
        <v>40245</v>
      </c>
      <c r="C350" s="132">
        <v>51772914.77</v>
      </c>
      <c r="D350" s="165">
        <v>3E-05</v>
      </c>
      <c r="E350" s="44">
        <f t="shared" si="14"/>
        <v>1553.1874431</v>
      </c>
      <c r="F350" s="132"/>
      <c r="G350" s="132">
        <v>0</v>
      </c>
      <c r="H350" s="151">
        <v>3E-05</v>
      </c>
      <c r="I350" s="152">
        <v>28.23</v>
      </c>
      <c r="J350" s="136">
        <f t="shared" si="15"/>
        <v>0</v>
      </c>
      <c r="K350" s="44">
        <v>0</v>
      </c>
      <c r="M350" s="136">
        <f t="shared" si="16"/>
        <v>0</v>
      </c>
    </row>
    <row r="351" spans="2:13" ht="12.75">
      <c r="B351" s="131">
        <f t="shared" si="13"/>
        <v>40246</v>
      </c>
      <c r="C351" s="132">
        <v>51772914.77</v>
      </c>
      <c r="D351" s="165">
        <v>3E-05</v>
      </c>
      <c r="E351" s="44">
        <f t="shared" si="14"/>
        <v>1553.1874431</v>
      </c>
      <c r="F351" s="132"/>
      <c r="G351" s="132">
        <v>0</v>
      </c>
      <c r="H351" s="151">
        <v>3E-05</v>
      </c>
      <c r="I351" s="152">
        <v>28.23</v>
      </c>
      <c r="J351" s="136">
        <f t="shared" si="15"/>
        <v>0</v>
      </c>
      <c r="K351" s="44">
        <v>0</v>
      </c>
      <c r="M351" s="136">
        <f t="shared" si="16"/>
        <v>0</v>
      </c>
    </row>
    <row r="352" spans="2:13" ht="12.75">
      <c r="B352" s="131">
        <f aca="true" t="shared" si="17" ref="B352:B403">B351+1</f>
        <v>40247</v>
      </c>
      <c r="C352" s="132">
        <v>49772468.7</v>
      </c>
      <c r="D352" s="165">
        <v>3E-05</v>
      </c>
      <c r="E352" s="44">
        <f t="shared" si="14"/>
        <v>1493.1740610000002</v>
      </c>
      <c r="F352" s="132"/>
      <c r="G352" s="132">
        <v>2083400.35</v>
      </c>
      <c r="H352" s="151">
        <v>3E-05</v>
      </c>
      <c r="I352" s="152">
        <v>28.23</v>
      </c>
      <c r="J352" s="136">
        <f t="shared" si="15"/>
        <v>0.000847</v>
      </c>
      <c r="K352" s="44">
        <v>1764.64</v>
      </c>
      <c r="M352" s="136">
        <f t="shared" si="16"/>
        <v>3.545413852457755E-05</v>
      </c>
    </row>
    <row r="353" spans="2:13" ht="12.75">
      <c r="B353" s="131">
        <f t="shared" si="17"/>
        <v>40248</v>
      </c>
      <c r="C353" s="132">
        <v>49524473.06</v>
      </c>
      <c r="D353" s="165">
        <v>3E-05</v>
      </c>
      <c r="E353" s="44">
        <f t="shared" si="14"/>
        <v>1485.7341918000002</v>
      </c>
      <c r="F353" s="132"/>
      <c r="G353" s="132">
        <v>1988230.92</v>
      </c>
      <c r="H353" s="151">
        <v>3E-05</v>
      </c>
      <c r="I353" s="152">
        <v>28.23</v>
      </c>
      <c r="J353" s="136">
        <f t="shared" si="15"/>
        <v>0.000847</v>
      </c>
      <c r="K353" s="44">
        <v>1684.03</v>
      </c>
      <c r="M353" s="136">
        <f t="shared" si="16"/>
        <v>3.4003996326417445E-05</v>
      </c>
    </row>
    <row r="354" spans="2:13" ht="12.75">
      <c r="B354" s="131">
        <f t="shared" si="17"/>
        <v>40249</v>
      </c>
      <c r="C354" s="132">
        <v>44039862.22</v>
      </c>
      <c r="D354" s="165">
        <v>3E-05</v>
      </c>
      <c r="E354" s="44">
        <f t="shared" si="14"/>
        <v>1321.1958666</v>
      </c>
      <c r="F354" s="132"/>
      <c r="G354" s="132">
        <v>1689968.81</v>
      </c>
      <c r="H354" s="151">
        <v>3E-05</v>
      </c>
      <c r="I354" s="152">
        <v>28.23</v>
      </c>
      <c r="J354" s="136">
        <f t="shared" si="15"/>
        <v>0.000847</v>
      </c>
      <c r="K354" s="44">
        <v>1431.4</v>
      </c>
      <c r="M354" s="136">
        <f t="shared" si="16"/>
        <v>3.250237234734019E-05</v>
      </c>
    </row>
    <row r="355" spans="2:13" ht="12.75">
      <c r="B355" s="131">
        <f t="shared" si="17"/>
        <v>40250</v>
      </c>
      <c r="C355" s="132">
        <v>44039862.22</v>
      </c>
      <c r="D355" s="165">
        <v>3E-05</v>
      </c>
      <c r="E355" s="44">
        <f t="shared" si="14"/>
        <v>1321.1958666</v>
      </c>
      <c r="F355" s="132"/>
      <c r="G355" s="132">
        <v>0</v>
      </c>
      <c r="H355" s="151">
        <v>3E-05</v>
      </c>
      <c r="I355" s="152">
        <v>28.23</v>
      </c>
      <c r="J355" s="136">
        <f t="shared" si="15"/>
        <v>0</v>
      </c>
      <c r="K355" s="44">
        <v>0</v>
      </c>
      <c r="M355" s="136">
        <f t="shared" si="16"/>
        <v>0</v>
      </c>
    </row>
    <row r="356" spans="2:13" ht="12.75">
      <c r="B356" s="131">
        <f t="shared" si="17"/>
        <v>40251</v>
      </c>
      <c r="C356" s="132">
        <v>44039862.22</v>
      </c>
      <c r="D356" s="165">
        <v>3E-05</v>
      </c>
      <c r="E356" s="44">
        <f t="shared" si="14"/>
        <v>1321.1958666</v>
      </c>
      <c r="F356" s="132"/>
      <c r="G356" s="132">
        <v>0</v>
      </c>
      <c r="H356" s="151">
        <v>3E-05</v>
      </c>
      <c r="I356" s="152">
        <v>28.23</v>
      </c>
      <c r="J356" s="136">
        <f t="shared" si="15"/>
        <v>0</v>
      </c>
      <c r="K356" s="44">
        <v>0</v>
      </c>
      <c r="M356" s="136">
        <f t="shared" si="16"/>
        <v>0</v>
      </c>
    </row>
    <row r="357" spans="2:13" ht="12.75">
      <c r="B357" s="131">
        <f t="shared" si="17"/>
        <v>40252</v>
      </c>
      <c r="C357" s="132">
        <v>43863835.17</v>
      </c>
      <c r="D357" s="165">
        <v>3E-05</v>
      </c>
      <c r="E357" s="44">
        <f t="shared" si="14"/>
        <v>1315.9150551</v>
      </c>
      <c r="F357" s="132"/>
      <c r="G357" s="132">
        <v>2156300.25</v>
      </c>
      <c r="H357" s="151">
        <v>3E-05</v>
      </c>
      <c r="I357" s="152">
        <v>28.23</v>
      </c>
      <c r="J357" s="136">
        <f t="shared" si="15"/>
        <v>0.000847</v>
      </c>
      <c r="K357" s="44">
        <v>1826.39</v>
      </c>
      <c r="M357" s="136">
        <f t="shared" si="16"/>
        <v>4.163771801808E-05</v>
      </c>
    </row>
    <row r="358" spans="2:13" ht="12.75">
      <c r="B358" s="131">
        <f t="shared" si="17"/>
        <v>40253</v>
      </c>
      <c r="C358" s="132">
        <v>44135959.16</v>
      </c>
      <c r="D358" s="165">
        <v>3E-05</v>
      </c>
      <c r="E358" s="44">
        <f t="shared" si="14"/>
        <v>1324.0787748</v>
      </c>
      <c r="F358" s="132"/>
      <c r="G358" s="132">
        <v>2201216.98</v>
      </c>
      <c r="H358" s="151">
        <v>3E-05</v>
      </c>
      <c r="I358" s="152">
        <v>28.23</v>
      </c>
      <c r="J358" s="136">
        <f t="shared" si="15"/>
        <v>0.000847</v>
      </c>
      <c r="K358" s="44">
        <v>1864.43</v>
      </c>
      <c r="M358" s="136">
        <f t="shared" si="16"/>
        <v>4.224287940001801E-05</v>
      </c>
    </row>
    <row r="359" spans="2:13" ht="12.75">
      <c r="B359" s="131">
        <f t="shared" si="17"/>
        <v>40254</v>
      </c>
      <c r="C359" s="132">
        <v>44155449.99</v>
      </c>
      <c r="D359" s="165">
        <v>3E-05</v>
      </c>
      <c r="E359" s="44">
        <f aca="true" t="shared" si="18" ref="E359:E403">C359*D359</f>
        <v>1324.6634997</v>
      </c>
      <c r="F359" s="132"/>
      <c r="G359" s="132">
        <v>2004308.94</v>
      </c>
      <c r="H359" s="151">
        <v>3E-05</v>
      </c>
      <c r="I359" s="152">
        <v>28.23</v>
      </c>
      <c r="J359" s="136">
        <f aca="true" t="shared" si="19" ref="J359:J403">IF(K359&lt;&gt;0,ROUND(H359*I359,6),0)</f>
        <v>0.000847</v>
      </c>
      <c r="K359" s="44">
        <v>1697.65</v>
      </c>
      <c r="M359" s="136">
        <f aca="true" t="shared" si="20" ref="M359:M403">K359/C359</f>
        <v>3.8447122617581093E-05</v>
      </c>
    </row>
    <row r="360" spans="2:13" ht="12.75">
      <c r="B360" s="131">
        <f t="shared" si="17"/>
        <v>40255</v>
      </c>
      <c r="C360" s="132">
        <v>43311808.32</v>
      </c>
      <c r="D360" s="165">
        <v>3E-05</v>
      </c>
      <c r="E360" s="44">
        <f t="shared" si="18"/>
        <v>1299.3542496</v>
      </c>
      <c r="F360" s="132"/>
      <c r="G360" s="132">
        <v>0</v>
      </c>
      <c r="H360" s="151">
        <v>3E-05</v>
      </c>
      <c r="I360" s="152">
        <v>28.23</v>
      </c>
      <c r="J360" s="136">
        <f t="shared" si="19"/>
        <v>0</v>
      </c>
      <c r="K360" s="44">
        <v>0</v>
      </c>
      <c r="M360" s="136">
        <f t="shared" si="20"/>
        <v>0</v>
      </c>
    </row>
    <row r="361" spans="2:13" ht="12.75">
      <c r="B361" s="131">
        <f t="shared" si="17"/>
        <v>40256</v>
      </c>
      <c r="C361" s="132">
        <v>43311808.32</v>
      </c>
      <c r="D361" s="165">
        <v>3E-05</v>
      </c>
      <c r="E361" s="44">
        <f t="shared" si="18"/>
        <v>1299.3542496</v>
      </c>
      <c r="F361" s="132"/>
      <c r="G361" s="132">
        <v>0</v>
      </c>
      <c r="H361" s="151">
        <v>3E-05</v>
      </c>
      <c r="I361" s="152">
        <v>28.23</v>
      </c>
      <c r="J361" s="136">
        <f t="shared" si="19"/>
        <v>0</v>
      </c>
      <c r="K361" s="44">
        <v>0</v>
      </c>
      <c r="M361" s="136">
        <f t="shared" si="20"/>
        <v>0</v>
      </c>
    </row>
    <row r="362" spans="2:13" ht="12.75">
      <c r="B362" s="131">
        <f t="shared" si="17"/>
        <v>40257</v>
      </c>
      <c r="C362" s="132">
        <v>43619308.73</v>
      </c>
      <c r="D362" s="165">
        <v>3E-05</v>
      </c>
      <c r="E362" s="44">
        <f t="shared" si="18"/>
        <v>1308.5792619</v>
      </c>
      <c r="F362" s="132"/>
      <c r="G362" s="132">
        <v>1522035.27</v>
      </c>
      <c r="H362" s="151">
        <v>3E-05</v>
      </c>
      <c r="I362" s="152">
        <v>28.23</v>
      </c>
      <c r="J362" s="136">
        <f t="shared" si="19"/>
        <v>0.000847</v>
      </c>
      <c r="K362" s="44">
        <v>1289.16</v>
      </c>
      <c r="M362" s="136">
        <f t="shared" si="20"/>
        <v>2.9554801245929792E-05</v>
      </c>
    </row>
    <row r="363" spans="2:13" ht="12.75">
      <c r="B363" s="131">
        <f t="shared" si="17"/>
        <v>40258</v>
      </c>
      <c r="C363" s="132">
        <v>43311808.32</v>
      </c>
      <c r="D363" s="165">
        <v>3E-05</v>
      </c>
      <c r="E363" s="44">
        <f t="shared" si="18"/>
        <v>1299.3542496</v>
      </c>
      <c r="F363" s="132"/>
      <c r="G363" s="132">
        <v>1964841.68</v>
      </c>
      <c r="H363" s="151">
        <v>3E-05</v>
      </c>
      <c r="I363" s="152">
        <v>28.23</v>
      </c>
      <c r="J363" s="136">
        <f t="shared" si="19"/>
        <v>0.000847</v>
      </c>
      <c r="K363" s="44">
        <v>1664.22</v>
      </c>
      <c r="M363" s="136">
        <f t="shared" si="20"/>
        <v>3.8424163399142046E-05</v>
      </c>
    </row>
    <row r="364" spans="2:13" ht="12.75">
      <c r="B364" s="131">
        <f t="shared" si="17"/>
        <v>40259</v>
      </c>
      <c r="C364" s="132">
        <v>44389830.37</v>
      </c>
      <c r="D364" s="165">
        <v>3E-05</v>
      </c>
      <c r="E364" s="44">
        <f t="shared" si="18"/>
        <v>1331.6949111</v>
      </c>
      <c r="F364" s="132"/>
      <c r="G364" s="132">
        <v>1649682.95</v>
      </c>
      <c r="H364" s="151">
        <v>3E-05</v>
      </c>
      <c r="I364" s="152">
        <v>28.23</v>
      </c>
      <c r="J364" s="136">
        <f t="shared" si="19"/>
        <v>0.000847</v>
      </c>
      <c r="K364" s="44">
        <v>1397.28</v>
      </c>
      <c r="M364" s="136">
        <f t="shared" si="20"/>
        <v>3.147748005237534E-05</v>
      </c>
    </row>
    <row r="365" spans="2:13" ht="12.75">
      <c r="B365" s="131">
        <f t="shared" si="17"/>
        <v>40260</v>
      </c>
      <c r="C365" s="132">
        <v>40366288.59</v>
      </c>
      <c r="D365" s="165">
        <v>3E-05</v>
      </c>
      <c r="E365" s="44">
        <f t="shared" si="18"/>
        <v>1210.9886577000002</v>
      </c>
      <c r="F365" s="132"/>
      <c r="G365" s="132">
        <v>1405378.31</v>
      </c>
      <c r="H365" s="151">
        <v>3E-05</v>
      </c>
      <c r="I365" s="152">
        <v>28.23</v>
      </c>
      <c r="J365" s="136">
        <f t="shared" si="19"/>
        <v>0.000847</v>
      </c>
      <c r="K365" s="44">
        <v>1190.36</v>
      </c>
      <c r="M365" s="136">
        <f t="shared" si="20"/>
        <v>2.9488963230939427E-05</v>
      </c>
    </row>
    <row r="366" spans="2:13" ht="12.75">
      <c r="B366" s="131">
        <f t="shared" si="17"/>
        <v>40261</v>
      </c>
      <c r="C366" s="132">
        <v>40205792.42</v>
      </c>
      <c r="D366" s="165">
        <v>3E-05</v>
      </c>
      <c r="E366" s="44">
        <f t="shared" si="18"/>
        <v>1206.1737726000001</v>
      </c>
      <c r="F366" s="132"/>
      <c r="G366" s="132">
        <v>1243772.31</v>
      </c>
      <c r="H366" s="151">
        <v>3E-05</v>
      </c>
      <c r="I366" s="152">
        <v>28.23</v>
      </c>
      <c r="J366" s="136">
        <f t="shared" si="19"/>
        <v>0.000847</v>
      </c>
      <c r="K366" s="44">
        <v>1053.48</v>
      </c>
      <c r="M366" s="136">
        <f t="shared" si="20"/>
        <v>2.6202194673719603E-05</v>
      </c>
    </row>
    <row r="367" spans="2:13" ht="12.75">
      <c r="B367" s="131">
        <f t="shared" si="17"/>
        <v>40262</v>
      </c>
      <c r="C367" s="132">
        <v>40004526.12</v>
      </c>
      <c r="D367" s="165">
        <v>3E-05</v>
      </c>
      <c r="E367" s="44">
        <f t="shared" si="18"/>
        <v>1200.1357836</v>
      </c>
      <c r="F367" s="132"/>
      <c r="G367" s="132">
        <v>1451659.37</v>
      </c>
      <c r="H367" s="151">
        <v>3E-05</v>
      </c>
      <c r="I367" s="152">
        <v>28.23</v>
      </c>
      <c r="J367" s="136">
        <f t="shared" si="19"/>
        <v>0.000847</v>
      </c>
      <c r="K367" s="44">
        <v>1229.56</v>
      </c>
      <c r="M367" s="136">
        <f t="shared" si="20"/>
        <v>3.0735522183458376E-05</v>
      </c>
    </row>
    <row r="368" spans="2:13" ht="12.75">
      <c r="B368" s="131">
        <f t="shared" si="17"/>
        <v>40263</v>
      </c>
      <c r="C368" s="132">
        <v>40504042.37</v>
      </c>
      <c r="D368" s="165">
        <v>3E-05</v>
      </c>
      <c r="E368" s="44">
        <f t="shared" si="18"/>
        <v>1215.1212711</v>
      </c>
      <c r="F368" s="132"/>
      <c r="G368" s="132">
        <v>1789886.35</v>
      </c>
      <c r="H368" s="151">
        <v>3E-05</v>
      </c>
      <c r="I368" s="152">
        <v>28.23</v>
      </c>
      <c r="J368" s="136">
        <f t="shared" si="19"/>
        <v>0.000847</v>
      </c>
      <c r="K368" s="44">
        <v>1516.03</v>
      </c>
      <c r="M368" s="136">
        <f t="shared" si="20"/>
        <v>3.7429103647266405E-05</v>
      </c>
    </row>
    <row r="369" spans="2:13" ht="12.75">
      <c r="B369" s="131">
        <f t="shared" si="17"/>
        <v>40264</v>
      </c>
      <c r="C369" s="132">
        <v>40504042.37</v>
      </c>
      <c r="D369" s="165">
        <v>3E-05</v>
      </c>
      <c r="E369" s="44">
        <f t="shared" si="18"/>
        <v>1215.1212711</v>
      </c>
      <c r="F369" s="132"/>
      <c r="G369" s="132">
        <v>0</v>
      </c>
      <c r="H369" s="151">
        <v>3E-05</v>
      </c>
      <c r="I369" s="152">
        <v>28.23</v>
      </c>
      <c r="J369" s="136">
        <f t="shared" si="19"/>
        <v>0</v>
      </c>
      <c r="K369" s="44">
        <v>0</v>
      </c>
      <c r="M369" s="136">
        <f t="shared" si="20"/>
        <v>0</v>
      </c>
    </row>
    <row r="370" spans="2:13" ht="12.75">
      <c r="B370" s="131">
        <f t="shared" si="17"/>
        <v>40265</v>
      </c>
      <c r="C370" s="132">
        <v>40504042.37</v>
      </c>
      <c r="D370" s="165">
        <v>3E-05</v>
      </c>
      <c r="E370" s="44">
        <f t="shared" si="18"/>
        <v>1215.1212711</v>
      </c>
      <c r="F370" s="132"/>
      <c r="G370" s="132">
        <v>0</v>
      </c>
      <c r="H370" s="151">
        <v>3E-05</v>
      </c>
      <c r="I370" s="152">
        <v>28.23</v>
      </c>
      <c r="J370" s="136">
        <f t="shared" si="19"/>
        <v>0</v>
      </c>
      <c r="K370" s="44">
        <v>0</v>
      </c>
      <c r="M370" s="136">
        <f t="shared" si="20"/>
        <v>0</v>
      </c>
    </row>
    <row r="371" spans="2:13" ht="12.75">
      <c r="B371" s="131">
        <f t="shared" si="17"/>
        <v>40266</v>
      </c>
      <c r="C371" s="132">
        <v>41635442.76</v>
      </c>
      <c r="D371" s="165">
        <v>3E-05</v>
      </c>
      <c r="E371" s="44">
        <f t="shared" si="18"/>
        <v>1249.0632828</v>
      </c>
      <c r="F371" s="132"/>
      <c r="G371" s="132">
        <v>2624589.91</v>
      </c>
      <c r="H371" s="151">
        <v>3E-05</v>
      </c>
      <c r="I371" s="152">
        <v>28.23</v>
      </c>
      <c r="J371" s="136">
        <f t="shared" si="19"/>
        <v>0.000847</v>
      </c>
      <c r="K371" s="44">
        <v>2223.03</v>
      </c>
      <c r="M371" s="136">
        <f t="shared" si="20"/>
        <v>5.339273111166983E-05</v>
      </c>
    </row>
    <row r="372" spans="2:13" ht="12.75">
      <c r="B372" s="131">
        <f t="shared" si="17"/>
        <v>40267</v>
      </c>
      <c r="C372" s="132">
        <v>43564832.41</v>
      </c>
      <c r="D372" s="165">
        <v>3E-05</v>
      </c>
      <c r="E372" s="44">
        <f t="shared" si="18"/>
        <v>1306.9449723</v>
      </c>
      <c r="F372" s="132"/>
      <c r="G372" s="132">
        <v>3746317.82</v>
      </c>
      <c r="H372" s="151">
        <v>3E-05</v>
      </c>
      <c r="I372" s="152">
        <v>28.23</v>
      </c>
      <c r="J372" s="136">
        <f t="shared" si="19"/>
        <v>0.000847</v>
      </c>
      <c r="K372" s="44">
        <v>3173.13</v>
      </c>
      <c r="M372" s="136">
        <f t="shared" si="20"/>
        <v>7.283696101793406E-05</v>
      </c>
    </row>
    <row r="373" spans="2:13" ht="12.75">
      <c r="B373" s="131">
        <f t="shared" si="17"/>
        <v>40268</v>
      </c>
      <c r="C373" s="132">
        <v>43752291.61</v>
      </c>
      <c r="D373" s="165">
        <v>3E-05</v>
      </c>
      <c r="E373" s="44">
        <f t="shared" si="18"/>
        <v>1312.5687483</v>
      </c>
      <c r="F373" s="132"/>
      <c r="G373" s="132">
        <v>2312990.93</v>
      </c>
      <c r="H373" s="151">
        <v>3E-05</v>
      </c>
      <c r="I373" s="152">
        <v>28.23</v>
      </c>
      <c r="J373" s="136">
        <f t="shared" si="19"/>
        <v>0.000847</v>
      </c>
      <c r="K373" s="44">
        <v>1959.1</v>
      </c>
      <c r="M373" s="136">
        <f t="shared" si="20"/>
        <v>4.477708316316462E-05</v>
      </c>
    </row>
    <row r="374" spans="2:13" ht="12.75">
      <c r="B374" s="131">
        <f t="shared" si="17"/>
        <v>40269</v>
      </c>
      <c r="C374" s="132">
        <v>43384597.91</v>
      </c>
      <c r="D374" s="165">
        <v>3E-05</v>
      </c>
      <c r="E374" s="44">
        <f t="shared" si="18"/>
        <v>1301.5379372999998</v>
      </c>
      <c r="F374" s="132"/>
      <c r="G374" s="132">
        <v>0</v>
      </c>
      <c r="H374" s="151">
        <v>3E-05</v>
      </c>
      <c r="I374" s="152">
        <v>28.23</v>
      </c>
      <c r="J374" s="136">
        <f t="shared" si="19"/>
        <v>0</v>
      </c>
      <c r="K374" s="44">
        <v>0</v>
      </c>
      <c r="M374" s="136">
        <f t="shared" si="20"/>
        <v>0</v>
      </c>
    </row>
    <row r="375" spans="2:13" ht="12.75">
      <c r="B375" s="131">
        <f t="shared" si="17"/>
        <v>40270</v>
      </c>
      <c r="C375" s="132">
        <v>43384597.91</v>
      </c>
      <c r="D375" s="165">
        <v>3E-05</v>
      </c>
      <c r="E375" s="44">
        <f t="shared" si="18"/>
        <v>1301.5379372999998</v>
      </c>
      <c r="F375" s="132"/>
      <c r="G375" s="132">
        <v>0</v>
      </c>
      <c r="H375" s="151">
        <v>3E-05</v>
      </c>
      <c r="I375" s="152">
        <v>28.23</v>
      </c>
      <c r="J375" s="136">
        <f t="shared" si="19"/>
        <v>0</v>
      </c>
      <c r="K375" s="44">
        <v>0</v>
      </c>
      <c r="M375" s="136">
        <f t="shared" si="20"/>
        <v>0</v>
      </c>
    </row>
    <row r="376" spans="2:13" ht="12.75">
      <c r="B376" s="131">
        <f t="shared" si="17"/>
        <v>40271</v>
      </c>
      <c r="C376" s="132">
        <v>43384597.91</v>
      </c>
      <c r="D376" s="165">
        <v>3E-05</v>
      </c>
      <c r="E376" s="44">
        <f t="shared" si="18"/>
        <v>1301.5379372999998</v>
      </c>
      <c r="F376" s="132"/>
      <c r="G376" s="132">
        <v>0</v>
      </c>
      <c r="H376" s="151">
        <v>3E-05</v>
      </c>
      <c r="I376" s="152">
        <v>28.23</v>
      </c>
      <c r="J376" s="136">
        <f t="shared" si="19"/>
        <v>0</v>
      </c>
      <c r="K376" s="44">
        <v>0</v>
      </c>
      <c r="M376" s="136">
        <f t="shared" si="20"/>
        <v>0</v>
      </c>
    </row>
    <row r="377" spans="2:13" ht="12.75">
      <c r="B377" s="131">
        <f t="shared" si="17"/>
        <v>40272</v>
      </c>
      <c r="C377" s="132">
        <v>43384597.91</v>
      </c>
      <c r="D377" s="165">
        <v>3E-05</v>
      </c>
      <c r="E377" s="44">
        <f t="shared" si="18"/>
        <v>1301.5379372999998</v>
      </c>
      <c r="F377" s="132"/>
      <c r="G377" s="132">
        <v>1328279.67</v>
      </c>
      <c r="H377" s="151">
        <v>3E-05</v>
      </c>
      <c r="I377" s="152">
        <v>28.23</v>
      </c>
      <c r="J377" s="136">
        <f t="shared" si="19"/>
        <v>0.000847</v>
      </c>
      <c r="K377" s="44">
        <v>1125.05</v>
      </c>
      <c r="M377" s="136">
        <f t="shared" si="20"/>
        <v>2.5932013991091524E-05</v>
      </c>
    </row>
    <row r="378" spans="2:13" ht="12.75">
      <c r="B378" s="131">
        <f t="shared" si="17"/>
        <v>40273</v>
      </c>
      <c r="C378" s="132">
        <v>47908124.63</v>
      </c>
      <c r="D378" s="165">
        <v>3E-05</v>
      </c>
      <c r="E378" s="44">
        <f t="shared" si="18"/>
        <v>1437.2437389000002</v>
      </c>
      <c r="F378" s="132"/>
      <c r="G378" s="132">
        <v>6032063.92</v>
      </c>
      <c r="H378" s="151">
        <v>3E-05</v>
      </c>
      <c r="I378" s="152">
        <v>28.23</v>
      </c>
      <c r="J378" s="136">
        <f t="shared" si="19"/>
        <v>0.000847</v>
      </c>
      <c r="K378" s="44">
        <v>5109.16</v>
      </c>
      <c r="M378" s="136">
        <f t="shared" si="20"/>
        <v>0.00010664495927274622</v>
      </c>
    </row>
    <row r="379" spans="2:13" ht="12.75">
      <c r="B379" s="131">
        <f t="shared" si="17"/>
        <v>40274</v>
      </c>
      <c r="C379" s="132">
        <v>45689816.45</v>
      </c>
      <c r="D379" s="165">
        <v>3E-05</v>
      </c>
      <c r="E379" s="44">
        <f t="shared" si="18"/>
        <v>1370.6944935000001</v>
      </c>
      <c r="F379" s="132"/>
      <c r="G379" s="132">
        <v>1673044.53</v>
      </c>
      <c r="H379" s="151">
        <v>3E-05</v>
      </c>
      <c r="I379" s="152">
        <v>28.23</v>
      </c>
      <c r="J379" s="136">
        <f t="shared" si="19"/>
        <v>0.000847</v>
      </c>
      <c r="K379" s="44">
        <v>1417.07</v>
      </c>
      <c r="M379" s="136">
        <f t="shared" si="20"/>
        <v>3.10150075028371E-05</v>
      </c>
    </row>
    <row r="380" spans="2:13" ht="12.75">
      <c r="B380" s="131">
        <f t="shared" si="17"/>
        <v>40275</v>
      </c>
      <c r="C380" s="132">
        <v>44503176.41</v>
      </c>
      <c r="D380" s="165">
        <v>3E-05</v>
      </c>
      <c r="E380" s="44">
        <f t="shared" si="18"/>
        <v>1335.0952923</v>
      </c>
      <c r="F380" s="132"/>
      <c r="G380" s="132">
        <v>1277777.22</v>
      </c>
      <c r="H380" s="151">
        <v>3E-05</v>
      </c>
      <c r="I380" s="152">
        <v>28.23</v>
      </c>
      <c r="J380" s="136">
        <f t="shared" si="19"/>
        <v>0.000847</v>
      </c>
      <c r="K380" s="44">
        <v>1082.28</v>
      </c>
      <c r="M380" s="136">
        <f t="shared" si="20"/>
        <v>2.431916297455137E-05</v>
      </c>
    </row>
    <row r="381" spans="2:13" ht="12.75">
      <c r="B381" s="131">
        <f t="shared" si="17"/>
        <v>40276</v>
      </c>
      <c r="C381" s="132">
        <v>44656999.24</v>
      </c>
      <c r="D381" s="165">
        <v>3E-05</v>
      </c>
      <c r="E381" s="44">
        <f t="shared" si="18"/>
        <v>1339.7099772000001</v>
      </c>
      <c r="F381" s="132"/>
      <c r="G381" s="132">
        <v>2371415.25</v>
      </c>
      <c r="H381" s="151">
        <v>3E-05</v>
      </c>
      <c r="I381" s="152">
        <v>25.57</v>
      </c>
      <c r="J381" s="136">
        <f t="shared" si="19"/>
        <v>0.000767</v>
      </c>
      <c r="K381" s="44">
        <v>1818.88</v>
      </c>
      <c r="M381" s="136">
        <f t="shared" si="20"/>
        <v>4.0730009426401396E-05</v>
      </c>
    </row>
    <row r="382" spans="2:13" ht="12.75">
      <c r="B382" s="131">
        <f t="shared" si="17"/>
        <v>40277</v>
      </c>
      <c r="C382" s="132">
        <v>43962669.7</v>
      </c>
      <c r="D382" s="165">
        <v>3E-05</v>
      </c>
      <c r="E382" s="44">
        <f t="shared" si="18"/>
        <v>1318.8800910000002</v>
      </c>
      <c r="F382" s="132"/>
      <c r="G382" s="132">
        <v>1245928.77</v>
      </c>
      <c r="H382" s="151">
        <v>3E-05</v>
      </c>
      <c r="I382" s="152">
        <v>25.57</v>
      </c>
      <c r="J382" s="136">
        <f t="shared" si="19"/>
        <v>0.000767</v>
      </c>
      <c r="K382" s="44">
        <v>955.63</v>
      </c>
      <c r="M382" s="136">
        <f t="shared" si="20"/>
        <v>2.1737305912520595E-05</v>
      </c>
    </row>
    <row r="383" spans="2:13" ht="12.75">
      <c r="B383" s="131">
        <f t="shared" si="17"/>
        <v>40278</v>
      </c>
      <c r="C383" s="132">
        <v>43962669.7</v>
      </c>
      <c r="D383" s="165">
        <v>3E-05</v>
      </c>
      <c r="E383" s="44">
        <f t="shared" si="18"/>
        <v>1318.8800910000002</v>
      </c>
      <c r="F383" s="132"/>
      <c r="G383" s="132">
        <v>0</v>
      </c>
      <c r="H383" s="151">
        <v>3E-05</v>
      </c>
      <c r="I383" s="152">
        <v>25.57</v>
      </c>
      <c r="J383" s="136">
        <f t="shared" si="19"/>
        <v>0</v>
      </c>
      <c r="K383" s="44">
        <v>0</v>
      </c>
      <c r="M383" s="136">
        <f t="shared" si="20"/>
        <v>0</v>
      </c>
    </row>
    <row r="384" spans="2:13" ht="12.75">
      <c r="B384" s="131">
        <f t="shared" si="17"/>
        <v>40279</v>
      </c>
      <c r="C384" s="132">
        <v>43962669.7</v>
      </c>
      <c r="D384" s="165">
        <v>3E-05</v>
      </c>
      <c r="E384" s="44">
        <f t="shared" si="18"/>
        <v>1318.8800910000002</v>
      </c>
      <c r="F384" s="132"/>
      <c r="G384" s="132">
        <v>0</v>
      </c>
      <c r="H384" s="151">
        <v>3E-05</v>
      </c>
      <c r="I384" s="152">
        <v>25.57</v>
      </c>
      <c r="J384" s="136">
        <f t="shared" si="19"/>
        <v>0</v>
      </c>
      <c r="K384" s="44">
        <v>0</v>
      </c>
      <c r="M384" s="136">
        <f t="shared" si="20"/>
        <v>0</v>
      </c>
    </row>
    <row r="385" spans="2:13" ht="12.75">
      <c r="B385" s="131">
        <f t="shared" si="17"/>
        <v>40280</v>
      </c>
      <c r="C385" s="132">
        <v>43533918</v>
      </c>
      <c r="D385" s="165">
        <v>3E-05</v>
      </c>
      <c r="E385" s="44">
        <f t="shared" si="18"/>
        <v>1306.01754</v>
      </c>
      <c r="F385" s="132"/>
      <c r="G385" s="132">
        <v>1355348.57</v>
      </c>
      <c r="H385" s="151">
        <v>3E-05</v>
      </c>
      <c r="I385" s="152">
        <v>25.57</v>
      </c>
      <c r="J385" s="136">
        <f t="shared" si="19"/>
        <v>0.000767</v>
      </c>
      <c r="K385" s="44">
        <v>1039.55</v>
      </c>
      <c r="M385" s="136">
        <f t="shared" si="20"/>
        <v>2.3879082052757116E-05</v>
      </c>
    </row>
    <row r="386" spans="2:13" ht="12.75">
      <c r="B386" s="131">
        <f t="shared" si="17"/>
        <v>40281</v>
      </c>
      <c r="C386" s="132">
        <v>42671106.33</v>
      </c>
      <c r="D386" s="165">
        <v>3E-05</v>
      </c>
      <c r="E386" s="44">
        <f t="shared" si="18"/>
        <v>1280.1331899</v>
      </c>
      <c r="F386" s="132"/>
      <c r="G386" s="132">
        <v>1359706.45</v>
      </c>
      <c r="H386" s="151">
        <v>3E-05</v>
      </c>
      <c r="I386" s="152">
        <v>25.57</v>
      </c>
      <c r="J386" s="136">
        <f t="shared" si="19"/>
        <v>0.000767</v>
      </c>
      <c r="K386" s="44">
        <v>1042.89</v>
      </c>
      <c r="M386" s="136">
        <f t="shared" si="20"/>
        <v>2.4440191260445347E-05</v>
      </c>
    </row>
    <row r="387" spans="2:13" ht="12.75">
      <c r="B387" s="131">
        <f t="shared" si="17"/>
        <v>40282</v>
      </c>
      <c r="C387" s="132">
        <v>42315883.45</v>
      </c>
      <c r="D387" s="165">
        <v>3.1E-05</v>
      </c>
      <c r="E387" s="44">
        <f t="shared" si="18"/>
        <v>1311.79238695</v>
      </c>
      <c r="F387" s="132"/>
      <c r="G387" s="132">
        <v>1404716.64</v>
      </c>
      <c r="H387" s="151">
        <v>3.1E-05</v>
      </c>
      <c r="I387" s="152">
        <v>25.57</v>
      </c>
      <c r="J387" s="136">
        <f t="shared" si="19"/>
        <v>0.000793</v>
      </c>
      <c r="K387" s="44">
        <v>1113.94</v>
      </c>
      <c r="M387" s="136">
        <f t="shared" si="20"/>
        <v>2.6324394274226122E-05</v>
      </c>
    </row>
    <row r="388" spans="2:13" ht="12.75">
      <c r="B388" s="131">
        <f t="shared" si="17"/>
        <v>40283</v>
      </c>
      <c r="C388" s="132">
        <v>42498168.21</v>
      </c>
      <c r="D388" s="165">
        <v>3.1E-05</v>
      </c>
      <c r="E388" s="44">
        <f t="shared" si="18"/>
        <v>1317.4432145100002</v>
      </c>
      <c r="F388" s="132"/>
      <c r="G388" s="132">
        <v>1818578.02</v>
      </c>
      <c r="H388" s="151">
        <v>3.1E-05</v>
      </c>
      <c r="I388" s="152">
        <v>25.57</v>
      </c>
      <c r="J388" s="136">
        <f t="shared" si="19"/>
        <v>0.000793</v>
      </c>
      <c r="K388" s="44">
        <v>1442.13</v>
      </c>
      <c r="M388" s="136">
        <f t="shared" si="20"/>
        <v>3.393393317269286E-05</v>
      </c>
    </row>
    <row r="389" spans="2:13" ht="12.75">
      <c r="B389" s="131">
        <f t="shared" si="17"/>
        <v>40284</v>
      </c>
      <c r="C389" s="132">
        <v>37878435.69</v>
      </c>
      <c r="D389" s="165">
        <v>3.1E-05</v>
      </c>
      <c r="E389" s="44">
        <f t="shared" si="18"/>
        <v>1174.23150639</v>
      </c>
      <c r="F389" s="132"/>
      <c r="G389" s="132">
        <v>1343832.14</v>
      </c>
      <c r="H389" s="151">
        <v>3.1E-05</v>
      </c>
      <c r="I389" s="152">
        <v>25.57</v>
      </c>
      <c r="J389" s="136">
        <f t="shared" si="19"/>
        <v>0.000793</v>
      </c>
      <c r="K389" s="44">
        <v>1065.66</v>
      </c>
      <c r="M389" s="136">
        <f t="shared" si="20"/>
        <v>2.813368558093166E-05</v>
      </c>
    </row>
    <row r="390" spans="2:13" ht="12.75">
      <c r="B390" s="131">
        <f t="shared" si="17"/>
        <v>40285</v>
      </c>
      <c r="C390" s="132">
        <v>37308441.49</v>
      </c>
      <c r="D390" s="165">
        <v>3.1E-05</v>
      </c>
      <c r="E390" s="44">
        <f t="shared" si="18"/>
        <v>1156.56168619</v>
      </c>
      <c r="F390" s="132"/>
      <c r="G390" s="132">
        <v>817925.47</v>
      </c>
      <c r="H390" s="151">
        <v>3.1E-05</v>
      </c>
      <c r="I390" s="152">
        <v>25.57</v>
      </c>
      <c r="J390" s="136">
        <f t="shared" si="19"/>
        <v>0.000793</v>
      </c>
      <c r="K390" s="44">
        <v>648.61</v>
      </c>
      <c r="M390" s="136">
        <f t="shared" si="20"/>
        <v>1.738507356770319E-05</v>
      </c>
    </row>
    <row r="391" spans="2:13" ht="12.75">
      <c r="B391" s="131">
        <f t="shared" si="17"/>
        <v>40286</v>
      </c>
      <c r="C391" s="132">
        <v>37655234.15</v>
      </c>
      <c r="D391" s="165">
        <v>3.1E-05</v>
      </c>
      <c r="E391" s="44">
        <f t="shared" si="18"/>
        <v>1167.31225865</v>
      </c>
      <c r="F391" s="132"/>
      <c r="G391" s="132">
        <v>1847355.08</v>
      </c>
      <c r="H391" s="151">
        <v>3.1E-05</v>
      </c>
      <c r="I391" s="152">
        <v>25.57</v>
      </c>
      <c r="J391" s="136">
        <f t="shared" si="19"/>
        <v>0.000793</v>
      </c>
      <c r="K391" s="44">
        <v>1464.95</v>
      </c>
      <c r="M391" s="136">
        <f t="shared" si="20"/>
        <v>3.8904286032702846E-05</v>
      </c>
    </row>
    <row r="392" spans="2:13" ht="12.75">
      <c r="B392" s="131">
        <f t="shared" si="17"/>
        <v>40287</v>
      </c>
      <c r="C392" s="132">
        <v>37878435.69</v>
      </c>
      <c r="D392" s="165">
        <v>3.1E-05</v>
      </c>
      <c r="E392" s="44">
        <f t="shared" si="18"/>
        <v>1174.23150639</v>
      </c>
      <c r="F392" s="132"/>
      <c r="G392" s="132">
        <v>0</v>
      </c>
      <c r="H392" s="151">
        <v>3.1E-05</v>
      </c>
      <c r="I392" s="152">
        <v>25.57</v>
      </c>
      <c r="J392" s="136">
        <f t="shared" si="19"/>
        <v>0</v>
      </c>
      <c r="K392" s="44">
        <v>0</v>
      </c>
      <c r="M392" s="136">
        <f t="shared" si="20"/>
        <v>0</v>
      </c>
    </row>
    <row r="393" spans="2:13" ht="12.75">
      <c r="B393" s="131">
        <f t="shared" si="17"/>
        <v>40288</v>
      </c>
      <c r="C393" s="132">
        <v>37878435.69</v>
      </c>
      <c r="D393" s="165">
        <v>3.1E-05</v>
      </c>
      <c r="E393" s="44">
        <f t="shared" si="18"/>
        <v>1174.23150639</v>
      </c>
      <c r="F393" s="132"/>
      <c r="G393" s="132">
        <v>0</v>
      </c>
      <c r="H393" s="151">
        <v>3.1E-05</v>
      </c>
      <c r="I393" s="152">
        <v>25.57</v>
      </c>
      <c r="J393" s="136">
        <f t="shared" si="19"/>
        <v>0</v>
      </c>
      <c r="K393" s="44">
        <v>0</v>
      </c>
      <c r="M393" s="136">
        <f t="shared" si="20"/>
        <v>0</v>
      </c>
    </row>
    <row r="394" spans="2:13" ht="12.75">
      <c r="B394" s="131">
        <f t="shared" si="17"/>
        <v>40289</v>
      </c>
      <c r="C394" s="132">
        <v>36752536</v>
      </c>
      <c r="D394" s="165">
        <v>3.1E-05</v>
      </c>
      <c r="E394" s="44">
        <f t="shared" si="18"/>
        <v>1139.328616</v>
      </c>
      <c r="F394" s="132"/>
      <c r="G394" s="132">
        <v>1252406.32</v>
      </c>
      <c r="H394" s="151">
        <v>3.1E-05</v>
      </c>
      <c r="I394" s="152">
        <v>25.57</v>
      </c>
      <c r="J394" s="136">
        <f t="shared" si="19"/>
        <v>0.000793</v>
      </c>
      <c r="K394" s="44">
        <v>993.16</v>
      </c>
      <c r="M394" s="136">
        <f t="shared" si="20"/>
        <v>2.702289714102994E-05</v>
      </c>
    </row>
    <row r="395" spans="2:13" ht="12.75">
      <c r="B395" s="131">
        <f t="shared" si="17"/>
        <v>40290</v>
      </c>
      <c r="C395" s="132">
        <v>35168494.4</v>
      </c>
      <c r="D395" s="165">
        <v>3.1E-05</v>
      </c>
      <c r="E395" s="44">
        <f t="shared" si="18"/>
        <v>1090.2233264</v>
      </c>
      <c r="F395" s="132"/>
      <c r="G395" s="132">
        <v>967510.36</v>
      </c>
      <c r="H395" s="151">
        <v>3.1E-05</v>
      </c>
      <c r="I395" s="152">
        <v>25.57</v>
      </c>
      <c r="J395" s="136">
        <f t="shared" si="19"/>
        <v>0.000793</v>
      </c>
      <c r="K395" s="44">
        <v>767.24</v>
      </c>
      <c r="M395" s="136">
        <f t="shared" si="20"/>
        <v>2.1816117325739143E-05</v>
      </c>
    </row>
    <row r="396" spans="2:13" ht="12.75">
      <c r="B396" s="131">
        <f t="shared" si="17"/>
        <v>40291</v>
      </c>
      <c r="C396" s="132">
        <v>34969308.47</v>
      </c>
      <c r="D396" s="165">
        <v>3.1E-05</v>
      </c>
      <c r="E396" s="44">
        <f t="shared" si="18"/>
        <v>1084.04856257</v>
      </c>
      <c r="F396" s="132"/>
      <c r="G396" s="132">
        <v>0</v>
      </c>
      <c r="H396" s="151">
        <v>3.1E-05</v>
      </c>
      <c r="I396" s="152">
        <v>25.57</v>
      </c>
      <c r="J396" s="136">
        <f t="shared" si="19"/>
        <v>0</v>
      </c>
      <c r="K396" s="44">
        <v>0</v>
      </c>
      <c r="M396" s="136">
        <f t="shared" si="20"/>
        <v>0</v>
      </c>
    </row>
    <row r="397" spans="2:13" ht="12.75">
      <c r="B397" s="131">
        <f t="shared" si="17"/>
        <v>40292</v>
      </c>
      <c r="C397" s="132">
        <v>34969308.47</v>
      </c>
      <c r="D397" s="165">
        <v>3.1E-05</v>
      </c>
      <c r="E397" s="44">
        <f t="shared" si="18"/>
        <v>1084.04856257</v>
      </c>
      <c r="F397" s="132"/>
      <c r="G397" s="132">
        <v>0</v>
      </c>
      <c r="H397" s="151">
        <v>3.1E-05</v>
      </c>
      <c r="I397" s="152">
        <v>25.57</v>
      </c>
      <c r="J397" s="136">
        <f t="shared" si="19"/>
        <v>0</v>
      </c>
      <c r="K397" s="44">
        <v>0</v>
      </c>
      <c r="M397" s="136">
        <f t="shared" si="20"/>
        <v>0</v>
      </c>
    </row>
    <row r="398" spans="2:13" ht="12.75">
      <c r="B398" s="131">
        <f t="shared" si="17"/>
        <v>40293</v>
      </c>
      <c r="C398" s="132">
        <v>34969308.47</v>
      </c>
      <c r="D398" s="165">
        <v>3.1E-05</v>
      </c>
      <c r="E398" s="44">
        <f t="shared" si="18"/>
        <v>1084.04856257</v>
      </c>
      <c r="F398" s="132"/>
      <c r="G398" s="132">
        <v>1088929.03</v>
      </c>
      <c r="H398" s="151">
        <v>3.1E-05</v>
      </c>
      <c r="I398" s="152">
        <v>25.57</v>
      </c>
      <c r="J398" s="136">
        <f t="shared" si="19"/>
        <v>0.000793</v>
      </c>
      <c r="K398" s="44">
        <v>863.52</v>
      </c>
      <c r="M398" s="136">
        <f t="shared" si="20"/>
        <v>2.469365388625885E-05</v>
      </c>
    </row>
    <row r="399" spans="2:13" ht="12.75">
      <c r="B399" s="131">
        <f t="shared" si="17"/>
        <v>40294</v>
      </c>
      <c r="C399" s="132">
        <v>34553992.91</v>
      </c>
      <c r="D399" s="165">
        <v>3.1E-05</v>
      </c>
      <c r="E399" s="44">
        <f t="shared" si="18"/>
        <v>1071.17378021</v>
      </c>
      <c r="F399" s="132"/>
      <c r="G399" s="132">
        <v>1237987.57</v>
      </c>
      <c r="H399" s="151">
        <v>3.1E-05</v>
      </c>
      <c r="I399" s="152">
        <v>25.57</v>
      </c>
      <c r="J399" s="136">
        <f t="shared" si="19"/>
        <v>0.000793</v>
      </c>
      <c r="K399" s="44">
        <v>981.72</v>
      </c>
      <c r="M399" s="136">
        <f t="shared" si="20"/>
        <v>2.84111883265418E-05</v>
      </c>
    </row>
    <row r="400" spans="2:13" ht="12.75">
      <c r="B400" s="131">
        <f t="shared" si="17"/>
        <v>40295</v>
      </c>
      <c r="C400" s="132">
        <v>34526036.23</v>
      </c>
      <c r="D400" s="165">
        <v>3.1E-05</v>
      </c>
      <c r="E400" s="44">
        <f t="shared" si="18"/>
        <v>1070.30712313</v>
      </c>
      <c r="F400" s="132"/>
      <c r="G400" s="132">
        <v>1576833.17</v>
      </c>
      <c r="H400" s="151">
        <v>3.1E-05</v>
      </c>
      <c r="I400" s="152">
        <v>25.57</v>
      </c>
      <c r="J400" s="136">
        <f t="shared" si="19"/>
        <v>0.000793</v>
      </c>
      <c r="K400" s="44">
        <v>1250.43</v>
      </c>
      <c r="M400" s="136">
        <f t="shared" si="20"/>
        <v>3.621701581004221E-05</v>
      </c>
    </row>
    <row r="401" spans="2:13" ht="12.75">
      <c r="B401" s="131">
        <f t="shared" si="17"/>
        <v>40296</v>
      </c>
      <c r="C401" s="132">
        <v>35621399.24</v>
      </c>
      <c r="D401" s="165">
        <v>3.1E-05</v>
      </c>
      <c r="E401" s="44">
        <f t="shared" si="18"/>
        <v>1104.26337644</v>
      </c>
      <c r="F401" s="132"/>
      <c r="G401" s="132">
        <v>2270418.87</v>
      </c>
      <c r="H401" s="151">
        <v>3.1E-05</v>
      </c>
      <c r="I401" s="152">
        <v>25.57</v>
      </c>
      <c r="J401" s="136">
        <f t="shared" si="19"/>
        <v>0.000793</v>
      </c>
      <c r="K401" s="44">
        <v>1800.44</v>
      </c>
      <c r="M401" s="136">
        <f t="shared" si="20"/>
        <v>5.054377532644054E-05</v>
      </c>
    </row>
    <row r="402" spans="2:13" ht="12.75">
      <c r="B402" s="131">
        <f t="shared" si="17"/>
        <v>40297</v>
      </c>
      <c r="C402" s="132">
        <v>38209601.66</v>
      </c>
      <c r="D402" s="165">
        <v>3.1E-05</v>
      </c>
      <c r="E402" s="44">
        <f t="shared" si="18"/>
        <v>1184.49765146</v>
      </c>
      <c r="F402" s="132"/>
      <c r="G402" s="132">
        <v>1892754.1</v>
      </c>
      <c r="H402" s="151">
        <v>3.1E-05</v>
      </c>
      <c r="I402" s="152">
        <v>25.57</v>
      </c>
      <c r="J402" s="136">
        <f t="shared" si="19"/>
        <v>0.000793</v>
      </c>
      <c r="K402" s="44">
        <v>1500.95</v>
      </c>
      <c r="M402" s="136">
        <f t="shared" si="20"/>
        <v>3.928201119069191E-05</v>
      </c>
    </row>
    <row r="403" spans="2:13" ht="12.75">
      <c r="B403" s="131">
        <f t="shared" si="17"/>
        <v>40298</v>
      </c>
      <c r="C403" s="132">
        <v>37462251.09</v>
      </c>
      <c r="D403" s="165">
        <v>3.1E-05</v>
      </c>
      <c r="E403" s="44">
        <f t="shared" si="18"/>
        <v>1161.3297837900002</v>
      </c>
      <c r="F403" s="132"/>
      <c r="G403" s="132">
        <v>3205839.55</v>
      </c>
      <c r="H403" s="151">
        <v>3.1E-05</v>
      </c>
      <c r="I403" s="152">
        <v>25.57</v>
      </c>
      <c r="J403" s="136">
        <f t="shared" si="19"/>
        <v>0.000793</v>
      </c>
      <c r="K403" s="44">
        <v>2542.23</v>
      </c>
      <c r="M403" s="136">
        <f t="shared" si="20"/>
        <v>6.786111154646046E-05</v>
      </c>
    </row>
    <row r="404" spans="2:11" ht="12.75">
      <c r="B404" s="131"/>
      <c r="C404" s="132"/>
      <c r="D404" s="151"/>
      <c r="E404" s="44"/>
      <c r="F404" s="132"/>
      <c r="G404" s="132"/>
      <c r="H404" s="151"/>
      <c r="I404" s="152"/>
      <c r="J404" s="136"/>
      <c r="K404" s="44"/>
    </row>
    <row r="405" spans="5:15" ht="51">
      <c r="E405" s="153">
        <f>SUM(E9:E404)</f>
        <v>576139.2408238207</v>
      </c>
      <c r="F405" s="153"/>
      <c r="J405" s="136"/>
      <c r="K405" s="154">
        <f>SUM(K9:K404)</f>
        <v>590440.1200000002</v>
      </c>
      <c r="M405" s="155">
        <f>AVERAGE(M9:M404)</f>
        <v>3.396844629228741E-05</v>
      </c>
      <c r="O405" s="159" t="s">
        <v>152</v>
      </c>
    </row>
    <row r="406" ht="12.75">
      <c r="O406" s="107"/>
    </row>
    <row r="407" spans="11:15" ht="51">
      <c r="K407" s="157"/>
      <c r="M407" s="158">
        <f>M405*360</f>
        <v>0.012228640665223469</v>
      </c>
      <c r="O407" s="159" t="s">
        <v>151</v>
      </c>
    </row>
    <row r="411" spans="2:5" ht="12.75">
      <c r="B411" s="156" t="s">
        <v>177</v>
      </c>
      <c r="E411" s="153">
        <f>AVERAGE(C9:C404)</f>
        <v>43588933.199189894</v>
      </c>
    </row>
    <row r="413" spans="2:7" ht="12.75">
      <c r="B413" s="156" t="s">
        <v>178</v>
      </c>
      <c r="E413" s="158">
        <f>E405/E411/396*360</f>
        <v>0.012015961570108065</v>
      </c>
      <c r="G413" s="156" t="s">
        <v>149</v>
      </c>
    </row>
    <row r="414" ht="12.75">
      <c r="G414" s="156"/>
    </row>
    <row r="415" spans="2:7" ht="12.75">
      <c r="B415" s="156" t="s">
        <v>179</v>
      </c>
      <c r="E415" s="158">
        <f>K405/E411/396*360</f>
        <v>0.012314220745015194</v>
      </c>
      <c r="G415" s="156" t="s">
        <v>150</v>
      </c>
    </row>
  </sheetData>
  <mergeCells count="5">
    <mergeCell ref="C5:E5"/>
    <mergeCell ref="G5:M5"/>
    <mergeCell ref="B1:M1"/>
    <mergeCell ref="B2:M2"/>
    <mergeCell ref="B3:M3"/>
  </mergeCells>
  <printOptions horizontalCentered="1"/>
  <pageMargins left="0.5" right="0" top="1" bottom="0.25" header="0.25" footer="0"/>
  <pageSetup horizontalDpi="600" verticalDpi="600" orientation="portrait" scale="56" r:id="rId1"/>
  <headerFooter alignWithMargins="0">
    <oddHeader>&amp;R
</oddHeader>
  </headerFooter>
  <rowBreaks count="4" manualBreakCount="4">
    <brk id="93" max="255" man="1"/>
    <brk id="178" max="255" man="1"/>
    <brk id="263" max="255" man="1"/>
    <brk id="34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T75"/>
  <sheetViews>
    <sheetView workbookViewId="0" topLeftCell="A40">
      <selection activeCell="O63" sqref="O63"/>
    </sheetView>
  </sheetViews>
  <sheetFormatPr defaultColWidth="9.140625" defaultRowHeight="12.75"/>
  <cols>
    <col min="1" max="1" width="10.7109375" style="0" customWidth="1"/>
    <col min="2" max="2" width="5.00390625" style="2" bestFit="1" customWidth="1"/>
    <col min="3" max="3" width="0.2890625" style="0" customWidth="1"/>
    <col min="4" max="4" width="12.7109375" style="0" customWidth="1"/>
    <col min="5" max="5" width="0.2890625" style="0" customWidth="1"/>
    <col min="6" max="6" width="15.7109375" style="0" customWidth="1"/>
    <col min="7" max="7" width="0.2890625" style="0" customWidth="1"/>
    <col min="8" max="8" width="12.8515625" style="0" customWidth="1"/>
    <col min="9" max="9" width="0.2890625" style="0" customWidth="1"/>
    <col min="10" max="10" width="12.7109375" style="0" customWidth="1"/>
    <col min="11" max="11" width="3.7109375" style="0" customWidth="1"/>
    <col min="12" max="12" width="0.2890625" style="0" customWidth="1"/>
    <col min="13" max="13" width="12.7109375" style="0" customWidth="1"/>
    <col min="14" max="14" width="0.2890625" style="0" customWidth="1"/>
    <col min="16" max="16" width="0.2890625" style="0" customWidth="1"/>
    <col min="17" max="17" width="3.7109375" style="0" customWidth="1"/>
    <col min="18" max="18" width="0.2890625" style="0" customWidth="1"/>
    <col min="19" max="19" width="9.8515625" style="0" bestFit="1" customWidth="1"/>
    <col min="20" max="20" width="2.28125" style="0" customWidth="1"/>
  </cols>
  <sheetData>
    <row r="1" ht="15" customHeight="1"/>
    <row r="2" ht="12.75">
      <c r="Q2" t="s">
        <v>69</v>
      </c>
    </row>
    <row r="4" ht="12.75">
      <c r="F4" s="47" t="s">
        <v>70</v>
      </c>
    </row>
    <row r="5" ht="12.75">
      <c r="H5" t="s">
        <v>71</v>
      </c>
    </row>
    <row r="6" ht="12.75">
      <c r="H6" t="s">
        <v>72</v>
      </c>
    </row>
    <row r="8" ht="12.75">
      <c r="J8" s="2" t="s">
        <v>168</v>
      </c>
    </row>
    <row r="9" spans="2:20" ht="13.5" thickBot="1">
      <c r="B9" s="4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2:20" ht="30" customHeight="1" thickBot="1">
      <c r="B10" s="49" t="s">
        <v>73</v>
      </c>
      <c r="C10" s="50"/>
      <c r="D10" s="51" t="s">
        <v>74</v>
      </c>
      <c r="E10" s="52"/>
      <c r="F10" s="53" t="s">
        <v>75</v>
      </c>
      <c r="G10" s="52"/>
      <c r="H10" s="53" t="s">
        <v>76</v>
      </c>
      <c r="I10" s="52"/>
      <c r="J10" s="53" t="s">
        <v>77</v>
      </c>
      <c r="K10" s="54"/>
      <c r="L10" s="52"/>
      <c r="M10" s="53" t="s">
        <v>78</v>
      </c>
      <c r="N10" s="55"/>
      <c r="O10" s="56" t="s">
        <v>79</v>
      </c>
      <c r="P10" s="57"/>
      <c r="Q10" s="58"/>
      <c r="R10" s="55"/>
      <c r="S10" s="59" t="s">
        <v>80</v>
      </c>
      <c r="T10" s="60"/>
    </row>
    <row r="11" spans="2:20" ht="30" customHeight="1" thickBot="1">
      <c r="B11" s="61"/>
      <c r="C11" s="62"/>
      <c r="D11" s="60"/>
      <c r="E11" s="62"/>
      <c r="F11" s="162" t="s">
        <v>181</v>
      </c>
      <c r="G11" s="62"/>
      <c r="H11" s="60"/>
      <c r="I11" s="62"/>
      <c r="J11" s="60"/>
      <c r="K11" s="63"/>
      <c r="L11" s="62"/>
      <c r="M11" s="60"/>
      <c r="N11" s="64"/>
      <c r="O11" s="48"/>
      <c r="P11" s="65"/>
      <c r="Q11" s="5"/>
      <c r="R11" s="64"/>
      <c r="S11" s="66"/>
      <c r="T11" s="60"/>
    </row>
    <row r="12" spans="2:20" ht="12.75" customHeight="1">
      <c r="B12" s="67"/>
      <c r="C12" s="68"/>
      <c r="D12" s="69"/>
      <c r="E12" s="68"/>
      <c r="F12" s="69"/>
      <c r="G12" s="68"/>
      <c r="H12" s="69"/>
      <c r="I12" s="68"/>
      <c r="J12" s="69"/>
      <c r="K12" s="70"/>
      <c r="L12" s="68"/>
      <c r="M12" s="69"/>
      <c r="N12" s="68"/>
      <c r="O12" s="69"/>
      <c r="P12" s="68"/>
      <c r="Q12" s="69"/>
      <c r="R12" s="68"/>
      <c r="S12" s="71"/>
      <c r="T12" s="5"/>
    </row>
    <row r="13" spans="2:20" ht="15" customHeight="1">
      <c r="B13" s="72">
        <v>1</v>
      </c>
      <c r="C13" s="64"/>
      <c r="D13" s="5" t="s">
        <v>81</v>
      </c>
      <c r="E13" s="64"/>
      <c r="F13" s="73">
        <v>550000000</v>
      </c>
      <c r="G13" s="64"/>
      <c r="H13" s="74">
        <f>F13/$F$18</f>
        <v>0.5194054497805987</v>
      </c>
      <c r="I13" s="64"/>
      <c r="J13" s="75">
        <f>'Cost of Capital'!G11</f>
        <v>0.06483867835084765</v>
      </c>
      <c r="K13" s="76"/>
      <c r="L13" s="64"/>
      <c r="M13" s="77">
        <f>ROUND(H13*J13,4)</f>
        <v>0.0337</v>
      </c>
      <c r="N13" s="64"/>
      <c r="O13" s="5"/>
      <c r="P13" s="64"/>
      <c r="Q13" s="5"/>
      <c r="R13" s="64"/>
      <c r="S13" s="78">
        <f>+M13</f>
        <v>0.0337</v>
      </c>
      <c r="T13" s="77"/>
    </row>
    <row r="14" spans="2:20" ht="12.75">
      <c r="B14" s="72">
        <f>+B13+1</f>
        <v>2</v>
      </c>
      <c r="C14" s="64"/>
      <c r="D14" s="5" t="s">
        <v>82</v>
      </c>
      <c r="E14" s="64"/>
      <c r="F14" s="73">
        <f>'S T Debt Balance'!H30</f>
        <v>0</v>
      </c>
      <c r="G14" s="64"/>
      <c r="H14" s="74">
        <f>F14/$F$18</f>
        <v>0</v>
      </c>
      <c r="I14" s="64"/>
      <c r="J14" s="75">
        <f>'Cost of Capital'!G12</f>
        <v>0.008299560184142971</v>
      </c>
      <c r="K14" s="76"/>
      <c r="L14" s="64"/>
      <c r="M14" s="77">
        <f>ROUND(H14*J14,4)</f>
        <v>0</v>
      </c>
      <c r="N14" s="64"/>
      <c r="O14" s="5"/>
      <c r="P14" s="64"/>
      <c r="Q14" s="5"/>
      <c r="R14" s="64"/>
      <c r="S14" s="78">
        <f>+M14</f>
        <v>0</v>
      </c>
      <c r="T14" s="77"/>
    </row>
    <row r="15" spans="2:20" ht="25.5">
      <c r="B15" s="72">
        <f>+B14+1</f>
        <v>3</v>
      </c>
      <c r="C15" s="64"/>
      <c r="D15" s="79" t="s">
        <v>83</v>
      </c>
      <c r="E15" s="64"/>
      <c r="F15" s="73">
        <f>'Accts Rec Financing'!E411</f>
        <v>43588933.199189894</v>
      </c>
      <c r="G15" s="64"/>
      <c r="H15" s="74">
        <f>F15/$F$18</f>
        <v>0.04116423537051217</v>
      </c>
      <c r="I15" s="64"/>
      <c r="J15" s="75">
        <f>'Cost of Capital'!G13</f>
        <v>0.012228640665223469</v>
      </c>
      <c r="K15" s="76"/>
      <c r="L15" s="64"/>
      <c r="M15" s="77">
        <f>ROUND(H15*J15,4)</f>
        <v>0.0005</v>
      </c>
      <c r="N15" s="64"/>
      <c r="O15" s="5"/>
      <c r="P15" s="64"/>
      <c r="Q15" s="5"/>
      <c r="R15" s="64"/>
      <c r="S15" s="78">
        <f>+M15</f>
        <v>0.0005</v>
      </c>
      <c r="T15" s="77"/>
    </row>
    <row r="16" spans="2:20" ht="12.75">
      <c r="B16" s="72">
        <f>+B15+1</f>
        <v>4</v>
      </c>
      <c r="C16" s="64"/>
      <c r="D16" s="5" t="s">
        <v>84</v>
      </c>
      <c r="E16" s="64"/>
      <c r="F16" s="73">
        <f>'Uncoll Accts - Factor'!E16</f>
        <v>465314088</v>
      </c>
      <c r="G16" s="64"/>
      <c r="H16" s="74">
        <f>F16/$F$18</f>
        <v>0.43943031484888917</v>
      </c>
      <c r="I16" s="64"/>
      <c r="J16" s="80">
        <f>'Cost of Capital'!G14</f>
        <v>0.105</v>
      </c>
      <c r="K16" s="81" t="s">
        <v>85</v>
      </c>
      <c r="L16" s="64"/>
      <c r="M16" s="77">
        <f>ROUND(H16*J16,4)</f>
        <v>0.0461</v>
      </c>
      <c r="N16" s="64"/>
      <c r="O16" s="163">
        <f>+O57</f>
        <v>1.5762</v>
      </c>
      <c r="P16" s="64"/>
      <c r="Q16" s="48" t="s">
        <v>86</v>
      </c>
      <c r="R16" s="64"/>
      <c r="S16" s="166">
        <f>ROUND(H16*J16*O16,5)</f>
        <v>0.07273</v>
      </c>
      <c r="T16" s="77"/>
    </row>
    <row r="17" spans="2:20" ht="12.75">
      <c r="B17" s="72"/>
      <c r="C17" s="64"/>
      <c r="D17" s="5"/>
      <c r="E17" s="64"/>
      <c r="F17" s="73"/>
      <c r="G17" s="64"/>
      <c r="H17" s="74"/>
      <c r="I17" s="64"/>
      <c r="J17" s="83"/>
      <c r="K17" s="76"/>
      <c r="L17" s="64"/>
      <c r="M17" s="74"/>
      <c r="N17" s="64"/>
      <c r="O17" s="5"/>
      <c r="P17" s="64"/>
      <c r="Q17" s="5"/>
      <c r="R17" s="64"/>
      <c r="S17" s="84"/>
      <c r="T17" s="82"/>
    </row>
    <row r="18" spans="2:20" ht="12.75">
      <c r="B18" s="72">
        <f>+B16+1</f>
        <v>5</v>
      </c>
      <c r="C18" s="64"/>
      <c r="D18" s="5" t="s">
        <v>87</v>
      </c>
      <c r="E18" s="64"/>
      <c r="F18" s="85">
        <f>SUM(F13:F16)</f>
        <v>1058903021.1991899</v>
      </c>
      <c r="G18" s="64"/>
      <c r="H18" s="86">
        <f>SUM(H13:H16)</f>
        <v>1</v>
      </c>
      <c r="I18" s="64"/>
      <c r="J18" s="83"/>
      <c r="K18" s="76"/>
      <c r="L18" s="64"/>
      <c r="M18" s="87">
        <f>SUM(M13:M16)</f>
        <v>0.08030000000000001</v>
      </c>
      <c r="N18" s="64"/>
      <c r="O18" s="5"/>
      <c r="P18" s="64"/>
      <c r="Q18" s="5"/>
      <c r="R18" s="64"/>
      <c r="S18" s="88">
        <f>SUM(S13:S17)</f>
        <v>0.10693</v>
      </c>
      <c r="T18" s="89"/>
    </row>
    <row r="19" spans="2:20" ht="12.75">
      <c r="B19" s="72"/>
      <c r="C19" s="64"/>
      <c r="D19" s="5"/>
      <c r="E19" s="64"/>
      <c r="F19" s="5"/>
      <c r="G19" s="64"/>
      <c r="H19" s="5"/>
      <c r="I19" s="64"/>
      <c r="J19" s="5"/>
      <c r="K19" s="76"/>
      <c r="L19" s="64"/>
      <c r="M19" s="5"/>
      <c r="N19" s="64"/>
      <c r="O19" s="5"/>
      <c r="P19" s="64"/>
      <c r="Q19" s="5"/>
      <c r="R19" s="64"/>
      <c r="S19" s="90"/>
      <c r="T19" s="5"/>
    </row>
    <row r="20" spans="2:20" ht="13.5" thickBot="1">
      <c r="B20" s="91"/>
      <c r="C20" s="92"/>
      <c r="D20" s="93"/>
      <c r="E20" s="92"/>
      <c r="F20" s="93"/>
      <c r="G20" s="92"/>
      <c r="H20" s="93"/>
      <c r="I20" s="92"/>
      <c r="J20" s="93"/>
      <c r="K20" s="94"/>
      <c r="L20" s="92"/>
      <c r="M20" s="93"/>
      <c r="N20" s="92"/>
      <c r="O20" s="93"/>
      <c r="P20" s="92"/>
      <c r="Q20" s="93"/>
      <c r="R20" s="92"/>
      <c r="S20" s="95"/>
      <c r="T20" s="5"/>
    </row>
    <row r="21" spans="2:20" ht="12.75">
      <c r="B21" s="72"/>
      <c r="C21" s="64"/>
      <c r="D21" s="5"/>
      <c r="E21" s="5"/>
      <c r="F21" s="5"/>
      <c r="G21" s="5"/>
      <c r="H21" s="5"/>
      <c r="I21" s="5"/>
      <c r="J21" s="5"/>
      <c r="K21" s="5"/>
      <c r="L21" s="5"/>
      <c r="M21" s="5"/>
      <c r="N21" s="64"/>
      <c r="O21" s="5"/>
      <c r="P21" s="65"/>
      <c r="Q21" s="5"/>
      <c r="R21" s="5"/>
      <c r="S21" s="90"/>
      <c r="T21" s="5"/>
    </row>
    <row r="22" spans="2:20" ht="12" customHeight="1">
      <c r="B22" s="72"/>
      <c r="C22" s="64"/>
      <c r="D22" s="5"/>
      <c r="E22" s="5"/>
      <c r="F22" s="5"/>
      <c r="G22" s="5"/>
      <c r="H22" s="5"/>
      <c r="I22" s="5"/>
      <c r="J22" s="5"/>
      <c r="K22" s="5"/>
      <c r="L22" s="5"/>
      <c r="M22" s="5"/>
      <c r="N22" s="64"/>
      <c r="O22" s="5"/>
      <c r="P22" s="65"/>
      <c r="Q22" s="5"/>
      <c r="R22" s="5"/>
      <c r="S22" s="90"/>
      <c r="T22" s="5"/>
    </row>
    <row r="23" spans="2:20" ht="12.75">
      <c r="B23" s="61" t="s">
        <v>85</v>
      </c>
      <c r="C23" s="96"/>
      <c r="D23" s="5" t="s">
        <v>88</v>
      </c>
      <c r="E23" s="5"/>
      <c r="F23" s="5"/>
      <c r="G23" s="5"/>
      <c r="H23" s="5"/>
      <c r="I23" s="5"/>
      <c r="J23" s="5"/>
      <c r="K23" s="5"/>
      <c r="L23" s="5"/>
      <c r="M23" s="5"/>
      <c r="N23" s="64"/>
      <c r="O23" s="77"/>
      <c r="P23" s="65"/>
      <c r="Q23" s="5"/>
      <c r="R23" s="5"/>
      <c r="S23" s="90"/>
      <c r="T23" s="5"/>
    </row>
    <row r="24" spans="2:20" ht="12.75">
      <c r="B24" s="72"/>
      <c r="C24" s="96"/>
      <c r="D24" s="5" t="s">
        <v>157</v>
      </c>
      <c r="E24" s="5"/>
      <c r="F24" s="5"/>
      <c r="G24" s="5"/>
      <c r="H24" s="5"/>
      <c r="I24" s="5"/>
      <c r="J24" s="5"/>
      <c r="K24" s="5"/>
      <c r="L24" s="5"/>
      <c r="M24" s="5"/>
      <c r="N24" s="64"/>
      <c r="O24" s="5"/>
      <c r="P24" s="65"/>
      <c r="Q24" s="5"/>
      <c r="R24" s="5"/>
      <c r="S24" s="90"/>
      <c r="T24" s="5"/>
    </row>
    <row r="25" spans="2:20" ht="12.75">
      <c r="B25" s="97"/>
      <c r="C25" s="96"/>
      <c r="D25" s="5"/>
      <c r="E25" s="5"/>
      <c r="F25" s="5"/>
      <c r="G25" s="5"/>
      <c r="H25" s="5"/>
      <c r="I25" s="5"/>
      <c r="J25" s="5"/>
      <c r="K25" s="5"/>
      <c r="L25" s="5"/>
      <c r="M25" s="5"/>
      <c r="N25" s="64"/>
      <c r="O25" s="5"/>
      <c r="P25" s="65"/>
      <c r="Q25" s="5"/>
      <c r="R25" s="5"/>
      <c r="S25" s="90"/>
      <c r="T25" s="5"/>
    </row>
    <row r="26" spans="2:20" ht="12.75">
      <c r="B26" s="61" t="s">
        <v>86</v>
      </c>
      <c r="C26" s="96"/>
      <c r="D26" s="5" t="s">
        <v>89</v>
      </c>
      <c r="E26" s="5"/>
      <c r="F26" s="5"/>
      <c r="G26" s="5"/>
      <c r="H26" s="5"/>
      <c r="I26" s="5"/>
      <c r="J26" s="5"/>
      <c r="K26" s="5"/>
      <c r="L26" s="5"/>
      <c r="M26" s="5"/>
      <c r="N26" s="64"/>
      <c r="O26" s="5"/>
      <c r="P26" s="65"/>
      <c r="Q26" s="5"/>
      <c r="R26" s="5"/>
      <c r="S26" s="90"/>
      <c r="T26" s="5"/>
    </row>
    <row r="27" spans="2:20" ht="12.75">
      <c r="B27" s="61"/>
      <c r="C27" s="96"/>
      <c r="D27" s="98" t="s">
        <v>158</v>
      </c>
      <c r="E27" s="5"/>
      <c r="F27" s="5"/>
      <c r="G27" s="5"/>
      <c r="H27" s="5"/>
      <c r="I27" s="5"/>
      <c r="J27" s="5"/>
      <c r="K27" s="5"/>
      <c r="L27" s="5"/>
      <c r="M27" s="5"/>
      <c r="N27" s="64"/>
      <c r="O27" s="5"/>
      <c r="P27" s="65"/>
      <c r="Q27" s="5"/>
      <c r="R27" s="5"/>
      <c r="S27" s="90"/>
      <c r="T27" s="5"/>
    </row>
    <row r="28" spans="2:20" ht="12.75">
      <c r="B28" s="97"/>
      <c r="C28" s="96"/>
      <c r="D28" s="5"/>
      <c r="E28" s="5"/>
      <c r="F28" s="5"/>
      <c r="G28" s="5"/>
      <c r="H28" s="5"/>
      <c r="I28" s="5"/>
      <c r="J28" s="5"/>
      <c r="K28" s="5"/>
      <c r="L28" s="5"/>
      <c r="M28" s="5"/>
      <c r="N28" s="64"/>
      <c r="O28" s="5"/>
      <c r="P28" s="65"/>
      <c r="Q28" s="5"/>
      <c r="R28" s="5"/>
      <c r="S28" s="90"/>
      <c r="T28" s="5"/>
    </row>
    <row r="29" spans="2:20" ht="12.75">
      <c r="B29" s="97">
        <v>1</v>
      </c>
      <c r="C29" s="96"/>
      <c r="D29" s="5" t="s">
        <v>90</v>
      </c>
      <c r="E29" s="5"/>
      <c r="F29" s="5"/>
      <c r="G29" s="5"/>
      <c r="H29" s="5"/>
      <c r="I29" s="5"/>
      <c r="J29" s="5"/>
      <c r="K29" s="5"/>
      <c r="L29" s="5"/>
      <c r="M29" s="5"/>
      <c r="N29" s="64"/>
      <c r="O29" s="82">
        <f>+O61</f>
        <v>100</v>
      </c>
      <c r="P29" s="65"/>
      <c r="Q29" s="5"/>
      <c r="R29" s="5"/>
      <c r="S29" s="90"/>
      <c r="T29" s="5"/>
    </row>
    <row r="30" spans="2:20" ht="12.75">
      <c r="B30" s="97">
        <f>+B29+1</f>
        <v>2</v>
      </c>
      <c r="C30" s="96"/>
      <c r="D30" s="98" t="s">
        <v>184</v>
      </c>
      <c r="E30" s="5"/>
      <c r="F30" s="5"/>
      <c r="G30" s="5"/>
      <c r="H30" s="5"/>
      <c r="I30" s="5"/>
      <c r="J30" s="5"/>
      <c r="K30" s="5"/>
      <c r="L30" s="5"/>
      <c r="M30" s="5"/>
      <c r="N30" s="64"/>
      <c r="O30" s="101">
        <f>+O62</f>
        <v>0.24</v>
      </c>
      <c r="P30" s="65"/>
      <c r="Q30" s="5"/>
      <c r="R30" s="5"/>
      <c r="S30" s="90"/>
      <c r="T30" s="5"/>
    </row>
    <row r="31" spans="2:20" ht="12.75">
      <c r="B31" s="97">
        <f>+B30+1</f>
        <v>3</v>
      </c>
      <c r="C31" s="96"/>
      <c r="D31" s="98" t="s">
        <v>129</v>
      </c>
      <c r="E31" s="5"/>
      <c r="F31" s="5"/>
      <c r="G31" s="5"/>
      <c r="H31" s="5"/>
      <c r="I31" s="5"/>
      <c r="J31" s="5"/>
      <c r="K31" s="5"/>
      <c r="L31" s="5"/>
      <c r="M31" s="5"/>
      <c r="N31" s="64"/>
      <c r="O31" s="99">
        <f>+O63</f>
        <v>0.15</v>
      </c>
      <c r="P31" s="65"/>
      <c r="Q31" s="5"/>
      <c r="R31" s="5"/>
      <c r="S31" s="90"/>
      <c r="T31" s="5"/>
    </row>
    <row r="32" spans="2:20" ht="12.75">
      <c r="B32" s="97"/>
      <c r="C32" s="96"/>
      <c r="D32" s="98"/>
      <c r="E32" s="5"/>
      <c r="F32" s="5"/>
      <c r="G32" s="5"/>
      <c r="H32" s="5"/>
      <c r="I32" s="5"/>
      <c r="J32" s="5"/>
      <c r="K32" s="5"/>
      <c r="L32" s="5"/>
      <c r="M32" s="5"/>
      <c r="N32" s="64"/>
      <c r="O32" s="100"/>
      <c r="P32" s="65"/>
      <c r="Q32" s="5"/>
      <c r="R32" s="5"/>
      <c r="S32" s="90"/>
      <c r="T32" s="5"/>
    </row>
    <row r="33" spans="2:20" ht="12.75">
      <c r="B33" s="97">
        <f>+B31+1</f>
        <v>4</v>
      </c>
      <c r="C33" s="96"/>
      <c r="D33" s="98" t="s">
        <v>159</v>
      </c>
      <c r="E33" s="5"/>
      <c r="F33" s="5"/>
      <c r="G33" s="5"/>
      <c r="H33" s="5"/>
      <c r="I33" s="5"/>
      <c r="J33" s="5"/>
      <c r="K33" s="5"/>
      <c r="L33" s="5"/>
      <c r="M33" s="5"/>
      <c r="N33" s="64"/>
      <c r="O33" s="101">
        <f>+O29-O30-O31</f>
        <v>99.61</v>
      </c>
      <c r="P33" s="65"/>
      <c r="Q33" s="5"/>
      <c r="R33" s="5"/>
      <c r="S33" s="90"/>
      <c r="T33" s="5"/>
    </row>
    <row r="34" spans="2:20" ht="12.75">
      <c r="B34" s="97">
        <f aca="true" t="shared" si="0" ref="B34:B40">+B33+1</f>
        <v>5</v>
      </c>
      <c r="C34" s="96"/>
      <c r="D34" s="98" t="s">
        <v>160</v>
      </c>
      <c r="E34" s="5"/>
      <c r="F34" s="5"/>
      <c r="G34" s="5"/>
      <c r="H34" s="5"/>
      <c r="I34" s="5"/>
      <c r="J34" s="5"/>
      <c r="K34" s="5"/>
      <c r="L34" s="5"/>
      <c r="M34" s="5"/>
      <c r="N34" s="64"/>
      <c r="O34" s="99">
        <f>+O71</f>
        <v>5.638368000000001</v>
      </c>
      <c r="P34" s="65"/>
      <c r="Q34" s="5"/>
      <c r="R34" s="5"/>
      <c r="S34" s="90"/>
      <c r="T34" s="5"/>
    </row>
    <row r="35" spans="2:20" ht="12.75">
      <c r="B35" s="97"/>
      <c r="C35" s="96"/>
      <c r="D35" s="98"/>
      <c r="E35" s="5"/>
      <c r="F35" s="5"/>
      <c r="G35" s="5"/>
      <c r="H35" s="5"/>
      <c r="I35" s="5"/>
      <c r="J35" s="5"/>
      <c r="K35" s="5"/>
      <c r="L35" s="5"/>
      <c r="M35" s="5"/>
      <c r="N35" s="64"/>
      <c r="O35" s="82"/>
      <c r="P35" s="65"/>
      <c r="Q35" s="5"/>
      <c r="R35" s="5"/>
      <c r="S35" s="90"/>
      <c r="T35" s="5"/>
    </row>
    <row r="36" spans="2:20" ht="12.75">
      <c r="B36" s="97">
        <f>+B34+1</f>
        <v>6</v>
      </c>
      <c r="C36" s="96"/>
      <c r="D36" s="98" t="s">
        <v>91</v>
      </c>
      <c r="E36" s="5"/>
      <c r="F36" s="5"/>
      <c r="G36" s="5"/>
      <c r="H36" s="5"/>
      <c r="I36" s="5"/>
      <c r="J36" s="5"/>
      <c r="K36" s="5"/>
      <c r="L36" s="5"/>
      <c r="M36" s="5"/>
      <c r="N36" s="64"/>
      <c r="O36" s="101">
        <f>+O33-O34</f>
        <v>93.971632</v>
      </c>
      <c r="P36" s="65"/>
      <c r="Q36" s="5"/>
      <c r="R36" s="5"/>
      <c r="S36" s="90"/>
      <c r="T36" s="5"/>
    </row>
    <row r="37" spans="2:20" ht="12.75">
      <c r="B37" s="97">
        <f t="shared" si="0"/>
        <v>7</v>
      </c>
      <c r="C37" s="96"/>
      <c r="D37" s="98" t="s">
        <v>161</v>
      </c>
      <c r="E37" s="5"/>
      <c r="F37" s="5"/>
      <c r="G37" s="5"/>
      <c r="H37" s="5"/>
      <c r="I37" s="5"/>
      <c r="J37" s="5"/>
      <c r="K37" s="5"/>
      <c r="L37" s="5"/>
      <c r="M37" s="5"/>
      <c r="N37" s="64"/>
      <c r="O37" s="99">
        <f>+O66</f>
        <v>5.6372</v>
      </c>
      <c r="P37" s="65"/>
      <c r="Q37" s="5"/>
      <c r="R37" s="5"/>
      <c r="S37" s="90"/>
      <c r="T37" s="5"/>
    </row>
    <row r="38" spans="2:20" ht="12.75">
      <c r="B38" s="97"/>
      <c r="C38" s="96"/>
      <c r="D38" s="98"/>
      <c r="E38" s="5"/>
      <c r="F38" s="5"/>
      <c r="G38" s="5"/>
      <c r="H38" s="5"/>
      <c r="I38" s="5"/>
      <c r="J38" s="5"/>
      <c r="K38" s="5"/>
      <c r="L38" s="5"/>
      <c r="M38" s="5"/>
      <c r="N38" s="64"/>
      <c r="O38" s="100"/>
      <c r="P38" s="65"/>
      <c r="Q38" s="5"/>
      <c r="R38" s="5"/>
      <c r="S38" s="90"/>
      <c r="T38" s="5"/>
    </row>
    <row r="39" spans="2:20" ht="12.75">
      <c r="B39" s="97">
        <f>+B37+1</f>
        <v>8</v>
      </c>
      <c r="C39" s="65"/>
      <c r="D39" s="98" t="s">
        <v>162</v>
      </c>
      <c r="E39" s="5"/>
      <c r="F39" s="5"/>
      <c r="G39" s="5"/>
      <c r="H39" s="5"/>
      <c r="I39" s="5"/>
      <c r="J39" s="5"/>
      <c r="K39" s="5"/>
      <c r="L39" s="5"/>
      <c r="M39" s="5"/>
      <c r="N39" s="64"/>
      <c r="O39" s="82">
        <f>+O36-O37</f>
        <v>88.33443199999999</v>
      </c>
      <c r="P39" s="65"/>
      <c r="Q39" s="5"/>
      <c r="R39" s="5"/>
      <c r="S39" s="90"/>
      <c r="T39" s="5"/>
    </row>
    <row r="40" spans="2:20" ht="12.75">
      <c r="B40" s="97">
        <f t="shared" si="0"/>
        <v>9</v>
      </c>
      <c r="C40" s="65"/>
      <c r="D40" s="98" t="s">
        <v>163</v>
      </c>
      <c r="E40" s="5"/>
      <c r="F40" s="5"/>
      <c r="G40" s="5"/>
      <c r="H40" s="5"/>
      <c r="I40" s="5"/>
      <c r="J40" s="5"/>
      <c r="K40" s="5"/>
      <c r="L40" s="5"/>
      <c r="M40" s="5"/>
      <c r="N40" s="64"/>
      <c r="O40" s="99">
        <f>ROUND(O39*0.35,4)</f>
        <v>30.9171</v>
      </c>
      <c r="P40" s="65"/>
      <c r="Q40" s="5"/>
      <c r="R40" s="5"/>
      <c r="S40" s="90"/>
      <c r="T40" s="5"/>
    </row>
    <row r="41" spans="2:20" ht="12.75">
      <c r="B41" s="97"/>
      <c r="C41" s="65"/>
      <c r="D41" s="98"/>
      <c r="E41" s="5"/>
      <c r="F41" s="5"/>
      <c r="G41" s="5"/>
      <c r="H41" s="5"/>
      <c r="I41" s="5"/>
      <c r="J41" s="5"/>
      <c r="K41" s="5"/>
      <c r="L41" s="5"/>
      <c r="M41" s="5"/>
      <c r="N41" s="64"/>
      <c r="O41" s="100"/>
      <c r="P41" s="65"/>
      <c r="Q41" s="5"/>
      <c r="R41" s="5"/>
      <c r="S41" s="90"/>
      <c r="T41" s="5"/>
    </row>
    <row r="42" spans="2:20" ht="13.5" thickBot="1">
      <c r="B42" s="97">
        <f>+B40+1</f>
        <v>10</v>
      </c>
      <c r="C42" s="65"/>
      <c r="D42" s="98" t="s">
        <v>92</v>
      </c>
      <c r="E42" s="5"/>
      <c r="F42" s="5"/>
      <c r="G42" s="5"/>
      <c r="H42" s="5"/>
      <c r="I42" s="5"/>
      <c r="J42" s="5"/>
      <c r="K42" s="5"/>
      <c r="L42" s="5"/>
      <c r="M42" s="5"/>
      <c r="N42" s="64"/>
      <c r="O42" s="102">
        <f>+O39-O40</f>
        <v>57.41733199999999</v>
      </c>
      <c r="P42" s="65"/>
      <c r="Q42" s="5"/>
      <c r="R42" s="5"/>
      <c r="S42" s="90"/>
      <c r="T42" s="5"/>
    </row>
    <row r="43" spans="2:20" ht="13.5" thickTop="1">
      <c r="B43" s="97"/>
      <c r="C43" s="65"/>
      <c r="D43" s="98"/>
      <c r="E43" s="5"/>
      <c r="F43" s="5"/>
      <c r="G43" s="5"/>
      <c r="H43" s="5"/>
      <c r="I43" s="5"/>
      <c r="J43" s="5"/>
      <c r="K43" s="5"/>
      <c r="L43" s="5"/>
      <c r="M43" s="5"/>
      <c r="N43" s="64"/>
      <c r="O43" s="101"/>
      <c r="P43" s="65"/>
      <c r="Q43" s="5"/>
      <c r="R43" s="5"/>
      <c r="S43" s="90"/>
      <c r="T43" s="5"/>
    </row>
    <row r="44" spans="2:20" ht="12.75">
      <c r="B44" s="97">
        <f>+B42+1</f>
        <v>11</v>
      </c>
      <c r="C44" s="65"/>
      <c r="D44" s="98" t="s">
        <v>93</v>
      </c>
      <c r="E44" s="5"/>
      <c r="F44" s="5"/>
      <c r="G44" s="5"/>
      <c r="H44" s="5"/>
      <c r="I44" s="5"/>
      <c r="J44" s="5"/>
      <c r="K44" s="5"/>
      <c r="L44" s="5"/>
      <c r="M44" s="5"/>
      <c r="N44" s="64"/>
      <c r="O44" s="100"/>
      <c r="P44" s="65"/>
      <c r="Q44" s="5"/>
      <c r="R44" s="5"/>
      <c r="S44" s="90"/>
      <c r="T44" s="5"/>
    </row>
    <row r="45" spans="2:20" ht="12.75">
      <c r="B45" s="97">
        <f>+B44+1</f>
        <v>12</v>
      </c>
      <c r="C45" s="65"/>
      <c r="D45" s="98" t="s">
        <v>94</v>
      </c>
      <c r="E45" s="5"/>
      <c r="F45" s="5"/>
      <c r="G45" s="5"/>
      <c r="H45" s="5"/>
      <c r="I45" s="5"/>
      <c r="J45" s="5"/>
      <c r="K45" s="5"/>
      <c r="L45" s="5"/>
      <c r="M45" s="5"/>
      <c r="N45" s="64"/>
      <c r="O45" s="101">
        <f>+O42</f>
        <v>57.41733199999999</v>
      </c>
      <c r="P45" s="65"/>
      <c r="Q45" s="5"/>
      <c r="R45" s="5"/>
      <c r="S45" s="90"/>
      <c r="T45" s="5"/>
    </row>
    <row r="46" spans="2:20" ht="12.75">
      <c r="B46" s="97">
        <f>+B45+1</f>
        <v>13</v>
      </c>
      <c r="C46" s="65"/>
      <c r="D46" s="98" t="s">
        <v>164</v>
      </c>
      <c r="E46" s="5"/>
      <c r="F46" s="5"/>
      <c r="G46" s="5"/>
      <c r="H46" s="5"/>
      <c r="I46" s="5"/>
      <c r="J46" s="5"/>
      <c r="K46" s="5"/>
      <c r="L46" s="5"/>
      <c r="M46" s="5"/>
      <c r="N46" s="64"/>
      <c r="O46" s="101">
        <f>+O66</f>
        <v>5.6372</v>
      </c>
      <c r="P46" s="65"/>
      <c r="Q46" s="5"/>
      <c r="R46" s="5"/>
      <c r="S46" s="90"/>
      <c r="T46" s="5"/>
    </row>
    <row r="47" spans="2:20" ht="12.75">
      <c r="B47" s="97">
        <f>+B46+1</f>
        <v>14</v>
      </c>
      <c r="C47" s="65"/>
      <c r="D47" s="98" t="s">
        <v>95</v>
      </c>
      <c r="E47" s="5"/>
      <c r="F47" s="5"/>
      <c r="G47" s="5"/>
      <c r="H47" s="5"/>
      <c r="I47" s="5"/>
      <c r="J47" s="5"/>
      <c r="K47" s="5"/>
      <c r="L47" s="5"/>
      <c r="M47" s="5"/>
      <c r="N47" s="64"/>
      <c r="O47" s="101">
        <f>+O62</f>
        <v>0.24</v>
      </c>
      <c r="P47" s="65"/>
      <c r="Q47" s="5"/>
      <c r="R47" s="5"/>
      <c r="S47" s="90"/>
      <c r="T47" s="5"/>
    </row>
    <row r="48" spans="2:20" ht="12.75">
      <c r="B48" s="97">
        <f>+B47+1</f>
        <v>15</v>
      </c>
      <c r="C48" s="65"/>
      <c r="D48" s="98" t="s">
        <v>121</v>
      </c>
      <c r="E48" s="5"/>
      <c r="F48" s="5"/>
      <c r="G48" s="5"/>
      <c r="H48" s="5"/>
      <c r="I48" s="5"/>
      <c r="J48" s="5"/>
      <c r="K48" s="5"/>
      <c r="L48" s="5"/>
      <c r="M48" s="5"/>
      <c r="N48" s="64"/>
      <c r="O48" s="99">
        <f>+O63</f>
        <v>0.15</v>
      </c>
      <c r="P48" s="65"/>
      <c r="Q48" s="5"/>
      <c r="R48" s="5"/>
      <c r="S48" s="90"/>
      <c r="T48" s="5"/>
    </row>
    <row r="49" spans="2:20" ht="12.75">
      <c r="B49" s="97"/>
      <c r="C49" s="65"/>
      <c r="D49" s="98"/>
      <c r="E49" s="5"/>
      <c r="F49" s="5"/>
      <c r="G49" s="5"/>
      <c r="H49" s="5"/>
      <c r="I49" s="5"/>
      <c r="J49" s="5"/>
      <c r="K49" s="5"/>
      <c r="L49" s="5"/>
      <c r="M49" s="5"/>
      <c r="N49" s="64"/>
      <c r="O49" s="100"/>
      <c r="P49" s="65"/>
      <c r="Q49" s="5"/>
      <c r="R49" s="5"/>
      <c r="S49" s="90"/>
      <c r="T49" s="5"/>
    </row>
    <row r="50" spans="2:20" ht="13.5" thickBot="1">
      <c r="B50" s="97">
        <f>+B48+1</f>
        <v>16</v>
      </c>
      <c r="C50" s="65"/>
      <c r="D50" s="98" t="s">
        <v>96</v>
      </c>
      <c r="E50" s="5"/>
      <c r="F50" s="5"/>
      <c r="G50" s="5"/>
      <c r="H50" s="5"/>
      <c r="I50" s="5"/>
      <c r="J50" s="5"/>
      <c r="K50" s="5"/>
      <c r="L50" s="5"/>
      <c r="M50" s="5"/>
      <c r="N50" s="64"/>
      <c r="O50" s="102">
        <f>SUM(O45:O49)</f>
        <v>63.44453199999999</v>
      </c>
      <c r="P50" s="65"/>
      <c r="Q50" s="5"/>
      <c r="R50" s="5"/>
      <c r="S50" s="90"/>
      <c r="T50" s="5"/>
    </row>
    <row r="51" spans="2:20" ht="13.5" thickTop="1">
      <c r="B51" s="97"/>
      <c r="C51" s="65"/>
      <c r="D51" s="98"/>
      <c r="E51" s="5"/>
      <c r="F51" s="5"/>
      <c r="G51" s="5"/>
      <c r="H51" s="5"/>
      <c r="I51" s="5"/>
      <c r="J51" s="5"/>
      <c r="K51" s="5"/>
      <c r="L51" s="5"/>
      <c r="M51" s="5"/>
      <c r="N51" s="64"/>
      <c r="O51" s="100"/>
      <c r="P51" s="65"/>
      <c r="Q51" s="5"/>
      <c r="R51" s="5"/>
      <c r="S51" s="90"/>
      <c r="T51" s="5"/>
    </row>
    <row r="52" spans="2:20" ht="12.75">
      <c r="B52" s="97">
        <f>+B50+1</f>
        <v>17</v>
      </c>
      <c r="C52" s="65"/>
      <c r="D52" s="98" t="s">
        <v>97</v>
      </c>
      <c r="E52" s="5"/>
      <c r="F52" s="5"/>
      <c r="G52" s="5"/>
      <c r="H52" s="5"/>
      <c r="I52" s="5"/>
      <c r="J52" s="5"/>
      <c r="K52" s="5"/>
      <c r="L52" s="5"/>
      <c r="M52" s="5"/>
      <c r="N52" s="64"/>
      <c r="O52" s="100"/>
      <c r="P52" s="65"/>
      <c r="Q52" s="5"/>
      <c r="R52" s="5"/>
      <c r="S52" s="90"/>
      <c r="T52" s="5"/>
    </row>
    <row r="53" spans="2:20" ht="12.75">
      <c r="B53" s="97">
        <f>+B52+1</f>
        <v>18</v>
      </c>
      <c r="C53" s="65"/>
      <c r="D53" s="98" t="s">
        <v>98</v>
      </c>
      <c r="E53" s="5"/>
      <c r="F53" s="5"/>
      <c r="G53" s="5"/>
      <c r="H53" s="5"/>
      <c r="I53" s="5"/>
      <c r="J53" s="5"/>
      <c r="K53" s="5"/>
      <c r="L53" s="5"/>
      <c r="M53" s="5"/>
      <c r="N53" s="64"/>
      <c r="O53" s="101">
        <f>+O40</f>
        <v>30.9171</v>
      </c>
      <c r="P53" s="65"/>
      <c r="Q53" s="5"/>
      <c r="R53" s="5"/>
      <c r="S53" s="90"/>
      <c r="T53" s="5"/>
    </row>
    <row r="54" spans="2:20" ht="12.75">
      <c r="B54" s="97">
        <f>+B53+1</f>
        <v>19</v>
      </c>
      <c r="C54" s="65"/>
      <c r="D54" s="98" t="s">
        <v>99</v>
      </c>
      <c r="E54" s="5"/>
      <c r="F54" s="5"/>
      <c r="G54" s="5"/>
      <c r="H54" s="5"/>
      <c r="I54" s="5"/>
      <c r="J54" s="5"/>
      <c r="K54" s="5"/>
      <c r="L54" s="5"/>
      <c r="M54" s="5"/>
      <c r="N54" s="64"/>
      <c r="O54" s="99">
        <f>+O34</f>
        <v>5.638368000000001</v>
      </c>
      <c r="P54" s="65"/>
      <c r="Q54" s="5"/>
      <c r="R54" s="5"/>
      <c r="S54" s="90"/>
      <c r="T54" s="5"/>
    </row>
    <row r="55" spans="2:20" ht="13.5" thickBot="1">
      <c r="B55" s="97">
        <f>+B54+1</f>
        <v>20</v>
      </c>
      <c r="C55" s="65"/>
      <c r="D55" s="98" t="s">
        <v>100</v>
      </c>
      <c r="E55" s="5"/>
      <c r="F55" s="5"/>
      <c r="G55" s="5"/>
      <c r="H55" s="5"/>
      <c r="I55" s="5"/>
      <c r="J55" s="5"/>
      <c r="K55" s="5"/>
      <c r="L55" s="5"/>
      <c r="M55" s="5"/>
      <c r="N55" s="64"/>
      <c r="O55" s="103">
        <f>SUM(O53:O54)</f>
        <v>36.555468000000005</v>
      </c>
      <c r="P55" s="65"/>
      <c r="Q55" s="5"/>
      <c r="R55" s="5"/>
      <c r="S55" s="90"/>
      <c r="T55" s="5"/>
    </row>
    <row r="56" spans="2:20" ht="13.5" thickTop="1">
      <c r="B56" s="97"/>
      <c r="C56" s="65"/>
      <c r="D56" s="98"/>
      <c r="E56" s="5"/>
      <c r="F56" s="5"/>
      <c r="G56" s="5"/>
      <c r="H56" s="5"/>
      <c r="I56" s="5"/>
      <c r="J56" s="5"/>
      <c r="K56" s="5"/>
      <c r="L56" s="5"/>
      <c r="M56" s="5"/>
      <c r="N56" s="64"/>
      <c r="O56" s="100"/>
      <c r="P56" s="65"/>
      <c r="Q56" s="5"/>
      <c r="R56" s="5"/>
      <c r="S56" s="90"/>
      <c r="T56" s="5"/>
    </row>
    <row r="57" spans="2:20" ht="13.5" thickBot="1">
      <c r="B57" s="97">
        <f>+B55+1</f>
        <v>21</v>
      </c>
      <c r="C57" s="65"/>
      <c r="D57" s="98" t="s">
        <v>101</v>
      </c>
      <c r="E57" s="5"/>
      <c r="F57" s="5"/>
      <c r="G57" s="5"/>
      <c r="H57" s="5"/>
      <c r="I57" s="5"/>
      <c r="J57" s="5"/>
      <c r="K57" s="5"/>
      <c r="L57" s="5"/>
      <c r="M57" s="5"/>
      <c r="N57" s="64"/>
      <c r="O57" s="102">
        <f>ROUND(O29/O50,4)</f>
        <v>1.5762</v>
      </c>
      <c r="P57" s="65"/>
      <c r="Q57" s="5"/>
      <c r="R57" s="5"/>
      <c r="S57" s="90"/>
      <c r="T57" s="5"/>
    </row>
    <row r="58" spans="2:20" ht="13.5" thickTop="1">
      <c r="B58" s="97"/>
      <c r="C58" s="65"/>
      <c r="D58" s="98"/>
      <c r="E58" s="5"/>
      <c r="F58" s="5"/>
      <c r="G58" s="5"/>
      <c r="H58" s="5"/>
      <c r="I58" s="5"/>
      <c r="J58" s="5"/>
      <c r="K58" s="5"/>
      <c r="L58" s="5"/>
      <c r="M58" s="5"/>
      <c r="N58" s="64"/>
      <c r="O58" s="101"/>
      <c r="P58" s="65"/>
      <c r="Q58" s="5"/>
      <c r="R58" s="5"/>
      <c r="S58" s="90"/>
      <c r="T58" s="5"/>
    </row>
    <row r="59" spans="2:20" ht="12.75">
      <c r="B59" s="97"/>
      <c r="C59" s="65"/>
      <c r="D59" s="98"/>
      <c r="E59" s="5"/>
      <c r="F59" s="5"/>
      <c r="G59" s="5"/>
      <c r="H59" s="5"/>
      <c r="I59" s="5"/>
      <c r="J59" s="5"/>
      <c r="K59" s="5"/>
      <c r="L59" s="5"/>
      <c r="M59" s="5"/>
      <c r="N59" s="64"/>
      <c r="O59" s="100"/>
      <c r="P59" s="65"/>
      <c r="Q59" s="5"/>
      <c r="R59" s="5"/>
      <c r="S59" s="90"/>
      <c r="T59" s="5"/>
    </row>
    <row r="60" spans="2:20" ht="12.75">
      <c r="B60" s="97"/>
      <c r="C60" s="65"/>
      <c r="D60" s="98" t="s">
        <v>102</v>
      </c>
      <c r="E60" s="5"/>
      <c r="F60" s="5"/>
      <c r="G60" s="5"/>
      <c r="H60" s="5"/>
      <c r="I60" s="5"/>
      <c r="J60" s="5"/>
      <c r="K60" s="5"/>
      <c r="L60" s="5"/>
      <c r="M60" s="5"/>
      <c r="N60" s="64"/>
      <c r="O60" s="100"/>
      <c r="P60" s="65"/>
      <c r="Q60" s="5"/>
      <c r="R60" s="5"/>
      <c r="S60" s="90"/>
      <c r="T60" s="5"/>
    </row>
    <row r="61" spans="2:20" ht="12.75">
      <c r="B61" s="97">
        <v>1</v>
      </c>
      <c r="C61" s="65"/>
      <c r="D61" s="98" t="s">
        <v>103</v>
      </c>
      <c r="E61" s="5"/>
      <c r="F61" s="5"/>
      <c r="G61" s="5"/>
      <c r="H61" s="5"/>
      <c r="I61" s="5"/>
      <c r="J61" s="5"/>
      <c r="K61" s="5"/>
      <c r="L61" s="5"/>
      <c r="M61" s="5"/>
      <c r="N61" s="64"/>
      <c r="O61" s="82">
        <v>100</v>
      </c>
      <c r="P61" s="65"/>
      <c r="Q61" s="5"/>
      <c r="R61" s="5"/>
      <c r="S61" s="90"/>
      <c r="T61" s="5"/>
    </row>
    <row r="62" spans="2:20" ht="12.75">
      <c r="B62" s="97">
        <f>+B61+1</f>
        <v>2</v>
      </c>
      <c r="C62" s="65"/>
      <c r="D62" s="98" t="s">
        <v>183</v>
      </c>
      <c r="E62" s="5"/>
      <c r="F62" s="5"/>
      <c r="G62" s="5"/>
      <c r="H62" s="5"/>
      <c r="I62" s="5"/>
      <c r="J62" s="5"/>
      <c r="K62" s="5"/>
      <c r="L62" s="5"/>
      <c r="M62" s="5"/>
      <c r="N62" s="64"/>
      <c r="O62" s="101">
        <v>0.24</v>
      </c>
      <c r="P62" s="65"/>
      <c r="Q62" s="5"/>
      <c r="R62" s="5"/>
      <c r="S62" s="90"/>
      <c r="T62" s="5"/>
    </row>
    <row r="63" spans="2:20" ht="12.75">
      <c r="B63" s="97">
        <f>+B62+1</f>
        <v>3</v>
      </c>
      <c r="C63" s="65"/>
      <c r="D63" s="98" t="s">
        <v>121</v>
      </c>
      <c r="E63" s="5"/>
      <c r="F63" s="5"/>
      <c r="G63" s="5"/>
      <c r="H63" s="5"/>
      <c r="I63" s="5"/>
      <c r="J63" s="5"/>
      <c r="K63" s="5"/>
      <c r="L63" s="5"/>
      <c r="M63" s="5"/>
      <c r="N63" s="64"/>
      <c r="O63" s="99">
        <v>0.15</v>
      </c>
      <c r="P63" s="65"/>
      <c r="Q63" s="5"/>
      <c r="R63" s="5"/>
      <c r="S63" s="90"/>
      <c r="T63" s="5"/>
    </row>
    <row r="64" spans="2:20" ht="12.75">
      <c r="B64" s="97"/>
      <c r="C64" s="65"/>
      <c r="D64" s="98"/>
      <c r="E64" s="5"/>
      <c r="F64" s="5"/>
      <c r="G64" s="5"/>
      <c r="H64" s="5"/>
      <c r="I64" s="5"/>
      <c r="J64" s="5"/>
      <c r="K64" s="5"/>
      <c r="L64" s="5"/>
      <c r="M64" s="5"/>
      <c r="N64" s="64"/>
      <c r="O64" s="100"/>
      <c r="P64" s="65"/>
      <c r="Q64" s="5"/>
      <c r="R64" s="5"/>
      <c r="S64" s="90"/>
      <c r="T64" s="5"/>
    </row>
    <row r="65" spans="2:20" ht="12.75">
      <c r="B65" s="97">
        <f>+B63+1</f>
        <v>4</v>
      </c>
      <c r="C65" s="65"/>
      <c r="D65" s="98" t="s">
        <v>165</v>
      </c>
      <c r="E65" s="5"/>
      <c r="F65" s="5"/>
      <c r="G65" s="5"/>
      <c r="H65" s="5"/>
      <c r="I65" s="5"/>
      <c r="J65" s="5"/>
      <c r="K65" s="5"/>
      <c r="L65" s="5"/>
      <c r="M65" s="5"/>
      <c r="N65" s="64"/>
      <c r="O65" s="101">
        <f>+O61-O62-O63</f>
        <v>99.61</v>
      </c>
      <c r="P65" s="65"/>
      <c r="Q65" s="5"/>
      <c r="R65" s="5"/>
      <c r="S65" s="90"/>
      <c r="T65" s="5"/>
    </row>
    <row r="66" spans="2:20" ht="12.75">
      <c r="B66" s="97">
        <f>+B65+1</f>
        <v>5</v>
      </c>
      <c r="C66" s="65"/>
      <c r="D66" s="98" t="s">
        <v>166</v>
      </c>
      <c r="E66" s="5"/>
      <c r="F66" s="5"/>
      <c r="G66" s="5"/>
      <c r="H66" s="5"/>
      <c r="I66" s="5"/>
      <c r="J66" s="5"/>
      <c r="K66" s="5"/>
      <c r="L66" s="5"/>
      <c r="M66" s="5"/>
      <c r="N66" s="64"/>
      <c r="O66" s="99">
        <v>5.6372</v>
      </c>
      <c r="P66" s="65"/>
      <c r="Q66" s="5"/>
      <c r="R66" s="5"/>
      <c r="S66" s="90"/>
      <c r="T66" s="5"/>
    </row>
    <row r="67" spans="2:20" ht="12.75">
      <c r="B67" s="97"/>
      <c r="C67" s="65"/>
      <c r="D67" s="98"/>
      <c r="E67" s="5"/>
      <c r="F67" s="5"/>
      <c r="G67" s="5"/>
      <c r="H67" s="5"/>
      <c r="I67" s="5"/>
      <c r="J67" s="5"/>
      <c r="K67" s="5"/>
      <c r="L67" s="5"/>
      <c r="M67" s="5"/>
      <c r="N67" s="64"/>
      <c r="O67" s="100"/>
      <c r="P67" s="65"/>
      <c r="Q67" s="5"/>
      <c r="R67" s="5"/>
      <c r="S67" s="90"/>
      <c r="T67" s="5"/>
    </row>
    <row r="68" spans="2:20" ht="12.75">
      <c r="B68" s="97">
        <f>+B66+1</f>
        <v>6</v>
      </c>
      <c r="C68" s="65"/>
      <c r="D68" s="98" t="s">
        <v>165</v>
      </c>
      <c r="E68" s="5"/>
      <c r="F68" s="5"/>
      <c r="G68" s="5"/>
      <c r="H68" s="5"/>
      <c r="I68" s="5"/>
      <c r="J68" s="5"/>
      <c r="K68" s="5"/>
      <c r="L68" s="5"/>
      <c r="M68" s="5"/>
      <c r="N68" s="64"/>
      <c r="O68" s="101">
        <f>+O65-O66</f>
        <v>93.9728</v>
      </c>
      <c r="P68" s="65"/>
      <c r="Q68" s="5"/>
      <c r="R68" s="5"/>
      <c r="S68" s="90"/>
      <c r="T68" s="5"/>
    </row>
    <row r="69" spans="2:20" ht="12.75">
      <c r="B69" s="97">
        <f>+B68+1</f>
        <v>7</v>
      </c>
      <c r="C69" s="65"/>
      <c r="D69" s="98" t="s">
        <v>104</v>
      </c>
      <c r="E69" s="5"/>
      <c r="F69" s="5"/>
      <c r="G69" s="5"/>
      <c r="H69" s="5"/>
      <c r="I69" s="5"/>
      <c r="J69" s="5"/>
      <c r="K69" s="5"/>
      <c r="L69" s="5"/>
      <c r="M69" s="5"/>
      <c r="N69" s="64"/>
      <c r="O69" s="99">
        <v>6</v>
      </c>
      <c r="P69" s="65"/>
      <c r="Q69" s="5"/>
      <c r="R69" s="5"/>
      <c r="S69" s="90"/>
      <c r="T69" s="5"/>
    </row>
    <row r="70" spans="2:20" ht="12.75">
      <c r="B70" s="97"/>
      <c r="C70" s="65"/>
      <c r="D70" s="98"/>
      <c r="E70" s="5"/>
      <c r="F70" s="5"/>
      <c r="G70" s="5"/>
      <c r="H70" s="5"/>
      <c r="I70" s="5"/>
      <c r="J70" s="5"/>
      <c r="K70" s="5"/>
      <c r="L70" s="5"/>
      <c r="M70" s="5"/>
      <c r="N70" s="64"/>
      <c r="O70" s="100"/>
      <c r="P70" s="65"/>
      <c r="Q70" s="5"/>
      <c r="R70" s="5"/>
      <c r="S70" s="90"/>
      <c r="T70" s="5"/>
    </row>
    <row r="71" spans="2:20" ht="13.5" thickBot="1">
      <c r="B71" s="97">
        <f>+B69+1</f>
        <v>8</v>
      </c>
      <c r="C71" s="65"/>
      <c r="D71" s="98" t="s">
        <v>105</v>
      </c>
      <c r="E71" s="5"/>
      <c r="F71" s="5"/>
      <c r="G71" s="5"/>
      <c r="H71" s="5"/>
      <c r="I71" s="5"/>
      <c r="J71" s="5"/>
      <c r="K71" s="5"/>
      <c r="L71" s="5"/>
      <c r="M71" s="5"/>
      <c r="N71" s="64"/>
      <c r="O71" s="102">
        <f>ROUND(O68*O69,4)/100</f>
        <v>5.638368000000001</v>
      </c>
      <c r="P71" s="65"/>
      <c r="Q71" s="5"/>
      <c r="R71" s="5"/>
      <c r="S71" s="90"/>
      <c r="T71" s="5"/>
    </row>
    <row r="72" spans="1:20" ht="14.25" thickBot="1" thickTop="1">
      <c r="A72" s="98"/>
      <c r="B72" s="104"/>
      <c r="C72" s="105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2"/>
      <c r="O72" s="164"/>
      <c r="P72" s="105"/>
      <c r="Q72" s="93"/>
      <c r="R72" s="93"/>
      <c r="S72" s="95"/>
      <c r="T72" s="5"/>
    </row>
    <row r="74" ht="12.75">
      <c r="B74" t="s">
        <v>167</v>
      </c>
    </row>
    <row r="75" ht="12.75">
      <c r="B75" t="s">
        <v>169</v>
      </c>
    </row>
  </sheetData>
  <printOptions horizontalCentered="1"/>
  <pageMargins left="0" right="0" top="1.3" bottom="0" header="1.21" footer="0"/>
  <pageSetup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C60" sqref="C60"/>
    </sheetView>
  </sheetViews>
  <sheetFormatPr defaultColWidth="9.140625" defaultRowHeight="12.75"/>
  <cols>
    <col min="1" max="1" width="4.421875" style="0" bestFit="1" customWidth="1"/>
    <col min="2" max="2" width="2.28125" style="0" customWidth="1"/>
    <col min="3" max="3" width="25.8515625" style="0" bestFit="1" customWidth="1"/>
    <col min="4" max="4" width="2.28125" style="0" customWidth="1"/>
    <col min="5" max="5" width="16.7109375" style="0" customWidth="1"/>
    <col min="6" max="6" width="2.28125" style="0" customWidth="1"/>
    <col min="7" max="7" width="16.7109375" style="0" customWidth="1"/>
    <col min="8" max="8" width="2.28125" style="0" customWidth="1"/>
    <col min="9" max="9" width="16.00390625" style="0" bestFit="1" customWidth="1"/>
    <col min="10" max="10" width="2.28125" style="0" customWidth="1"/>
  </cols>
  <sheetData>
    <row r="1" spans="1:9" ht="12.75">
      <c r="A1" s="169" t="s">
        <v>0</v>
      </c>
      <c r="B1" s="169"/>
      <c r="C1" s="169"/>
      <c r="D1" s="169"/>
      <c r="E1" s="169"/>
      <c r="F1" s="169"/>
      <c r="G1" s="169"/>
      <c r="H1" s="169"/>
      <c r="I1" s="169"/>
    </row>
    <row r="2" spans="1:9" ht="12.75">
      <c r="A2" s="169" t="s">
        <v>106</v>
      </c>
      <c r="B2" s="169"/>
      <c r="C2" s="169"/>
      <c r="D2" s="169"/>
      <c r="E2" s="169"/>
      <c r="F2" s="169"/>
      <c r="G2" s="169"/>
      <c r="H2" s="169"/>
      <c r="I2" s="169"/>
    </row>
    <row r="3" spans="1:9" ht="12.75">
      <c r="A3" s="46"/>
      <c r="B3" s="46"/>
      <c r="C3" s="46"/>
      <c r="D3" s="46"/>
      <c r="E3" s="46"/>
      <c r="F3" s="46"/>
      <c r="G3" s="46"/>
      <c r="H3" s="46"/>
      <c r="I3" s="46"/>
    </row>
    <row r="4" spans="1:9" ht="12.75">
      <c r="A4" s="46"/>
      <c r="B4" s="46"/>
      <c r="C4" s="46"/>
      <c r="D4" s="46"/>
      <c r="E4" s="46"/>
      <c r="F4" s="46"/>
      <c r="G4" s="46"/>
      <c r="H4" s="46"/>
      <c r="I4" s="46"/>
    </row>
    <row r="5" spans="1:9" ht="25.5">
      <c r="A5" s="30" t="s">
        <v>107</v>
      </c>
      <c r="C5" s="2" t="s">
        <v>4</v>
      </c>
      <c r="E5" s="30" t="s">
        <v>108</v>
      </c>
      <c r="G5" s="30" t="s">
        <v>109</v>
      </c>
      <c r="I5" s="30" t="s">
        <v>110</v>
      </c>
    </row>
    <row r="6" spans="1:9" ht="12.75">
      <c r="A6" s="106">
        <v>-1</v>
      </c>
      <c r="C6" s="106">
        <f>+A6-1</f>
        <v>-2</v>
      </c>
      <c r="E6" s="106">
        <f>+C6-1</f>
        <v>-3</v>
      </c>
      <c r="G6" s="106">
        <f>+E6-1</f>
        <v>-4</v>
      </c>
      <c r="I6" s="106">
        <f>+G6-1</f>
        <v>-5</v>
      </c>
    </row>
    <row r="7" ht="12.75">
      <c r="A7" s="31"/>
    </row>
    <row r="8" spans="1:9" ht="12.75">
      <c r="A8" s="31">
        <v>1</v>
      </c>
      <c r="C8" s="107" t="s">
        <v>170</v>
      </c>
      <c r="E8" s="108">
        <f>+'[2]Uncollectible Accts Worksheet'!C7</f>
        <v>408354846</v>
      </c>
      <c r="G8" s="108">
        <f>+'[2]Uncollectible Accts Worksheet'!D7</f>
        <v>1101516</v>
      </c>
      <c r="I8" s="4">
        <f>ROUND(G8/E8,4)</f>
        <v>0.0027</v>
      </c>
    </row>
    <row r="9" spans="1:9" ht="12.75">
      <c r="A9" s="31"/>
      <c r="E9" s="108"/>
      <c r="G9" s="108"/>
      <c r="I9" s="4"/>
    </row>
    <row r="10" spans="1:9" ht="12.75">
      <c r="A10" s="31">
        <f>+A8+1</f>
        <v>2</v>
      </c>
      <c r="C10" s="107" t="s">
        <v>171</v>
      </c>
      <c r="E10" s="108">
        <f>+'[2]Uncollectible Accts Worksheet'!C8</f>
        <v>501432589</v>
      </c>
      <c r="G10" s="108">
        <f>+'[2]Uncollectible Accts Worksheet'!D8</f>
        <v>1140761</v>
      </c>
      <c r="I10" s="4">
        <f>ROUND(G10/E10,4)</f>
        <v>0.0023</v>
      </c>
    </row>
    <row r="11" spans="1:9" ht="12.75">
      <c r="A11" s="31"/>
      <c r="C11" s="107"/>
      <c r="E11" s="108"/>
      <c r="G11" s="108"/>
      <c r="I11" s="4"/>
    </row>
    <row r="12" spans="1:9" ht="12.75">
      <c r="A12" s="31">
        <f>+A10+1</f>
        <v>3</v>
      </c>
      <c r="C12" s="107" t="s">
        <v>172</v>
      </c>
      <c r="E12" s="108">
        <v>486154829</v>
      </c>
      <c r="G12" s="108">
        <v>1162370</v>
      </c>
      <c r="I12" s="4">
        <f>ROUND(G12/E12,4)</f>
        <v>0.0024</v>
      </c>
    </row>
    <row r="13" spans="1:9" ht="12.75">
      <c r="A13" s="31"/>
      <c r="E13" s="109" t="s">
        <v>111</v>
      </c>
      <c r="G13" s="109" t="s">
        <v>111</v>
      </c>
      <c r="I13" s="109" t="s">
        <v>111</v>
      </c>
    </row>
    <row r="14" spans="1:9" ht="12.75">
      <c r="A14" s="31">
        <f>+A12+1</f>
        <v>4</v>
      </c>
      <c r="C14" s="2" t="s">
        <v>8</v>
      </c>
      <c r="E14" s="108">
        <f>SUM(E8:E12)</f>
        <v>1395942264</v>
      </c>
      <c r="G14" s="108">
        <f>SUM(G8:G12)</f>
        <v>3404647</v>
      </c>
      <c r="I14" s="4">
        <f>SUM(I8:I12)</f>
        <v>0.0074</v>
      </c>
    </row>
    <row r="15" spans="1:9" ht="12.75">
      <c r="A15" s="31"/>
      <c r="E15" s="109" t="s">
        <v>111</v>
      </c>
      <c r="G15" s="109" t="s">
        <v>111</v>
      </c>
      <c r="I15" s="109" t="s">
        <v>111</v>
      </c>
    </row>
    <row r="16" spans="1:9" ht="12.75">
      <c r="A16" s="31">
        <f>+A14+1</f>
        <v>5</v>
      </c>
      <c r="C16" s="2" t="s">
        <v>112</v>
      </c>
      <c r="E16" s="108">
        <f>ROUND(E14/3,0)</f>
        <v>465314088</v>
      </c>
      <c r="G16" s="108">
        <f>ROUND(G14/3,0)</f>
        <v>1134882</v>
      </c>
      <c r="I16" s="4">
        <f>ROUND(G16/E16,4)</f>
        <v>0.0024</v>
      </c>
    </row>
    <row r="17" spans="1:9" ht="12.75">
      <c r="A17" s="31"/>
      <c r="E17" s="110" t="s">
        <v>113</v>
      </c>
      <c r="G17" s="110" t="s">
        <v>113</v>
      </c>
      <c r="I17" s="110" t="s">
        <v>113</v>
      </c>
    </row>
    <row r="18" ht="12.75">
      <c r="A18" s="31"/>
    </row>
    <row r="19" ht="12.75">
      <c r="A19" s="31"/>
    </row>
    <row r="20" ht="12.75">
      <c r="A20" s="31"/>
    </row>
    <row r="21" ht="12.75">
      <c r="A21" s="31"/>
    </row>
    <row r="22" ht="12.75">
      <c r="A22" s="31"/>
    </row>
    <row r="23" ht="12.75">
      <c r="A23" s="31"/>
    </row>
    <row r="24" ht="12.75">
      <c r="A24" s="31"/>
    </row>
    <row r="25" ht="12.75">
      <c r="A25" s="31"/>
    </row>
    <row r="26" ht="12.75">
      <c r="A26" s="31"/>
    </row>
    <row r="27" ht="12.75">
      <c r="A27" s="31"/>
    </row>
    <row r="28" ht="12.75">
      <c r="A28" s="31"/>
    </row>
    <row r="29" ht="12.75">
      <c r="A29" s="31"/>
    </row>
    <row r="30" ht="12.75">
      <c r="A30" s="31"/>
    </row>
    <row r="31" ht="12.75">
      <c r="A31" s="31"/>
    </row>
    <row r="32" ht="12.75">
      <c r="A32" s="31"/>
    </row>
    <row r="33" ht="12.75">
      <c r="A33" s="31"/>
    </row>
  </sheetData>
  <mergeCells count="2">
    <mergeCell ref="A1:I1"/>
    <mergeCell ref="A2:I2"/>
  </mergeCells>
  <printOptions horizontalCentered="1"/>
  <pageMargins left="0" right="0" top="2.33" bottom="0.5" header="1.38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American Electric Power®</cp:lastModifiedBy>
  <cp:lastPrinted>2012-01-23T13:34:33Z</cp:lastPrinted>
  <dcterms:created xsi:type="dcterms:W3CDTF">2007-09-24T17:50:16Z</dcterms:created>
  <dcterms:modified xsi:type="dcterms:W3CDTF">2012-01-23T13:34:38Z</dcterms:modified>
  <cp:category/>
  <cp:version/>
  <cp:contentType/>
  <cp:contentStatus/>
</cp:coreProperties>
</file>