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2040" windowWidth="9045" windowHeight="2295" activeTab="0"/>
  </bookViews>
  <sheets>
    <sheet name="Sheet1" sheetId="1" r:id="rId1"/>
  </sheets>
  <definedNames>
    <definedName name="NvsASD">"V2009-09-30"</definedName>
    <definedName name="NvsAutoDrillOk">"VN"</definedName>
    <definedName name="NvsDrillHyperLink" localSheetId="0">"http://psfinweb.aepsc.com/psp/fcm90prd_newwin/EMPLOYEE/ERP/c/REPORT_BOOKS.IC_RUN_DRILLDOWN.GBL?Action=A&amp;NVS_INSTANCE=1798287_1817403"</definedName>
    <definedName name="NvsElapsedTime">0.000717592592991423</definedName>
    <definedName name="NvsEndTime">40094.6712847222</definedName>
    <definedName name="NvsInstLang">"VENG"</definedName>
    <definedName name="NvsInstSpec">"%,FBUSINESS_UNIT,TGL_PRPT_CONS,NKYP_INT_CONSOL"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Effdt">"V2000-06-01"</definedName>
    <definedName name="NvsPanelSetid">"VAEP"</definedName>
    <definedName name="NvsReqBU">"VX992"</definedName>
    <definedName name="NvsReqBUOnly">"VN"</definedName>
    <definedName name="NvsSheetType" localSheetId="0">"M"</definedName>
    <definedName name="NvsTransLed">"VN"</definedName>
    <definedName name="NvsTree.PRPT_ACCOUNT" localSheetId="0">"YNNYN"</definedName>
    <definedName name="NvsTreeASD">"V2009-09-30"</definedName>
    <definedName name="NvsValTbl.CURRENCY_CD">"CURRENCY_CD_TBL"</definedName>
    <definedName name="_xlnm.Print_Area" localSheetId="0">'Sheet1'!$B$2:$H$501</definedName>
    <definedName name="_xlnm.Print_Titles" localSheetId="0">'Sheet1'!$B:$C,'Sheet1'!$2:$8</definedName>
    <definedName name="Reserved_Section">'Sheet1'!$AK$505:$AP$521</definedName>
  </definedNames>
  <calcPr fullCalcOnLoad="1"/>
</workbook>
</file>

<file path=xl/sharedStrings.xml><?xml version="1.0" encoding="utf-8"?>
<sst xmlns="http://schemas.openxmlformats.org/spreadsheetml/2006/main" count="1479" uniqueCount="1408">
  <si>
    <t>%,LACTUALS,SPER</t>
  </si>
  <si>
    <t>%,ATF,FACCOUNT</t>
  </si>
  <si>
    <t>%,ATT,FDESCR,UDESCR</t>
  </si>
  <si>
    <t>%,LACTUALS,SPER-1YR</t>
  </si>
  <si>
    <t>%,C</t>
  </si>
  <si>
    <t>%,LACTUALS,SQTR</t>
  </si>
  <si>
    <t>%,LACTUALS,SQTR-1YR</t>
  </si>
  <si>
    <t>%,LACTUALS,SYTD</t>
  </si>
  <si>
    <t>%,LACTUALS,SYTD-1YR</t>
  </si>
  <si>
    <t>%,LACTUALS,SROLLING12</t>
  </si>
  <si>
    <t>%,LACTUALS,SROLNG12-1Y</t>
  </si>
  <si>
    <t>Comparative Income Statement</t>
  </si>
  <si>
    <t>ACCOUNT</t>
  </si>
  <si>
    <t xml:space="preserve"> </t>
  </si>
  <si>
    <t>ONE MONTH ENDED</t>
  </si>
  <si>
    <t>ONE MONTH VARIANCE</t>
  </si>
  <si>
    <t>THREE MONTHS ENDED</t>
  </si>
  <si>
    <t>THREE MONTH VARIANCE</t>
  </si>
  <si>
    <t>YEAR TO DATE</t>
  </si>
  <si>
    <t>YEAR TO DATE VARIANCE</t>
  </si>
  <si>
    <t>TWELVE MONTHS ENDED</t>
  </si>
  <si>
    <t>TWELVE MONTHS VARIANCE</t>
  </si>
  <si>
    <t>NUMBER</t>
  </si>
  <si>
    <t xml:space="preserve">         DESCRIPTION             </t>
  </si>
  <si>
    <t>$</t>
  </si>
  <si>
    <t>%</t>
  </si>
  <si>
    <t>OPERATING REVENUES</t>
  </si>
  <si>
    <t>%,R,FACCOUNT,TPRPT_ACCOUNT,X,NPROV_FOR_RATE_REFUND</t>
  </si>
  <si>
    <t>%,R,FACCOUNT,TPRPT_ACCOUNT,NNET_OPRATNG_REVENUE</t>
  </si>
  <si>
    <t>TOTAL OPERATING REVENUES, NET</t>
  </si>
  <si>
    <t>OPERATING EXPENSES</t>
  </si>
  <si>
    <t>OPERATIONS</t>
  </si>
  <si>
    <t>%,FACCOUNT,TPRPT_ACCOUNT,X,NFUEL_FOR_ELEC_GEN</t>
  </si>
  <si>
    <t>%,FACCOUNT,TPRPT_ACCOUNT,X,NOTHER_OPERATION</t>
  </si>
  <si>
    <t>%,FACCOUNT,TPRPT_ACCOUNT,X,NMAINTENANCE</t>
  </si>
  <si>
    <t>%,FACCOUNT,TPRPT_ACCOUNT,NFUEL_&amp;_PURCH_POWER,NMAINTENANCE,NOTHER_OPERATION</t>
  </si>
  <si>
    <t>TOTAL OPER/MAINT EXPENSES</t>
  </si>
  <si>
    <t>%,FACCOUNT,TPRPT_ACCOUNT,X,NDEPRECIATION_&amp;_AMORT</t>
  </si>
  <si>
    <t>%,FACCOUNT,TPRPT_ACCOUNT,X,NTAXES_OTH_THAN_INC</t>
  </si>
  <si>
    <t>TAXES OTHER THAN INCOME TAXES</t>
  </si>
  <si>
    <t>%,FACCOUNT,TPRPT_ACCOUNT,X,NSTATE_INCOME_TAXES,NLOCAL_INCOME_TAXES,NFOREIGN_INCOME_TAXES</t>
  </si>
  <si>
    <t>%,FACCOUNT,TPRPT_ACCOUNT,X,NFEDERAL_INCOME_TAXES</t>
  </si>
  <si>
    <t>%,FACCOUNT,TPRPT_ACCOUNT,NOPERATING_EXPENSES</t>
  </si>
  <si>
    <t>TOTAL OPERATING EXPENSES</t>
  </si>
  <si>
    <t>%,R,FACCOUNT,TPRPT_ACCOUNT,NNET_ELEC_OPER_INC</t>
  </si>
  <si>
    <t>NET OPERATING INCOME</t>
  </si>
  <si>
    <t>OTHER INCOME AND DEDUCTIONS</t>
  </si>
  <si>
    <t>%,R,FACCOUNT,TPRPT_ACCOUNT,X,NTOTAL_OTHER_INCOME</t>
  </si>
  <si>
    <t>%,R,FACCOUNT,TPRPT_ACCOUNT,X,NTOTAL_OI_DEDUCTIONS</t>
  </si>
  <si>
    <t>%,R,FACCOUNT,TPRPT_ACCOUNT,X,NTOTAL_TAXES_OI&amp;D</t>
  </si>
  <si>
    <t>%,R,FACCOUNT,TPRPT_ACCOUNT,NOTH_INC_&amp;_(DEDUCT)</t>
  </si>
  <si>
    <t>NET OTHR INCOME AND DEDUCTIONS</t>
  </si>
  <si>
    <t>%,R,FACCOUNT,TPRPT_ACCOUNT,NINC_BFR_INTRST_CHRGS</t>
  </si>
  <si>
    <t>INCOME BEFORE INTEREST CHARGES</t>
  </si>
  <si>
    <t>INTEREST CHARGES</t>
  </si>
  <si>
    <t>%,FACCOUNT,TPRPT_ACCOUNT,X,NINT_LONG-TERM_DEBT</t>
  </si>
  <si>
    <t>%,FACCOUNT,TPRPT_ACCOUNT,X,NAMORT_DEBT_DISC_PREM</t>
  </si>
  <si>
    <t>%,FACCOUNT,TPRPT_ACCOUNT,X,NAMORT_LOSS_REACQ_DBT</t>
  </si>
  <si>
    <t>%,FACCOUNT,TPRPT_ACCOUNT,X,NAMORT_GAIN_REACQ_DBT</t>
  </si>
  <si>
    <t>%,FACCOUNT,TPRPT_ACCOUNT,X,NOTH_INTEREST_EXP</t>
  </si>
  <si>
    <t>%,FACCOUNT,TPRPT_ACCOUNT,NINTEREST_CHARGES</t>
  </si>
  <si>
    <t>TOTAL INTEREST CHARGES</t>
  </si>
  <si>
    <t>%,FACCOUNT,TPRPT_ACCOUNT,X,NAFUDC-BRWD_FUNDS-CR</t>
  </si>
  <si>
    <t>%,FACCOUNT,TPRPT_ACCOUNT,NNET_INTEREST_CHRGS</t>
  </si>
  <si>
    <t>NET INTEREST CHARGES</t>
  </si>
  <si>
    <t>%,R,FACCOUNT,TPRPT_ACCOUNT,NNET_INCOME</t>
  </si>
  <si>
    <t>NET INCOME BEFORE PREF DIV</t>
  </si>
  <si>
    <t>%,FACCOUNT,TPRPT_ACCOUNT,NPS_DIVID_REQUIREMENT,FCURRENCY_CD,V</t>
  </si>
  <si>
    <t>NET INCOME - EARN FOR CMMN STK</t>
  </si>
  <si>
    <t>N.M. = Not Meaningful</t>
  </si>
  <si>
    <t>Reserved Section</t>
  </si>
  <si>
    <t xml:space="preserve">Report as of Date: </t>
  </si>
  <si>
    <t>Rounding Tolerance:</t>
  </si>
  <si>
    <t>Error Message Shown:</t>
  </si>
  <si>
    <t>ERROR ABOVE</t>
  </si>
  <si>
    <t>E</t>
  </si>
  <si>
    <t>Error Message Counter</t>
  </si>
  <si>
    <t>----------</t>
  </si>
  <si>
    <t>Total Error Message Count</t>
  </si>
  <si>
    <t>========</t>
  </si>
  <si>
    <t xml:space="preserve">Report Title Business Unit Variable: </t>
  </si>
  <si>
    <t>Scope Related</t>
  </si>
  <si>
    <t>Report Request</t>
  </si>
  <si>
    <t>NET EXTRAORDINARY ITEMS</t>
  </si>
  <si>
    <t>%,R,FACCOUNT,TPRPT_ACCOUNT,X,NEXTRAORDINARY_DEDUCT,NEXTRAORDINARY_INCOME,NINC_TAX_EXTRORDINARY</t>
  </si>
  <si>
    <t>%,FACCOUNT,TPRPT_ACCOUNT,X,NINT_STD_AFFIL</t>
  </si>
  <si>
    <t>%,FACCOUNT,TPRPT_ACCOUNT,X,NINT_STD_NONAFFIL</t>
  </si>
  <si>
    <t>Elapsed Run Time</t>
  </si>
  <si>
    <t>%,R,FACCOUNT,TPRPT_ACCOUNT,XDYYNYN00,NOTHER_OPER_REVENUES,NRETAIL_SALES,NTOT_SALES_FOR_RESALE</t>
  </si>
  <si>
    <t>SALES TO NON AFFILIATES</t>
  </si>
  <si>
    <t>%,R,FACCOUNT,TPRPT_ACCOUNT,XDYYNYN00,NSALES_TO_AFFILIATES</t>
  </si>
  <si>
    <t>%,R,FACCOUNT,TPRPT_ACCOUNT,NGROSS_OPRATNG_REVENU</t>
  </si>
  <si>
    <t>%,FACCOUNT,TPRPT_ACCOUNT,XDYYNYN00,NPURCH_PWR_NON_AFFIL</t>
  </si>
  <si>
    <t>%,FACCOUNT,TPRPT_ACCOUNT,XDYYNYN00,NPURCHASED_PWR_AFFIL</t>
  </si>
  <si>
    <t>STATE, LOCAL &amp; FOREIGN INCOME TAXES</t>
  </si>
  <si>
    <t>%,V4118000</t>
  </si>
  <si>
    <t>4118000</t>
  </si>
  <si>
    <t>Gain Disposition of Allowances</t>
  </si>
  <si>
    <t>%,V4118002</t>
  </si>
  <si>
    <t>4118002</t>
  </si>
  <si>
    <t>Comp. Allow. Gains SO2</t>
  </si>
  <si>
    <t>%,V4118003</t>
  </si>
  <si>
    <t>4118003</t>
  </si>
  <si>
    <t>Comp. Allow. Gains-Seas NOx</t>
  </si>
  <si>
    <t>%,V4119000</t>
  </si>
  <si>
    <t>4119000</t>
  </si>
  <si>
    <t>Loss Disposition of Allowances</t>
  </si>
  <si>
    <t>%,V4400001</t>
  </si>
  <si>
    <t>4400001</t>
  </si>
  <si>
    <t>Residential Sales-W/Space Htg</t>
  </si>
  <si>
    <t>%,V4400002</t>
  </si>
  <si>
    <t>4400002</t>
  </si>
  <si>
    <t>Residential Sales-W/O Space Ht</t>
  </si>
  <si>
    <t>%,V4400005</t>
  </si>
  <si>
    <t>4400005</t>
  </si>
  <si>
    <t>Residential Fuel Rev</t>
  </si>
  <si>
    <t>%,V4420001</t>
  </si>
  <si>
    <t>4420001</t>
  </si>
  <si>
    <t>Commercial Sales</t>
  </si>
  <si>
    <t>%,V4420002</t>
  </si>
  <si>
    <t>4420002</t>
  </si>
  <si>
    <t>Industrial Sales (Excl Mines)</t>
  </si>
  <si>
    <t>%,V4420004</t>
  </si>
  <si>
    <t>4420004</t>
  </si>
  <si>
    <t>Ind Sales-NonAffil(Incl Mines)</t>
  </si>
  <si>
    <t>%,V4420006</t>
  </si>
  <si>
    <t>4420006</t>
  </si>
  <si>
    <t>Sales to Pub Auth - Schools</t>
  </si>
  <si>
    <t>%,V4420007</t>
  </si>
  <si>
    <t>4420007</t>
  </si>
  <si>
    <t>Sales to Pub Auth - Ex Schools</t>
  </si>
  <si>
    <t>%,V4420013</t>
  </si>
  <si>
    <t>4420013</t>
  </si>
  <si>
    <t>Commercial Fuel Rev</t>
  </si>
  <si>
    <t>%,V4420016</t>
  </si>
  <si>
    <t>4420016</t>
  </si>
  <si>
    <t>Industrial Fuel Rev</t>
  </si>
  <si>
    <t>%,V4440000</t>
  </si>
  <si>
    <t>4440000</t>
  </si>
  <si>
    <t>Public Street/Highway Lighting</t>
  </si>
  <si>
    <t>%,V4440002</t>
  </si>
  <si>
    <t>4440002</t>
  </si>
  <si>
    <t>Public St &amp; Hwy Light Fuel Rev</t>
  </si>
  <si>
    <t>%,V4470002</t>
  </si>
  <si>
    <t>4470002</t>
  </si>
  <si>
    <t>Sales for Resale - NonAssoc</t>
  </si>
  <si>
    <t>%,V4470004</t>
  </si>
  <si>
    <t>4470004</t>
  </si>
  <si>
    <t>Sales for Resale-Nonaff-Ancill</t>
  </si>
  <si>
    <t>%,V4470005</t>
  </si>
  <si>
    <t>4470005</t>
  </si>
  <si>
    <t>Sales for Resale-Nonaff-Transm</t>
  </si>
  <si>
    <t>%,V4470006</t>
  </si>
  <si>
    <t>4470006</t>
  </si>
  <si>
    <t>Sales for Resale-Bookout Sales</t>
  </si>
  <si>
    <t>%,V4470010</t>
  </si>
  <si>
    <t>4470010</t>
  </si>
  <si>
    <t>Sales for Resale-Bookout Purch</t>
  </si>
  <si>
    <t>%,V4470026</t>
  </si>
  <si>
    <t>4470026</t>
  </si>
  <si>
    <t>Sale for Resl - Real from East</t>
  </si>
  <si>
    <t>%,V4470027</t>
  </si>
  <si>
    <t>4470027</t>
  </si>
  <si>
    <t>Whsal/Muni/Pb Ath Fuel Rev</t>
  </si>
  <si>
    <t>%,V4470028</t>
  </si>
  <si>
    <t>4470028</t>
  </si>
  <si>
    <t>Sale/Resale - NA - Fuel Rev</t>
  </si>
  <si>
    <t>%,V4470033</t>
  </si>
  <si>
    <t>4470033</t>
  </si>
  <si>
    <t>Whsal/Muni/Pub Auth Base Rev</t>
  </si>
  <si>
    <t>%,V4470064</t>
  </si>
  <si>
    <t>4470064</t>
  </si>
  <si>
    <t>Purch Pwr PhysTrad - Non Assoc</t>
  </si>
  <si>
    <t>%,V4470066</t>
  </si>
  <si>
    <t>4470066</t>
  </si>
  <si>
    <t>PWR Trding Trans Exp-NonAssoc</t>
  </si>
  <si>
    <t>%,V4470081</t>
  </si>
  <si>
    <t>4470081</t>
  </si>
  <si>
    <t>Financial Spark Gas - Realized</t>
  </si>
  <si>
    <t>%,V4470082</t>
  </si>
  <si>
    <t>4470082</t>
  </si>
  <si>
    <t>Financial Electric Realized</t>
  </si>
  <si>
    <t>%,V4470089</t>
  </si>
  <si>
    <t>4470089</t>
  </si>
  <si>
    <t>PJM Energy Sales Margin</t>
  </si>
  <si>
    <t>%,V4470090</t>
  </si>
  <si>
    <t>4470090</t>
  </si>
  <si>
    <t>PJM Spot Energy Purchases</t>
  </si>
  <si>
    <t>%,V4470091</t>
  </si>
  <si>
    <t>4470091</t>
  </si>
  <si>
    <t>PJM Explicit Congestion OSS</t>
  </si>
  <si>
    <t>%,V4470093</t>
  </si>
  <si>
    <t>4470093</t>
  </si>
  <si>
    <t>PJM Implicit Congestion-LSE</t>
  </si>
  <si>
    <t>%,V4470098</t>
  </si>
  <si>
    <t>4470098</t>
  </si>
  <si>
    <t>PJM Oper.Reserve Rev-OSS</t>
  </si>
  <si>
    <t>%,V4470099</t>
  </si>
  <si>
    <t>4470099</t>
  </si>
  <si>
    <t>Capacity Cr. Net Sales</t>
  </si>
  <si>
    <t>%,V4470100</t>
  </si>
  <si>
    <t>4470100</t>
  </si>
  <si>
    <t>PJM FTR Revenue-OSS</t>
  </si>
  <si>
    <t>%,V4470101</t>
  </si>
  <si>
    <t>4470101</t>
  </si>
  <si>
    <t>PJM FTR Revenue-LSE</t>
  </si>
  <si>
    <t>%,V4470103</t>
  </si>
  <si>
    <t>4470103</t>
  </si>
  <si>
    <t>PJM Energy Sales Cost</t>
  </si>
  <si>
    <t>%,V4470106</t>
  </si>
  <si>
    <t>4470106</t>
  </si>
  <si>
    <t>PJM Pt2Pt Trans.Purch-NonAff.</t>
  </si>
  <si>
    <t>%,V4470107</t>
  </si>
  <si>
    <t>4470107</t>
  </si>
  <si>
    <t>PJM NITS Purch-NonAff.</t>
  </si>
  <si>
    <t>%,V4470109</t>
  </si>
  <si>
    <t>4470109</t>
  </si>
  <si>
    <t>PJM FTR Revenue-Spec</t>
  </si>
  <si>
    <t>%,V4470110</t>
  </si>
  <si>
    <t>4470110</t>
  </si>
  <si>
    <t>PJM TO Admin. Exp.-NonAff.</t>
  </si>
  <si>
    <t>%,V4470112</t>
  </si>
  <si>
    <t>4470112</t>
  </si>
  <si>
    <t>Non-ECR Phys. Sales-OSS</t>
  </si>
  <si>
    <t>%,V4470115</t>
  </si>
  <si>
    <t>4470115</t>
  </si>
  <si>
    <t>PJM Meter Corrections-OSS</t>
  </si>
  <si>
    <t>%,V4470116</t>
  </si>
  <si>
    <t>4470116</t>
  </si>
  <si>
    <t>PJM Meter Corrections-LSE</t>
  </si>
  <si>
    <t>%,V4470124</t>
  </si>
  <si>
    <t>4470124</t>
  </si>
  <si>
    <t>PJM Incremental Spot-OSS</t>
  </si>
  <si>
    <t>%,V4470125</t>
  </si>
  <si>
    <t>4470125</t>
  </si>
  <si>
    <t>PJM Incremental Exp Cong-OSS</t>
  </si>
  <si>
    <t>%,V4470126</t>
  </si>
  <si>
    <t>4470126</t>
  </si>
  <si>
    <t>PJM Incremental Imp Cong-OSS</t>
  </si>
  <si>
    <t>%,V4470131</t>
  </si>
  <si>
    <t>4470131</t>
  </si>
  <si>
    <t>Non ECR Purchased Power OSS</t>
  </si>
  <si>
    <t>%,V4470141</t>
  </si>
  <si>
    <t>4470141</t>
  </si>
  <si>
    <t>PJM Contract Net Charge Credit</t>
  </si>
  <si>
    <t>%,V4470143</t>
  </si>
  <si>
    <t>4470143</t>
  </si>
  <si>
    <t>Financial Hedge Realized</t>
  </si>
  <si>
    <t>%,V4470144</t>
  </si>
  <si>
    <t>4470144</t>
  </si>
  <si>
    <t>Realiz.Sharing - 06 SIA</t>
  </si>
  <si>
    <t>%,V4470150</t>
  </si>
  <si>
    <t>4470150</t>
  </si>
  <si>
    <t>Transm. Rev.-Dedic. Whlsl/Muni</t>
  </si>
  <si>
    <t>%,V4470155</t>
  </si>
  <si>
    <t>4470155</t>
  </si>
  <si>
    <t>OSS Physical Margin Reclass</t>
  </si>
  <si>
    <t>%,V4470156</t>
  </si>
  <si>
    <t>4470156</t>
  </si>
  <si>
    <t>OSS Optim. Margin Reclass</t>
  </si>
  <si>
    <t>%,V4470166</t>
  </si>
  <si>
    <t>4470166</t>
  </si>
  <si>
    <t>Marginal Explicit Losses</t>
  </si>
  <si>
    <t>%,V4470167</t>
  </si>
  <si>
    <t>4470167</t>
  </si>
  <si>
    <t>MISO FTR Revenues OSS</t>
  </si>
  <si>
    <t>%,V4470168</t>
  </si>
  <si>
    <t>4470168</t>
  </si>
  <si>
    <t>Interest Rate Swaps-Power</t>
  </si>
  <si>
    <t>%,V4470169</t>
  </si>
  <si>
    <t>4470169</t>
  </si>
  <si>
    <t>Capacity Sales Trading</t>
  </si>
  <si>
    <t>%,V4470170</t>
  </si>
  <si>
    <t>4470170</t>
  </si>
  <si>
    <t>Non-ECR Auction Sales-OSS</t>
  </si>
  <si>
    <t>%,V4470174</t>
  </si>
  <si>
    <t>4470174</t>
  </si>
  <si>
    <t>PJM Whlse FTR Rev - OSS</t>
  </si>
  <si>
    <t>%,V4470202</t>
  </si>
  <si>
    <t>4470202</t>
  </si>
  <si>
    <t>PJM OpRes-LSE-Credit</t>
  </si>
  <si>
    <t>%,V4470203</t>
  </si>
  <si>
    <t>4470203</t>
  </si>
  <si>
    <t>PJM OpRes-LSE-Charge</t>
  </si>
  <si>
    <t>%,V4470204</t>
  </si>
  <si>
    <t>4470204</t>
  </si>
  <si>
    <t>PJM Spinning-Credit</t>
  </si>
  <si>
    <t>%,V4470205</t>
  </si>
  <si>
    <t>4470205</t>
  </si>
  <si>
    <t>PJM Spinning-Charge</t>
  </si>
  <si>
    <t>%,V4470206</t>
  </si>
  <si>
    <t>4470206</t>
  </si>
  <si>
    <t>PJM Trans loss credits-OSS</t>
  </si>
  <si>
    <t>%,V4470207</t>
  </si>
  <si>
    <t>4470207</t>
  </si>
  <si>
    <t>PJM transm loss charges - LSE</t>
  </si>
  <si>
    <t>%,V4470208</t>
  </si>
  <si>
    <t>4470208</t>
  </si>
  <si>
    <t>PJM Transm loss credits-LSE</t>
  </si>
  <si>
    <t>%,V4470209</t>
  </si>
  <si>
    <t>4470209</t>
  </si>
  <si>
    <t>PJM transm loss charges-OSS</t>
  </si>
  <si>
    <t>%,V4470210</t>
  </si>
  <si>
    <t>4470210</t>
  </si>
  <si>
    <t>PJM ML OSS 3 Pct Rev</t>
  </si>
  <si>
    <t>%,V4470211</t>
  </si>
  <si>
    <t>4470211</t>
  </si>
  <si>
    <t>PJM ML OSS 3 Pct Fuel</t>
  </si>
  <si>
    <t>%,V4470212</t>
  </si>
  <si>
    <t>4470212</t>
  </si>
  <si>
    <t>PJM ML OSS 3 Pct NonFuel</t>
  </si>
  <si>
    <t>%,V4470214</t>
  </si>
  <si>
    <t>4470214</t>
  </si>
  <si>
    <t>PJM 30m Suppl Reserve CR OSS</t>
  </si>
  <si>
    <t>%,V4470215</t>
  </si>
  <si>
    <t>4470215</t>
  </si>
  <si>
    <t>PJM 30m Suppl Reserve CH OSS</t>
  </si>
  <si>
    <t>%,V4470216</t>
  </si>
  <si>
    <t>4470216</t>
  </si>
  <si>
    <t>PJM Explicit Loss not in ECR</t>
  </si>
  <si>
    <t>%,V4500000</t>
  </si>
  <si>
    <t>4500000</t>
  </si>
  <si>
    <t>Forfeited Discounts</t>
  </si>
  <si>
    <t>%,V4510001</t>
  </si>
  <si>
    <t>4510001</t>
  </si>
  <si>
    <t>Misc Service Rev - Nonaffil</t>
  </si>
  <si>
    <t>%,V4540002</t>
  </si>
  <si>
    <t>4540002</t>
  </si>
  <si>
    <t>Rent From Elect Property-NAC</t>
  </si>
  <si>
    <t>%,V4540004</t>
  </si>
  <si>
    <t>4540004</t>
  </si>
  <si>
    <t>Rent From Elect Prop-ABD-Nonaf</t>
  </si>
  <si>
    <t>%,V4560007</t>
  </si>
  <si>
    <t>4560007</t>
  </si>
  <si>
    <t>Oth Elect Rev - DSM Program</t>
  </si>
  <si>
    <t>%,V4560012</t>
  </si>
  <si>
    <t>4560012</t>
  </si>
  <si>
    <t>Oth Elect Rev - Nonaffiliated</t>
  </si>
  <si>
    <t>%,V4560013</t>
  </si>
  <si>
    <t>4560013</t>
  </si>
  <si>
    <t>Oth Elect Rev-Trans-Nonaffil</t>
  </si>
  <si>
    <t>%,V4560015</t>
  </si>
  <si>
    <t>4560015</t>
  </si>
  <si>
    <t>Other Electric Revenues - ABD</t>
  </si>
  <si>
    <t>%,V4560016</t>
  </si>
  <si>
    <t>4560016</t>
  </si>
  <si>
    <t>Financial Trading Rev-Unreal</t>
  </si>
  <si>
    <t>%,V4560041</t>
  </si>
  <si>
    <t>4560041</t>
  </si>
  <si>
    <t>Miscellaneous Revenue-NonAffil</t>
  </si>
  <si>
    <t>%,V4560049</t>
  </si>
  <si>
    <t>4560049</t>
  </si>
  <si>
    <t>Merch Generation Finan -Realzd</t>
  </si>
  <si>
    <t>%,V4560050</t>
  </si>
  <si>
    <t>4560050</t>
  </si>
  <si>
    <t>Oth Elec Rev-Coal Trd Rlzd G-L</t>
  </si>
  <si>
    <t>%,V4560058</t>
  </si>
  <si>
    <t>4560058</t>
  </si>
  <si>
    <t>PJM NITS Revenue-NonAff.</t>
  </si>
  <si>
    <t>%,V4560062</t>
  </si>
  <si>
    <t>4560062</t>
  </si>
  <si>
    <t>PJM TO Admin. Rev..-NonAff.</t>
  </si>
  <si>
    <t>%,V4560068</t>
  </si>
  <si>
    <t>4560068</t>
  </si>
  <si>
    <t>SECA Transmission Revenue</t>
  </si>
  <si>
    <t>%,V4560109</t>
  </si>
  <si>
    <t>4560109</t>
  </si>
  <si>
    <t>Interest Rate Swaps-Coal</t>
  </si>
  <si>
    <t>%,V4560111</t>
  </si>
  <si>
    <t>4560111</t>
  </si>
  <si>
    <t>MTM Aff GL Coal Trading</t>
  </si>
  <si>
    <t>%,V4560112</t>
  </si>
  <si>
    <t>4560112</t>
  </si>
  <si>
    <t>Realized GL Coal Trading-Affil</t>
  </si>
  <si>
    <t>%,V4561002</t>
  </si>
  <si>
    <t>4561002</t>
  </si>
  <si>
    <t>RTO Formation Cost Recovery</t>
  </si>
  <si>
    <t>%,V4561003</t>
  </si>
  <si>
    <t>4561003</t>
  </si>
  <si>
    <t>PJM Expansion Cost Recov</t>
  </si>
  <si>
    <t>%,V4561005</t>
  </si>
  <si>
    <t>4561005</t>
  </si>
  <si>
    <t>PJM Point to Point Trans Svc</t>
  </si>
  <si>
    <t>%,V4561006</t>
  </si>
  <si>
    <t>4561006</t>
  </si>
  <si>
    <t>PJM Trans Owner Admin Rev</t>
  </si>
  <si>
    <t>%,V4561007</t>
  </si>
  <si>
    <t>4561007</t>
  </si>
  <si>
    <t>PJM Network Integ Trans Svc</t>
  </si>
  <si>
    <t>%,V4561019</t>
  </si>
  <si>
    <t>4561019</t>
  </si>
  <si>
    <t>Oth Elec Rev Trans Non Affil</t>
  </si>
  <si>
    <t>%,V4470001</t>
  </si>
  <si>
    <t>4470001</t>
  </si>
  <si>
    <t>Sales for Resale - Assoc Cos</t>
  </si>
  <si>
    <t>%,V4470035</t>
  </si>
  <si>
    <t>4470035</t>
  </si>
  <si>
    <t>Sls for Rsl - Fuel Rev - Assoc</t>
  </si>
  <si>
    <t>%,V4470128</t>
  </si>
  <si>
    <t>4470128</t>
  </si>
  <si>
    <t>Sales for Res-Aff. Pool Energy</t>
  </si>
  <si>
    <t>%,V4540001</t>
  </si>
  <si>
    <t>4540001</t>
  </si>
  <si>
    <t>Rent From Elect Property - Af</t>
  </si>
  <si>
    <t>%,V4491003</t>
  </si>
  <si>
    <t>4491003</t>
  </si>
  <si>
    <t>Prov Rate Refund - Retail</t>
  </si>
  <si>
    <t>%,V5010000</t>
  </si>
  <si>
    <t>5010000</t>
  </si>
  <si>
    <t>%,V5010001</t>
  </si>
  <si>
    <t>5010001</t>
  </si>
  <si>
    <t>%,V5010003</t>
  </si>
  <si>
    <t>5010003</t>
  </si>
  <si>
    <t>%,V5010005</t>
  </si>
  <si>
    <t>5010005</t>
  </si>
  <si>
    <t>%,V5010013</t>
  </si>
  <si>
    <t>5010013</t>
  </si>
  <si>
    <t>%,V5010019</t>
  </si>
  <si>
    <t>5010019</t>
  </si>
  <si>
    <t>%,V5010200</t>
  </si>
  <si>
    <t>5010200</t>
  </si>
  <si>
    <t>%,V5010201</t>
  </si>
  <si>
    <t>5010201</t>
  </si>
  <si>
    <t>%,V5550001</t>
  </si>
  <si>
    <t>5550001</t>
  </si>
  <si>
    <t>%,V5550023</t>
  </si>
  <si>
    <t>5550023</t>
  </si>
  <si>
    <t>%,V5550032</t>
  </si>
  <si>
    <t>5550032</t>
  </si>
  <si>
    <t>%,V5550035</t>
  </si>
  <si>
    <t>5550035</t>
  </si>
  <si>
    <t>%,V5550036</t>
  </si>
  <si>
    <t>5550036</t>
  </si>
  <si>
    <t>%,V5550039</t>
  </si>
  <si>
    <t>5550039</t>
  </si>
  <si>
    <t>%,V5550040</t>
  </si>
  <si>
    <t>5550040</t>
  </si>
  <si>
    <t>%,V5550041</t>
  </si>
  <si>
    <t>5550041</t>
  </si>
  <si>
    <t>%,V5550074</t>
  </si>
  <si>
    <t>5550074</t>
  </si>
  <si>
    <t>%,V5550075</t>
  </si>
  <si>
    <t>5550075</t>
  </si>
  <si>
    <t>%,V5550076</t>
  </si>
  <si>
    <t>5550076</t>
  </si>
  <si>
    <t>%,V5550077</t>
  </si>
  <si>
    <t>5550077</t>
  </si>
  <si>
    <t>%,V5550078</t>
  </si>
  <si>
    <t>5550078</t>
  </si>
  <si>
    <t>%,V5550079</t>
  </si>
  <si>
    <t>5550079</t>
  </si>
  <si>
    <t>%,V5550080</t>
  </si>
  <si>
    <t>5550080</t>
  </si>
  <si>
    <t>%,V5550083</t>
  </si>
  <si>
    <t>5550083</t>
  </si>
  <si>
    <t>%,V5550084</t>
  </si>
  <si>
    <t>5550084</t>
  </si>
  <si>
    <t>%,V5550088</t>
  </si>
  <si>
    <t>5550088</t>
  </si>
  <si>
    <t>%,V5550090</t>
  </si>
  <si>
    <t>5550090</t>
  </si>
  <si>
    <t>%,V5550093</t>
  </si>
  <si>
    <t>5550093</t>
  </si>
  <si>
    <t>%,V5550094</t>
  </si>
  <si>
    <t>5550094</t>
  </si>
  <si>
    <t>%,V5550099</t>
  </si>
  <si>
    <t>5550099</t>
  </si>
  <si>
    <t>%,V5550100</t>
  </si>
  <si>
    <t>5550100</t>
  </si>
  <si>
    <t>%,V5550101</t>
  </si>
  <si>
    <t>5550101</t>
  </si>
  <si>
    <t>%,V5550102</t>
  </si>
  <si>
    <t>5550102</t>
  </si>
  <si>
    <t>%,V5550107</t>
  </si>
  <si>
    <t>5550107</t>
  </si>
  <si>
    <t>%,V5550002</t>
  </si>
  <si>
    <t>5550002</t>
  </si>
  <si>
    <t>%,V5550004</t>
  </si>
  <si>
    <t>5550004</t>
  </si>
  <si>
    <t>%,V5550005</t>
  </si>
  <si>
    <t>5550005</t>
  </si>
  <si>
    <t>%,V5550027</t>
  </si>
  <si>
    <t>5550027</t>
  </si>
  <si>
    <t>%,V5550046</t>
  </si>
  <si>
    <t>5550046</t>
  </si>
  <si>
    <t>%,V4111005</t>
  </si>
  <si>
    <t>4111005</t>
  </si>
  <si>
    <t>%,V4116000</t>
  </si>
  <si>
    <t>4116000</t>
  </si>
  <si>
    <t>%,V4265009</t>
  </si>
  <si>
    <t>4265009</t>
  </si>
  <si>
    <t>%,V4265010</t>
  </si>
  <si>
    <t>4265010</t>
  </si>
  <si>
    <t>%,V5000000</t>
  </si>
  <si>
    <t>5000000</t>
  </si>
  <si>
    <t>%,V5000001</t>
  </si>
  <si>
    <t>5000001</t>
  </si>
  <si>
    <t>%,V5020000</t>
  </si>
  <si>
    <t>5020000</t>
  </si>
  <si>
    <t>%,V5020001</t>
  </si>
  <si>
    <t>5020001</t>
  </si>
  <si>
    <t>%,V5020002</t>
  </si>
  <si>
    <t>5020002</t>
  </si>
  <si>
    <t>%,V5020003</t>
  </si>
  <si>
    <t>5020003</t>
  </si>
  <si>
    <t>%,V5020004</t>
  </si>
  <si>
    <t>5020004</t>
  </si>
  <si>
    <t>%,V5050000</t>
  </si>
  <si>
    <t>5050000</t>
  </si>
  <si>
    <t>%,V5060000</t>
  </si>
  <si>
    <t>5060000</t>
  </si>
  <si>
    <t>%,V5060002</t>
  </si>
  <si>
    <t>5060002</t>
  </si>
  <si>
    <t>%,V5060003</t>
  </si>
  <si>
    <t>5060003</t>
  </si>
  <si>
    <t>%,V5060004</t>
  </si>
  <si>
    <t>5060004</t>
  </si>
  <si>
    <t>%,V5060006</t>
  </si>
  <si>
    <t>5060006</t>
  </si>
  <si>
    <t>%,V5060025</t>
  </si>
  <si>
    <t>5060025</t>
  </si>
  <si>
    <t>%,V5090000</t>
  </si>
  <si>
    <t>5090000</t>
  </si>
  <si>
    <t>%,V5090003</t>
  </si>
  <si>
    <t>5090003</t>
  </si>
  <si>
    <t>%,V5090005</t>
  </si>
  <si>
    <t>5090005</t>
  </si>
  <si>
    <t>%,V5490000</t>
  </si>
  <si>
    <t>5490000</t>
  </si>
  <si>
    <t>%,V5560000</t>
  </si>
  <si>
    <t>5560000</t>
  </si>
  <si>
    <t>%,V5570000</t>
  </si>
  <si>
    <t>5570000</t>
  </si>
  <si>
    <t>%,V5570007</t>
  </si>
  <si>
    <t>5570007</t>
  </si>
  <si>
    <t>%,V5570008</t>
  </si>
  <si>
    <t>5570008</t>
  </si>
  <si>
    <t>%,V5600000</t>
  </si>
  <si>
    <t>5600000</t>
  </si>
  <si>
    <t>%,V5610000</t>
  </si>
  <si>
    <t>5610000</t>
  </si>
  <si>
    <t>%,V5611000</t>
  </si>
  <si>
    <t>5611000</t>
  </si>
  <si>
    <t>%,V5612000</t>
  </si>
  <si>
    <t>5612000</t>
  </si>
  <si>
    <t>%,V5613000</t>
  </si>
  <si>
    <t>5613000</t>
  </si>
  <si>
    <t>%,V5614000</t>
  </si>
  <si>
    <t>5614000</t>
  </si>
  <si>
    <t>%,V5614001</t>
  </si>
  <si>
    <t>5614001</t>
  </si>
  <si>
    <t>%,V5614007</t>
  </si>
  <si>
    <t>5614007</t>
  </si>
  <si>
    <t>%,V5614008</t>
  </si>
  <si>
    <t>5614008</t>
  </si>
  <si>
    <t>%,V5615000</t>
  </si>
  <si>
    <t>5615000</t>
  </si>
  <si>
    <t>%,V5618000</t>
  </si>
  <si>
    <t>5618000</t>
  </si>
  <si>
    <t>%,V5618001</t>
  </si>
  <si>
    <t>5618001</t>
  </si>
  <si>
    <t>%,V5620001</t>
  </si>
  <si>
    <t>5620001</t>
  </si>
  <si>
    <t>%,V5630000</t>
  </si>
  <si>
    <t>5630000</t>
  </si>
  <si>
    <t>%,V5650002</t>
  </si>
  <si>
    <t>5650002</t>
  </si>
  <si>
    <t>%,V5650003</t>
  </si>
  <si>
    <t>5650003</t>
  </si>
  <si>
    <t>%,V5650012</t>
  </si>
  <si>
    <t>5650012</t>
  </si>
  <si>
    <t>%,V5650018</t>
  </si>
  <si>
    <t>5650018</t>
  </si>
  <si>
    <t>%,V5660000</t>
  </si>
  <si>
    <t>5660000</t>
  </si>
  <si>
    <t>%,V5670001</t>
  </si>
  <si>
    <t>5670001</t>
  </si>
  <si>
    <t>%,V5757000</t>
  </si>
  <si>
    <t>5757000</t>
  </si>
  <si>
    <t>%,V5757001</t>
  </si>
  <si>
    <t>5757001</t>
  </si>
  <si>
    <t>%,V5800000</t>
  </si>
  <si>
    <t>5800000</t>
  </si>
  <si>
    <t>%,V5810000</t>
  </si>
  <si>
    <t>5810000</t>
  </si>
  <si>
    <t>%,V5820000</t>
  </si>
  <si>
    <t>5820000</t>
  </si>
  <si>
    <t>%,V5830000</t>
  </si>
  <si>
    <t>5830000</t>
  </si>
  <si>
    <t>%,V5840000</t>
  </si>
  <si>
    <t>5840000</t>
  </si>
  <si>
    <t>%,V5850000</t>
  </si>
  <si>
    <t>5850000</t>
  </si>
  <si>
    <t>%,V5860000</t>
  </si>
  <si>
    <t>5860000</t>
  </si>
  <si>
    <t>%,V5870000</t>
  </si>
  <si>
    <t>5870000</t>
  </si>
  <si>
    <t>%,V5880000</t>
  </si>
  <si>
    <t>5880000</t>
  </si>
  <si>
    <t>%,V5890001</t>
  </si>
  <si>
    <t>5890001</t>
  </si>
  <si>
    <t>%,V5890002</t>
  </si>
  <si>
    <t>5890002</t>
  </si>
  <si>
    <t>%,V9010000</t>
  </si>
  <si>
    <t>9010000</t>
  </si>
  <si>
    <t>%,V9020000</t>
  </si>
  <si>
    <t>9020000</t>
  </si>
  <si>
    <t>%,V9020001</t>
  </si>
  <si>
    <t>9020001</t>
  </si>
  <si>
    <t>%,V9020002</t>
  </si>
  <si>
    <t>9020002</t>
  </si>
  <si>
    <t>%,V9020003</t>
  </si>
  <si>
    <t>9020003</t>
  </si>
  <si>
    <t>%,V9020004</t>
  </si>
  <si>
    <t>9020004</t>
  </si>
  <si>
    <t>%,V9030000</t>
  </si>
  <si>
    <t>9030000</t>
  </si>
  <si>
    <t>%,V9030001</t>
  </si>
  <si>
    <t>9030001</t>
  </si>
  <si>
    <t>%,V9030002</t>
  </si>
  <si>
    <t>9030002</t>
  </si>
  <si>
    <t>%,V9030003</t>
  </si>
  <si>
    <t>9030003</t>
  </si>
  <si>
    <t>%,V9030004</t>
  </si>
  <si>
    <t>9030004</t>
  </si>
  <si>
    <t>%,V9030005</t>
  </si>
  <si>
    <t>9030005</t>
  </si>
  <si>
    <t>%,V9030006</t>
  </si>
  <si>
    <t>9030006</t>
  </si>
  <si>
    <t>%,V9030007</t>
  </si>
  <si>
    <t>9030007</t>
  </si>
  <si>
    <t>%,V9030009</t>
  </si>
  <si>
    <t>9030009</t>
  </si>
  <si>
    <t>%,V9040007</t>
  </si>
  <si>
    <t>9040007</t>
  </si>
  <si>
    <t>%,V9050000</t>
  </si>
  <si>
    <t>9050000</t>
  </si>
  <si>
    <t>%,V9070000</t>
  </si>
  <si>
    <t>9070000</t>
  </si>
  <si>
    <t>%,V9070001</t>
  </si>
  <si>
    <t>9070001</t>
  </si>
  <si>
    <t>%,V9080000</t>
  </si>
  <si>
    <t>9080000</t>
  </si>
  <si>
    <t>%,V9080009</t>
  </si>
  <si>
    <t>9080009</t>
  </si>
  <si>
    <t>%,V9090000</t>
  </si>
  <si>
    <t>9090000</t>
  </si>
  <si>
    <t>%,V9100000</t>
  </si>
  <si>
    <t>9100000</t>
  </si>
  <si>
    <t>%,V9100001</t>
  </si>
  <si>
    <t>9100001</t>
  </si>
  <si>
    <t>%,V9110002</t>
  </si>
  <si>
    <t>9110002</t>
  </si>
  <si>
    <t>%,V9130001</t>
  </si>
  <si>
    <t>9130001</t>
  </si>
  <si>
    <t>%,V9200000</t>
  </si>
  <si>
    <t>9200000</t>
  </si>
  <si>
    <t>%,V9200004</t>
  </si>
  <si>
    <t>9200004</t>
  </si>
  <si>
    <t>%,V9210001</t>
  </si>
  <si>
    <t>9210001</t>
  </si>
  <si>
    <t>%,V9210003</t>
  </si>
  <si>
    <t>9210003</t>
  </si>
  <si>
    <t>%,V9210005</t>
  </si>
  <si>
    <t>9210005</t>
  </si>
  <si>
    <t>%,V9220000</t>
  </si>
  <si>
    <t>9220000</t>
  </si>
  <si>
    <t>%,V9220001</t>
  </si>
  <si>
    <t>9220001</t>
  </si>
  <si>
    <t>%,V9220004</t>
  </si>
  <si>
    <t>9220004</t>
  </si>
  <si>
    <t>%,V9220125</t>
  </si>
  <si>
    <t>9220125</t>
  </si>
  <si>
    <t>%,V9220127</t>
  </si>
  <si>
    <t>9220127</t>
  </si>
  <si>
    <t>%,V9230001</t>
  </si>
  <si>
    <t>9230001</t>
  </si>
  <si>
    <t>%,V9230003</t>
  </si>
  <si>
    <t>9230003</t>
  </si>
  <si>
    <t>%,V9240000</t>
  </si>
  <si>
    <t>9240000</t>
  </si>
  <si>
    <t>%,V9250000</t>
  </si>
  <si>
    <t>9250000</t>
  </si>
  <si>
    <t>%,V9250001</t>
  </si>
  <si>
    <t>9250001</t>
  </si>
  <si>
    <t>%,V9250002</t>
  </si>
  <si>
    <t>9250002</t>
  </si>
  <si>
    <t>%,V9250004</t>
  </si>
  <si>
    <t>9250004</t>
  </si>
  <si>
    <t>%,V9250006</t>
  </si>
  <si>
    <t>9250006</t>
  </si>
  <si>
    <t>%,V9250007</t>
  </si>
  <si>
    <t>9250007</t>
  </si>
  <si>
    <t>%,V9250010</t>
  </si>
  <si>
    <t>9250010</t>
  </si>
  <si>
    <t>%,V9260000</t>
  </si>
  <si>
    <t>9260000</t>
  </si>
  <si>
    <t>%,V9260001</t>
  </si>
  <si>
    <t>9260001</t>
  </si>
  <si>
    <t>%,V9260002</t>
  </si>
  <si>
    <t>9260002</t>
  </si>
  <si>
    <t>%,V9260003</t>
  </si>
  <si>
    <t>9260003</t>
  </si>
  <si>
    <t>%,V9260004</t>
  </si>
  <si>
    <t>9260004</t>
  </si>
  <si>
    <t>%,V9260005</t>
  </si>
  <si>
    <t>9260005</t>
  </si>
  <si>
    <t>%,V9260006</t>
  </si>
  <si>
    <t>9260006</t>
  </si>
  <si>
    <t>%,V9260007</t>
  </si>
  <si>
    <t>9260007</t>
  </si>
  <si>
    <t>%,V9260009</t>
  </si>
  <si>
    <t>9260009</t>
  </si>
  <si>
    <t>%,V9260010</t>
  </si>
  <si>
    <t>9260010</t>
  </si>
  <si>
    <t>%,V9260012</t>
  </si>
  <si>
    <t>9260012</t>
  </si>
  <si>
    <t>%,V9260014</t>
  </si>
  <si>
    <t>9260014</t>
  </si>
  <si>
    <t>%,V9260021</t>
  </si>
  <si>
    <t>9260021</t>
  </si>
  <si>
    <t>%,V9260027</t>
  </si>
  <si>
    <t>9260027</t>
  </si>
  <si>
    <t>%,V9260036</t>
  </si>
  <si>
    <t>9260036</t>
  </si>
  <si>
    <t>%,V9260037</t>
  </si>
  <si>
    <t>9260037</t>
  </si>
  <si>
    <t>%,V9260050</t>
  </si>
  <si>
    <t>9260050</t>
  </si>
  <si>
    <t>%,V9260051</t>
  </si>
  <si>
    <t>9260051</t>
  </si>
  <si>
    <t>%,V9260052</t>
  </si>
  <si>
    <t>9260052</t>
  </si>
  <si>
    <t>%,V9260053</t>
  </si>
  <si>
    <t>9260053</t>
  </si>
  <si>
    <t>%,V9260055</t>
  </si>
  <si>
    <t>9260055</t>
  </si>
  <si>
    <t>%,V9260057</t>
  </si>
  <si>
    <t>9260057</t>
  </si>
  <si>
    <t>%,V9260058</t>
  </si>
  <si>
    <t>9260058</t>
  </si>
  <si>
    <t>%,V9270000</t>
  </si>
  <si>
    <t>9270000</t>
  </si>
  <si>
    <t>%,V9280000</t>
  </si>
  <si>
    <t>9280000</t>
  </si>
  <si>
    <t>%,V9280001</t>
  </si>
  <si>
    <t>9280001</t>
  </si>
  <si>
    <t>%,V9280002</t>
  </si>
  <si>
    <t>9280002</t>
  </si>
  <si>
    <t>%,V9301000</t>
  </si>
  <si>
    <t>9301000</t>
  </si>
  <si>
    <t>%,V9301001</t>
  </si>
  <si>
    <t>9301001</t>
  </si>
  <si>
    <t>%,V9301002</t>
  </si>
  <si>
    <t>9301002</t>
  </si>
  <si>
    <t>%,V9301003</t>
  </si>
  <si>
    <t>9301003</t>
  </si>
  <si>
    <t>%,V9301006</t>
  </si>
  <si>
    <t>9301006</t>
  </si>
  <si>
    <t>%,V9301007</t>
  </si>
  <si>
    <t>9301007</t>
  </si>
  <si>
    <t>%,V9301008</t>
  </si>
  <si>
    <t>9301008</t>
  </si>
  <si>
    <t>%,V9301009</t>
  </si>
  <si>
    <t>9301009</t>
  </si>
  <si>
    <t>%,V9301010</t>
  </si>
  <si>
    <t>9301010</t>
  </si>
  <si>
    <t>%,V9301011</t>
  </si>
  <si>
    <t>9301011</t>
  </si>
  <si>
    <t>%,V9301012</t>
  </si>
  <si>
    <t>9301012</t>
  </si>
  <si>
    <t>%,V9301013</t>
  </si>
  <si>
    <t>9301013</t>
  </si>
  <si>
    <t>%,V9301014</t>
  </si>
  <si>
    <t>9301014</t>
  </si>
  <si>
    <t>%,V9301015</t>
  </si>
  <si>
    <t>9301015</t>
  </si>
  <si>
    <t>%,V9302000</t>
  </si>
  <si>
    <t>9302000</t>
  </si>
  <si>
    <t>%,V9302003</t>
  </si>
  <si>
    <t>9302003</t>
  </si>
  <si>
    <t>%,V9302004</t>
  </si>
  <si>
    <t>9302004</t>
  </si>
  <si>
    <t>%,V9302007</t>
  </si>
  <si>
    <t>9302007</t>
  </si>
  <si>
    <t>%,V9310000</t>
  </si>
  <si>
    <t>9310000</t>
  </si>
  <si>
    <t>%,V9310001</t>
  </si>
  <si>
    <t>9310001</t>
  </si>
  <si>
    <t>%,V9310002</t>
  </si>
  <si>
    <t>9310002</t>
  </si>
  <si>
    <t>%,V9310003</t>
  </si>
  <si>
    <t>9310003</t>
  </si>
  <si>
    <t>%,V5100000</t>
  </si>
  <si>
    <t>5100000</t>
  </si>
  <si>
    <t>%,V5110000</t>
  </si>
  <si>
    <t>5110000</t>
  </si>
  <si>
    <t>%,V5120000</t>
  </si>
  <si>
    <t>5120000</t>
  </si>
  <si>
    <t>%,V5130000</t>
  </si>
  <si>
    <t>5130000</t>
  </si>
  <si>
    <t>%,V5140000</t>
  </si>
  <si>
    <t>5140000</t>
  </si>
  <si>
    <t>%,V5680000</t>
  </si>
  <si>
    <t>5680000</t>
  </si>
  <si>
    <t>%,V5690000</t>
  </si>
  <si>
    <t>5690000</t>
  </si>
  <si>
    <t>%,V5691000</t>
  </si>
  <si>
    <t>5691000</t>
  </si>
  <si>
    <t>%,V5692000</t>
  </si>
  <si>
    <t>5692000</t>
  </si>
  <si>
    <t>%,V5693000</t>
  </si>
  <si>
    <t>5693000</t>
  </si>
  <si>
    <t>%,V5700000</t>
  </si>
  <si>
    <t>5700000</t>
  </si>
  <si>
    <t>%,V5710000</t>
  </si>
  <si>
    <t>5710000</t>
  </si>
  <si>
    <t>%,V5720000</t>
  </si>
  <si>
    <t>5720000</t>
  </si>
  <si>
    <t>%,V5730000</t>
  </si>
  <si>
    <t>5730000</t>
  </si>
  <si>
    <t>%,V5900000</t>
  </si>
  <si>
    <t>5900000</t>
  </si>
  <si>
    <t>%,V5910000</t>
  </si>
  <si>
    <t>5910000</t>
  </si>
  <si>
    <t>%,V5920000</t>
  </si>
  <si>
    <t>5920000</t>
  </si>
  <si>
    <t>%,V5930000</t>
  </si>
  <si>
    <t>5930000</t>
  </si>
  <si>
    <t>%,V5930001</t>
  </si>
  <si>
    <t>5930001</t>
  </si>
  <si>
    <t>%,V5940000</t>
  </si>
  <si>
    <t>5940000</t>
  </si>
  <si>
    <t>%,V5950000</t>
  </si>
  <si>
    <t>5950000</t>
  </si>
  <si>
    <t>%,V5960000</t>
  </si>
  <si>
    <t>5960000</t>
  </si>
  <si>
    <t>%,V5970000</t>
  </si>
  <si>
    <t>5970000</t>
  </si>
  <si>
    <t>%,V5980000</t>
  </si>
  <si>
    <t>5980000</t>
  </si>
  <si>
    <t>%,V9350000</t>
  </si>
  <si>
    <t>9350000</t>
  </si>
  <si>
    <t>%,V9350001</t>
  </si>
  <si>
    <t>9350001</t>
  </si>
  <si>
    <t>%,V9350002</t>
  </si>
  <si>
    <t>9350002</t>
  </si>
  <si>
    <t>%,V9350003</t>
  </si>
  <si>
    <t>9350003</t>
  </si>
  <si>
    <t>%,V9350006</t>
  </si>
  <si>
    <t>9350006</t>
  </si>
  <si>
    <t>%,V9350007</t>
  </si>
  <si>
    <t>9350007</t>
  </si>
  <si>
    <t>%,V9350012</t>
  </si>
  <si>
    <t>9350012</t>
  </si>
  <si>
    <t>%,V9350013</t>
  </si>
  <si>
    <t>9350013</t>
  </si>
  <si>
    <t>%,V9350015</t>
  </si>
  <si>
    <t>9350015</t>
  </si>
  <si>
    <t>%,V9350016</t>
  </si>
  <si>
    <t>9350016</t>
  </si>
  <si>
    <t>%,V4030001</t>
  </si>
  <si>
    <t>4030001</t>
  </si>
  <si>
    <t>%,V4031002</t>
  </si>
  <si>
    <t>4031002</t>
  </si>
  <si>
    <t>%,V4040001</t>
  </si>
  <si>
    <t>4040001</t>
  </si>
  <si>
    <t>%,V4060001</t>
  </si>
  <si>
    <t>4060001</t>
  </si>
  <si>
    <t>%,V4073000</t>
  </si>
  <si>
    <t>4073000</t>
  </si>
  <si>
    <t>%,V4081002</t>
  </si>
  <si>
    <t>4081002</t>
  </si>
  <si>
    <t>%,V4081003</t>
  </si>
  <si>
    <t>4081003</t>
  </si>
  <si>
    <t>%,V408100504</t>
  </si>
  <si>
    <t>408100504</t>
  </si>
  <si>
    <t>%,V408100505</t>
  </si>
  <si>
    <t>408100505</t>
  </si>
  <si>
    <t>%,V408100506</t>
  </si>
  <si>
    <t>408100506</t>
  </si>
  <si>
    <t>%,V408100507</t>
  </si>
  <si>
    <t>408100507</t>
  </si>
  <si>
    <t>%,V408100508</t>
  </si>
  <si>
    <t>408100508</t>
  </si>
  <si>
    <t>%,V408100607</t>
  </si>
  <si>
    <t>408100607</t>
  </si>
  <si>
    <t>%,V408100608</t>
  </si>
  <si>
    <t>408100608</t>
  </si>
  <si>
    <t>%,V408100609</t>
  </si>
  <si>
    <t>408100609</t>
  </si>
  <si>
    <t>%,V4081007</t>
  </si>
  <si>
    <t>4081007</t>
  </si>
  <si>
    <t>%,V408100806</t>
  </si>
  <si>
    <t>408100806</t>
  </si>
  <si>
    <t>%,V408100807</t>
  </si>
  <si>
    <t>408100807</t>
  </si>
  <si>
    <t>%,V408100808</t>
  </si>
  <si>
    <t>408100808</t>
  </si>
  <si>
    <t>%,V408100809</t>
  </si>
  <si>
    <t>408100809</t>
  </si>
  <si>
    <t>%,V408101407</t>
  </si>
  <si>
    <t>408101407</t>
  </si>
  <si>
    <t>%,V408101408</t>
  </si>
  <si>
    <t>408101408</t>
  </si>
  <si>
    <t>%,V408101409</t>
  </si>
  <si>
    <t>408101409</t>
  </si>
  <si>
    <t>%,V408101707</t>
  </si>
  <si>
    <t>408101707</t>
  </si>
  <si>
    <t>%,V408101708</t>
  </si>
  <si>
    <t>408101708</t>
  </si>
  <si>
    <t>%,V408101709</t>
  </si>
  <si>
    <t>408101709</t>
  </si>
  <si>
    <t>%,V408101807</t>
  </si>
  <si>
    <t>408101807</t>
  </si>
  <si>
    <t>%,V408101808</t>
  </si>
  <si>
    <t>408101808</t>
  </si>
  <si>
    <t>%,V408101809</t>
  </si>
  <si>
    <t>408101809</t>
  </si>
  <si>
    <t>%,V408101900</t>
  </si>
  <si>
    <t>408101900</t>
  </si>
  <si>
    <t>%,V408101907</t>
  </si>
  <si>
    <t>408101907</t>
  </si>
  <si>
    <t>%,V408101908</t>
  </si>
  <si>
    <t>408101908</t>
  </si>
  <si>
    <t>%,V408101909</t>
  </si>
  <si>
    <t>408101909</t>
  </si>
  <si>
    <t>%,V408102208</t>
  </si>
  <si>
    <t>408102208</t>
  </si>
  <si>
    <t>%,V408102209</t>
  </si>
  <si>
    <t>408102209</t>
  </si>
  <si>
    <t>%,V408102906</t>
  </si>
  <si>
    <t>408102906</t>
  </si>
  <si>
    <t>%,V408102907</t>
  </si>
  <si>
    <t>408102907</t>
  </si>
  <si>
    <t>%,V408102908</t>
  </si>
  <si>
    <t>408102908</t>
  </si>
  <si>
    <t>%,V408102909</t>
  </si>
  <si>
    <t>408102909</t>
  </si>
  <si>
    <t>%,V4081033</t>
  </si>
  <si>
    <t>4081033</t>
  </si>
  <si>
    <t>%,V4081034</t>
  </si>
  <si>
    <t>4081034</t>
  </si>
  <si>
    <t>%,V4081035</t>
  </si>
  <si>
    <t>4081035</t>
  </si>
  <si>
    <t>%,V408103606</t>
  </si>
  <si>
    <t>408103606</t>
  </si>
  <si>
    <t>%,V408103607</t>
  </si>
  <si>
    <t>408103607</t>
  </si>
  <si>
    <t>%,V408103608</t>
  </si>
  <si>
    <t>408103608</t>
  </si>
  <si>
    <t>%,V408103609</t>
  </si>
  <si>
    <t>408103609</t>
  </si>
  <si>
    <t>%,V409100200</t>
  </si>
  <si>
    <t>409100200</t>
  </si>
  <si>
    <t>%,V409100205</t>
  </si>
  <si>
    <t>409100205</t>
  </si>
  <si>
    <t>%,V409100206</t>
  </si>
  <si>
    <t>409100206</t>
  </si>
  <si>
    <t>%,V409100207</t>
  </si>
  <si>
    <t>409100207</t>
  </si>
  <si>
    <t>%,V409100208</t>
  </si>
  <si>
    <t>409100208</t>
  </si>
  <si>
    <t>%,V409100209</t>
  </si>
  <si>
    <t>409100209</t>
  </si>
  <si>
    <t>%,V4091001</t>
  </si>
  <si>
    <t>4091001</t>
  </si>
  <si>
    <t>%,V4101001</t>
  </si>
  <si>
    <t>4101001</t>
  </si>
  <si>
    <t>%,V4111001</t>
  </si>
  <si>
    <t>4111001</t>
  </si>
  <si>
    <t>%,V4114001</t>
  </si>
  <si>
    <t>4114001</t>
  </si>
  <si>
    <t>%,V4180001</t>
  </si>
  <si>
    <t>4180001</t>
  </si>
  <si>
    <t>%,V4180005</t>
  </si>
  <si>
    <t>4180005</t>
  </si>
  <si>
    <t>%,V4190002</t>
  </si>
  <si>
    <t>4190002</t>
  </si>
  <si>
    <t>%,V4190005</t>
  </si>
  <si>
    <t>4190005</t>
  </si>
  <si>
    <t>%,V4191000</t>
  </si>
  <si>
    <t>4191000</t>
  </si>
  <si>
    <t>%,V4210002</t>
  </si>
  <si>
    <t>4210002</t>
  </si>
  <si>
    <t>%,V4210005</t>
  </si>
  <si>
    <t>4210005</t>
  </si>
  <si>
    <t>%,V4210006</t>
  </si>
  <si>
    <t>4210006</t>
  </si>
  <si>
    <t>%,V4210007</t>
  </si>
  <si>
    <t>4210007</t>
  </si>
  <si>
    <t>%,V4210009</t>
  </si>
  <si>
    <t>4210009</t>
  </si>
  <si>
    <t>%,V4210017</t>
  </si>
  <si>
    <t>4210017</t>
  </si>
  <si>
    <t>%,V4210021</t>
  </si>
  <si>
    <t>4210021</t>
  </si>
  <si>
    <t>%,V4210025</t>
  </si>
  <si>
    <t>4210025</t>
  </si>
  <si>
    <t>%,V4210026</t>
  </si>
  <si>
    <t>4210026</t>
  </si>
  <si>
    <t>%,V4210027</t>
  </si>
  <si>
    <t>4210027</t>
  </si>
  <si>
    <t>%,V4210028</t>
  </si>
  <si>
    <t>4210028</t>
  </si>
  <si>
    <t>%,V4210031</t>
  </si>
  <si>
    <t>4210031</t>
  </si>
  <si>
    <t>%,V4210032</t>
  </si>
  <si>
    <t>4210032</t>
  </si>
  <si>
    <t>%,V4210033</t>
  </si>
  <si>
    <t>4210033</t>
  </si>
  <si>
    <t>%,V4210035</t>
  </si>
  <si>
    <t>4210035</t>
  </si>
  <si>
    <t>%,V4210038</t>
  </si>
  <si>
    <t>4210038</t>
  </si>
  <si>
    <t>%,V4210039</t>
  </si>
  <si>
    <t>4210039</t>
  </si>
  <si>
    <t>%,V4210043</t>
  </si>
  <si>
    <t>4210043</t>
  </si>
  <si>
    <t>%,V4210045</t>
  </si>
  <si>
    <t>4210045</t>
  </si>
  <si>
    <t>%,V4210046</t>
  </si>
  <si>
    <t>4210046</t>
  </si>
  <si>
    <t>%,V4210049</t>
  </si>
  <si>
    <t>4210049</t>
  </si>
  <si>
    <t>%,V4210053</t>
  </si>
  <si>
    <t>4210053</t>
  </si>
  <si>
    <t>%,V4210056</t>
  </si>
  <si>
    <t>4210056</t>
  </si>
  <si>
    <t>%,V408200508</t>
  </si>
  <si>
    <t>408200508</t>
  </si>
  <si>
    <t>%,V4212000</t>
  </si>
  <si>
    <t>4212000</t>
  </si>
  <si>
    <t>%,V4261000</t>
  </si>
  <si>
    <t>4261000</t>
  </si>
  <si>
    <t>%,V4263001</t>
  </si>
  <si>
    <t>4263001</t>
  </si>
  <si>
    <t>%,V4263004</t>
  </si>
  <si>
    <t>4263004</t>
  </si>
  <si>
    <t>%,V4264000</t>
  </si>
  <si>
    <t>4264000</t>
  </si>
  <si>
    <t>%,V4265002</t>
  </si>
  <si>
    <t>4265002</t>
  </si>
  <si>
    <t>%,V4265003</t>
  </si>
  <si>
    <t>4265003</t>
  </si>
  <si>
    <t>%,V4265004</t>
  </si>
  <si>
    <t>4265004</t>
  </si>
  <si>
    <t>%,V4265007</t>
  </si>
  <si>
    <t>4265007</t>
  </si>
  <si>
    <t>%,V4265053</t>
  </si>
  <si>
    <t>4265053</t>
  </si>
  <si>
    <t>%,V4265054</t>
  </si>
  <si>
    <t>4265054</t>
  </si>
  <si>
    <t>%,V4265056</t>
  </si>
  <si>
    <t>4265056</t>
  </si>
  <si>
    <t>%,V4092001</t>
  </si>
  <si>
    <t>4092001</t>
  </si>
  <si>
    <t>%,V409200207</t>
  </si>
  <si>
    <t>409200207</t>
  </si>
  <si>
    <t>%,V409200208</t>
  </si>
  <si>
    <t>409200208</t>
  </si>
  <si>
    <t>%,V409200209</t>
  </si>
  <si>
    <t>409200209</t>
  </si>
  <si>
    <t>%,V4102001</t>
  </si>
  <si>
    <t>4102001</t>
  </si>
  <si>
    <t>%,V4112001</t>
  </si>
  <si>
    <t>4112001</t>
  </si>
  <si>
    <t>%,V4115001</t>
  </si>
  <si>
    <t>4115001</t>
  </si>
  <si>
    <t>%,V4270006</t>
  </si>
  <si>
    <t>4270006</t>
  </si>
  <si>
    <t>%,V4300001</t>
  </si>
  <si>
    <t>4300001</t>
  </si>
  <si>
    <t>%,V4300003</t>
  </si>
  <si>
    <t>4300003</t>
  </si>
  <si>
    <t>%,V4310007</t>
  </si>
  <si>
    <t>4310007</t>
  </si>
  <si>
    <t>%,V4280006</t>
  </si>
  <si>
    <t>4280006</t>
  </si>
  <si>
    <t>%,V4281004</t>
  </si>
  <si>
    <t>4281004</t>
  </si>
  <si>
    <t>%,V4310001</t>
  </si>
  <si>
    <t>4310001</t>
  </si>
  <si>
    <t>%,V4310002</t>
  </si>
  <si>
    <t>4310002</t>
  </si>
  <si>
    <t>%,V4320000</t>
  </si>
  <si>
    <t>4320000</t>
  </si>
  <si>
    <t>SALES TO AFFILIATES</t>
  </si>
  <si>
    <t>GROSS OPERATING REVENUES</t>
  </si>
  <si>
    <t>PROVISION FOR RATE REFUND</t>
  </si>
  <si>
    <t>Fuel</t>
  </si>
  <si>
    <t>Fuel Consumed</t>
  </si>
  <si>
    <t>Fuel - Procure Unload &amp; Handle</t>
  </si>
  <si>
    <t>Fuel - Deferred</t>
  </si>
  <si>
    <t>Fuel Survey Activity</t>
  </si>
  <si>
    <t>Fuel Oil Consumed</t>
  </si>
  <si>
    <t>PJM Fuel ML 3 Pct -DR</t>
  </si>
  <si>
    <t>PJM Fuel ML 3 Pct -CR</t>
  </si>
  <si>
    <t>FUEL</t>
  </si>
  <si>
    <t>Purch Pwr-NonTrading-Nonassoc</t>
  </si>
  <si>
    <t>Purch Power Capacity -NA</t>
  </si>
  <si>
    <t>Gas-Conversion-Mone Plant</t>
  </si>
  <si>
    <t>Normal Purchases (non-ECR)</t>
  </si>
  <si>
    <t>PJM Emer.Energy Purch.</t>
  </si>
  <si>
    <t>PJM Inadvertent Mtr Res-OSS</t>
  </si>
  <si>
    <t>PJM Inadvertent Mtr Res-LSE</t>
  </si>
  <si>
    <t>PJM Ancillary Serv.-Sync</t>
  </si>
  <si>
    <t>PJM Reactive-Charge</t>
  </si>
  <si>
    <t>PJM Reactive-Credit</t>
  </si>
  <si>
    <t>PJM Black Start-Charge</t>
  </si>
  <si>
    <t>PJM Black Start-Credit</t>
  </si>
  <si>
    <t>PJM Regulation-Charge</t>
  </si>
  <si>
    <t>PJM Regulation-Credit</t>
  </si>
  <si>
    <t>PJM Hourly Net Purch.-FERC</t>
  </si>
  <si>
    <t>PJM Spinning Reserve-Charge</t>
  </si>
  <si>
    <t>PJM Spinning Reserve-Credit</t>
  </si>
  <si>
    <t>Normal Capacity Purchases</t>
  </si>
  <si>
    <t>PJM 30m Suppl Rserv Charge LSE</t>
  </si>
  <si>
    <t>Peak Hour Avail charge - LSE</t>
  </si>
  <si>
    <t>Purchased Power - Fuel</t>
  </si>
  <si>
    <t>PJM Purchases-non-ECR-Auction</t>
  </si>
  <si>
    <t>Capacity Purchases-Auction</t>
  </si>
  <si>
    <t>Purch Power-Pool Non-Fuel -Aff</t>
  </si>
  <si>
    <t>Pur Power-Pool NonFuel-OSS-Aff</t>
  </si>
  <si>
    <t>Capacity purchases - Trading</t>
  </si>
  <si>
    <t>PURCHASED POWER NON AFFIL</t>
  </si>
  <si>
    <t>Purchased Power - Associated</t>
  </si>
  <si>
    <t>Purchased Power-Pool Capacity</t>
  </si>
  <si>
    <t>Purchased Power - Pool Energy</t>
  </si>
  <si>
    <t>Purch Pwr-Non-Fuel Portion-Aff</t>
  </si>
  <si>
    <t>Purch Power-Fuel Portion-Affil</t>
  </si>
  <si>
    <t>PURCHASE POWER AFFILIATED</t>
  </si>
  <si>
    <t>Accretion Expense</t>
  </si>
  <si>
    <t>Gain From Disposition of Plant</t>
  </si>
  <si>
    <t>Factored Cust A/R Exp - Affil</t>
  </si>
  <si>
    <t>Fact Cust A/R-Bad Debts-Affil</t>
  </si>
  <si>
    <t>Oper Supervision &amp; Engineering</t>
  </si>
  <si>
    <t>Oper Super &amp; Eng-RATA-Affil</t>
  </si>
  <si>
    <t>Steam Expenses</t>
  </si>
  <si>
    <t>Lime Expense</t>
  </si>
  <si>
    <t>Urea Expense</t>
  </si>
  <si>
    <t>Trona Expense</t>
  </si>
  <si>
    <t>Limestone Expense</t>
  </si>
  <si>
    <t>Electric Expenses</t>
  </si>
  <si>
    <t>Misc Steam Power Expenses</t>
  </si>
  <si>
    <t>Misc Steam Power Exp-Assoc</t>
  </si>
  <si>
    <t>Removal Cost Expense - Steam</t>
  </si>
  <si>
    <t>NSR Settlement Expense</t>
  </si>
  <si>
    <t>Voluntary CO2 Compliance Exp</t>
  </si>
  <si>
    <t>Misc Stm Pwr Exp Environmental</t>
  </si>
  <si>
    <t>Allowance Consumption SO2</t>
  </si>
  <si>
    <t>CO2 Allowance Consumption</t>
  </si>
  <si>
    <t>An. NOx Cons. Exp</t>
  </si>
  <si>
    <t>Misc Other Pwer Generation Exp</t>
  </si>
  <si>
    <t>Sys Control &amp; Load Dispatching</t>
  </si>
  <si>
    <t>Other Expenses</t>
  </si>
  <si>
    <t>Other Pwr Exp-RECs</t>
  </si>
  <si>
    <t>Other Pwr Exp-Green Power</t>
  </si>
  <si>
    <t>Load Dispatching</t>
  </si>
  <si>
    <t>Load Dispatch - Reliability</t>
  </si>
  <si>
    <t>Load Dispatch-Mntr&amp;Op TransSys</t>
  </si>
  <si>
    <t>Load Dispatch-Trans Srvc&amp;Sched</t>
  </si>
  <si>
    <t>PJM Admin-SSC&amp;DS-OSS</t>
  </si>
  <si>
    <t>PJM Admin-SSC&amp;DS-Internal</t>
  </si>
  <si>
    <t>PJM Admin Defaults LSE</t>
  </si>
  <si>
    <t>PJM Admin Defaults OSS</t>
  </si>
  <si>
    <t>Reliability,Plng&amp;Stds Develop</t>
  </si>
  <si>
    <t>PJM Admin-RP&amp;SDS-OSS</t>
  </si>
  <si>
    <t>PJM Admin-RP&amp;SDS- Internal</t>
  </si>
  <si>
    <t>Station Expenses - Nonassoc</t>
  </si>
  <si>
    <t>Overhead Line Expenses</t>
  </si>
  <si>
    <t>Transmssn Elec by Others-NAC</t>
  </si>
  <si>
    <t>AEP Trans Equalization Agmt</t>
  </si>
  <si>
    <t>PJM Trans Enhancement Charge</t>
  </si>
  <si>
    <t>PJM Trans Enhancement Credits</t>
  </si>
  <si>
    <t>Misc Transmission Expenses</t>
  </si>
  <si>
    <t>Rents - Nonassociated</t>
  </si>
  <si>
    <t>PJM Admin-MAM&amp;SC- OSS</t>
  </si>
  <si>
    <t>PJM Admin-MAM&amp;SC- Internal</t>
  </si>
  <si>
    <t>Station Expenses</t>
  </si>
  <si>
    <t>Underground Line Expenses</t>
  </si>
  <si>
    <t>Street Lighting &amp; Signal Sys E</t>
  </si>
  <si>
    <t>Meter Expenses</t>
  </si>
  <si>
    <t>Customer Installations Exp</t>
  </si>
  <si>
    <t>Miscellaneous Distribution Exp</t>
  </si>
  <si>
    <t>Rents - Associated</t>
  </si>
  <si>
    <t>Supervision - Customer Accts</t>
  </si>
  <si>
    <t>Meter Reading Expenses</t>
  </si>
  <si>
    <t>Customer Card Reading</t>
  </si>
  <si>
    <t>Meter Reading - Regular</t>
  </si>
  <si>
    <t>Meter Reading - Large Power</t>
  </si>
  <si>
    <t>Read-In &amp; Read-Out Meters</t>
  </si>
  <si>
    <t>Cust Records &amp; Collection Exp</t>
  </si>
  <si>
    <t>Customer Orders &amp; Inquiries</t>
  </si>
  <si>
    <t>Manual Billing</t>
  </si>
  <si>
    <t>Postage - Customer Bills</t>
  </si>
  <si>
    <t>Cashiering</t>
  </si>
  <si>
    <t>Collection Agents Fees &amp; Exp</t>
  </si>
  <si>
    <t>Credit &amp; Oth Collection Activi</t>
  </si>
  <si>
    <t>Collectors</t>
  </si>
  <si>
    <t>Data Processing</t>
  </si>
  <si>
    <t>Uncoll Accts - Misc Receivable</t>
  </si>
  <si>
    <t>Misc Customer Accounts Exp</t>
  </si>
  <si>
    <t>Supervision - Customer Service</t>
  </si>
  <si>
    <t>Supervision - DSM</t>
  </si>
  <si>
    <t>Customer Assistance Expenses</t>
  </si>
  <si>
    <t>Cust Assistance Expense - DSM</t>
  </si>
  <si>
    <t>Information &amp; Instruct Advrtis</t>
  </si>
  <si>
    <t>Misc Cust Svc&amp;Informational Ex</t>
  </si>
  <si>
    <t>Misc Cust Svc &amp; Info Exp - RCS</t>
  </si>
  <si>
    <t>Supervision - Comm &amp; Ind</t>
  </si>
  <si>
    <t>Advertising Exp - Residential</t>
  </si>
  <si>
    <t>Administrative &amp; Gen Salaries</t>
  </si>
  <si>
    <t>I C Adjustments</t>
  </si>
  <si>
    <t>Off Supl &amp; Exp - Nonassociated</t>
  </si>
  <si>
    <t>Office Supplies &amp; Exp - Trnsf</t>
  </si>
  <si>
    <t>Cellular Phones and Pagers</t>
  </si>
  <si>
    <t>Administrative Exp Trnsf - Cr</t>
  </si>
  <si>
    <t>Admin Exp Trnsf to Cnstrction</t>
  </si>
  <si>
    <t>Admin Exp Trnsf to ABD</t>
  </si>
  <si>
    <t>SSA Expense Transfers BL</t>
  </si>
  <si>
    <t>SSA Expense Transfers IT</t>
  </si>
  <si>
    <t>Outside Svcs Empl - Nonassoc</t>
  </si>
  <si>
    <t>AEPSC Billed to Client Co</t>
  </si>
  <si>
    <t>Property Insurance</t>
  </si>
  <si>
    <t>Injuries and Damages</t>
  </si>
  <si>
    <t>Safety Dinners and Awards</t>
  </si>
  <si>
    <t>Emp Accdent Prvntion-Adm Exp</t>
  </si>
  <si>
    <t>Injuries to Employees</t>
  </si>
  <si>
    <t>Wrkrs Cmpnstn Pre&amp;Slf Ins Prv</t>
  </si>
  <si>
    <t>Prsnal Injries&amp;Prop Dmage-Pub</t>
  </si>
  <si>
    <t>Frg Ben Loading - Workers Comp</t>
  </si>
  <si>
    <t>Employee Pensions &amp; Benefits</t>
  </si>
  <si>
    <t>Edit &amp; Print Empl Pub-Salaries</t>
  </si>
  <si>
    <t>Pension &amp; Group Ins Admin</t>
  </si>
  <si>
    <t>Pension Plan</t>
  </si>
  <si>
    <t>Group Life Insurance Premiums</t>
  </si>
  <si>
    <t>Group Medical Ins Premiums</t>
  </si>
  <si>
    <t>Physical Examinations</t>
  </si>
  <si>
    <t>Group L-T Disability Ins Prem</t>
  </si>
  <si>
    <t>Group Dental Insurance Prem</t>
  </si>
  <si>
    <t>Training Administration Exp</t>
  </si>
  <si>
    <t>Employee Activities</t>
  </si>
  <si>
    <t>Educational Assistance Pmts</t>
  </si>
  <si>
    <t>Postretirement Benefits - OPEB</t>
  </si>
  <si>
    <t>Savings Plan Contributions</t>
  </si>
  <si>
    <t>Deferred Compensation</t>
  </si>
  <si>
    <t>Supplemental Pension</t>
  </si>
  <si>
    <t>Frg Ben Loading - Pension</t>
  </si>
  <si>
    <t>Frg Ben Loading - Grp Ins</t>
  </si>
  <si>
    <t>Frg Ben Loading - Savings</t>
  </si>
  <si>
    <t>Frg Ben Loading - OPEB</t>
  </si>
  <si>
    <t>IntercoFringeOffset- Don't Use</t>
  </si>
  <si>
    <t>Postret Ben Medicare Subsidy</t>
  </si>
  <si>
    <t>Frg Ben Loading - Accrual</t>
  </si>
  <si>
    <t>Franchise Requirements</t>
  </si>
  <si>
    <t>Regulatory Commission Exp</t>
  </si>
  <si>
    <t>Regulatory Commission Exp-Adm</t>
  </si>
  <si>
    <t>Regulatory Commission Exp-Case</t>
  </si>
  <si>
    <t>General Advertising Expenses</t>
  </si>
  <si>
    <t>Newspaper Advertising Space</t>
  </si>
  <si>
    <t>Radio Station Advertising Time</t>
  </si>
  <si>
    <t>TV Station Advertising Time</t>
  </si>
  <si>
    <t>Spec Corporate Comm Info Proj</t>
  </si>
  <si>
    <t>Special Adv Space &amp; Prod Exp</t>
  </si>
  <si>
    <t>Direct Mail and Handouts</t>
  </si>
  <si>
    <t>Fairs, Shows, and Exhibits</t>
  </si>
  <si>
    <t>Publicity</t>
  </si>
  <si>
    <t>Dedications, Tours, &amp; Openings</t>
  </si>
  <si>
    <t>Public Opinion Surveys</t>
  </si>
  <si>
    <t>Movies Slide Films &amp; Speeches</t>
  </si>
  <si>
    <t>Video Communications</t>
  </si>
  <si>
    <t>Other Corporate Comm Exp</t>
  </si>
  <si>
    <t>Misc General Expenses</t>
  </si>
  <si>
    <t>Corporate &amp; Fiscal Expenses</t>
  </si>
  <si>
    <t>Research, Develop&amp;Demonstr Exp</t>
  </si>
  <si>
    <t>Assoc Business Development Exp</t>
  </si>
  <si>
    <t>Rents</t>
  </si>
  <si>
    <t>Rents - Real Property</t>
  </si>
  <si>
    <t>Rents - Personal Property</t>
  </si>
  <si>
    <t>Rents - Real Property - Assoc</t>
  </si>
  <si>
    <t>OTHER OPERATION</t>
  </si>
  <si>
    <t>Maint Supv &amp; Engineering</t>
  </si>
  <si>
    <t>Maintenance of Structures</t>
  </si>
  <si>
    <t>Maintenance of Boiler Plant</t>
  </si>
  <si>
    <t>Maintenance of Electric Plant</t>
  </si>
  <si>
    <t>Maintenance of Misc Steam Plt</t>
  </si>
  <si>
    <t>Maint of Computer Hardware</t>
  </si>
  <si>
    <t>Maint of Computer Software</t>
  </si>
  <si>
    <t>Maint of Communication Equip</t>
  </si>
  <si>
    <t>Maint of Station Equipment</t>
  </si>
  <si>
    <t>Maintenance of Overhead Lines</t>
  </si>
  <si>
    <t>Maint of Underground Lines</t>
  </si>
  <si>
    <t>Maint of Misc Trnsmssion Plt</t>
  </si>
  <si>
    <t>Tree and Brush Control</t>
  </si>
  <si>
    <t>Maint of Lne Trnf,Rglators&amp;Dvi</t>
  </si>
  <si>
    <t>Maint of Strt Lghtng &amp; Sgnal S</t>
  </si>
  <si>
    <t>Maintenance of Meters</t>
  </si>
  <si>
    <t>Maint of Misc Distribution Plt</t>
  </si>
  <si>
    <t>Maintenance of General Plant</t>
  </si>
  <si>
    <t>Maint of Structures - Owned</t>
  </si>
  <si>
    <t>Maint of Structures - Leased</t>
  </si>
  <si>
    <t>Maint of Prprty Held Fture Use</t>
  </si>
  <si>
    <t>Maint of Carrier Equipment</t>
  </si>
  <si>
    <t>Maint of Radio Equip - Owned</t>
  </si>
  <si>
    <t>Maint of Data Equipment</t>
  </si>
  <si>
    <t>Maint of Cmmncation Eq-Unall</t>
  </si>
  <si>
    <t>Maint of Office Furniture &amp; Eq</t>
  </si>
  <si>
    <t>Maintenance of Video Equipment</t>
  </si>
  <si>
    <t>MAINTENANCE</t>
  </si>
  <si>
    <t>Depreciation Exp</t>
  </si>
  <si>
    <t>Depr Exp - Removal Cost</t>
  </si>
  <si>
    <t>Amort. of Plant</t>
  </si>
  <si>
    <t>Amort of Plt Acq Adj</t>
  </si>
  <si>
    <t>Regulatory Debits</t>
  </si>
  <si>
    <t>DEPRECIATION AND AMORTIZATION</t>
  </si>
  <si>
    <t>FICA</t>
  </si>
  <si>
    <t>Federal Unemployment Tax</t>
  </si>
  <si>
    <t>Real &amp; Personal Property Taxes</t>
  </si>
  <si>
    <t>State Gross Receipts Tax</t>
  </si>
  <si>
    <t>State Unemployment Tax</t>
  </si>
  <si>
    <t>State Franchise Taxes</t>
  </si>
  <si>
    <t>Federal Excise Taxes</t>
  </si>
  <si>
    <t>St Lic/Rgstrtion Tax/Fees</t>
  </si>
  <si>
    <t>St Publ Serv Comm Tax/Fees</t>
  </si>
  <si>
    <t>State Sales and Use Taxes</t>
  </si>
  <si>
    <t>Municipal License Fees</t>
  </si>
  <si>
    <t>Real/Pers Prop Tax-Cap Leases</t>
  </si>
  <si>
    <t>Fringe Benefit Loading - FICA</t>
  </si>
  <si>
    <t>Fringe Benefit Loading - FUT</t>
  </si>
  <si>
    <t>Fringe Benefit Loading - SUT</t>
  </si>
  <si>
    <t>Real Prop Tax-Cap Leases</t>
  </si>
  <si>
    <t>Income Taxes, UOI - State</t>
  </si>
  <si>
    <t>Income Taxes, UOI - Federal</t>
  </si>
  <si>
    <t>Prov Def I/T Util Op Inc-Fed</t>
  </si>
  <si>
    <t>Prv Def I/T-Cr Util Op Inc-Fed</t>
  </si>
  <si>
    <t>ITC Adj, Utility Oper - Fed</t>
  </si>
  <si>
    <t>FEDERAL INCOME TAXES</t>
  </si>
  <si>
    <t>Non-Operatng Rental Income</t>
  </si>
  <si>
    <t>Non-Opratng Rntal Inc-Depr</t>
  </si>
  <si>
    <t>Int &amp; Dividend Inc - Nonassoc</t>
  </si>
  <si>
    <t>Interest Income - Assoc CBP</t>
  </si>
  <si>
    <t>Allw Oth Fnds Usd Drng Cnstr</t>
  </si>
  <si>
    <t>Misc Non-Op Inc-NonAsc-Rents</t>
  </si>
  <si>
    <t>Misc Non-Op Inc-NonAsc-Timber</t>
  </si>
  <si>
    <t>Misc Non-Op Inc-NonAsc - Allow</t>
  </si>
  <si>
    <t>Misc Non-Op Inc - NonAsc - Oth</t>
  </si>
  <si>
    <t>Misc Non-Op Exp - NonAssoc</t>
  </si>
  <si>
    <t>MTM Power Trading Gain/Losses</t>
  </si>
  <si>
    <t>MTM Credit Reserve (B/L)</t>
  </si>
  <si>
    <t>B/L MTM Assignments</t>
  </si>
  <si>
    <t>B/L Affl MTM Assign</t>
  </si>
  <si>
    <t>Realized Financial Assignments</t>
  </si>
  <si>
    <t>Realized Affil Financial Assgn</t>
  </si>
  <si>
    <t>Pwr Sales Outside Svc Territry</t>
  </si>
  <si>
    <t>Pwr Purch Outside Svc Territry</t>
  </si>
  <si>
    <t>Mark to Mkt Out Svc Territory</t>
  </si>
  <si>
    <t>Gn/Ls MTM Emissions - Forwards</t>
  </si>
  <si>
    <t>Speculative Realized SO2</t>
  </si>
  <si>
    <t>Carrying Charges</t>
  </si>
  <si>
    <t>Realiz Sharing West Coast Pwr</t>
  </si>
  <si>
    <t>UnReal Aff Fin Assign SNWA</t>
  </si>
  <si>
    <t>Real Aff Fin Assign SNWA</t>
  </si>
  <si>
    <t>Interest Rate Swaps-BTL Power</t>
  </si>
  <si>
    <t>Specul. Allow. Gains-SO2</t>
  </si>
  <si>
    <t>Specul. Allow. Gains-CO2</t>
  </si>
  <si>
    <t>OTHER INCOME</t>
  </si>
  <si>
    <t>Loss on Dspsition of Property</t>
  </si>
  <si>
    <t>Donations</t>
  </si>
  <si>
    <t>Penalties</t>
  </si>
  <si>
    <t>NSR Settlement Penalties</t>
  </si>
  <si>
    <t>Civic &amp; Political Activities</t>
  </si>
  <si>
    <t>Other Deductions - Nonassoc</t>
  </si>
  <si>
    <t>Special Allowance Losses</t>
  </si>
  <si>
    <t>Social &amp; Service Club Dues</t>
  </si>
  <si>
    <t>Regulatory Expenses</t>
  </si>
  <si>
    <t>Specul. Allow Loss-SO2</t>
  </si>
  <si>
    <t>Specul. Allow Loss-Seas NOx</t>
  </si>
  <si>
    <t>Specul. Allow Loss-CO2</t>
  </si>
  <si>
    <t>OTHER INCOME DEDUCTIONS</t>
  </si>
  <si>
    <t>Inc Tax, Oth Inc&amp;Ded-Federal</t>
  </si>
  <si>
    <t>Inc Tax, Oth Inc &amp; Ded - State</t>
  </si>
  <si>
    <t>Prov Def I/T Oth I&amp;D - Federal</t>
  </si>
  <si>
    <t>Prv Def I/T-Cr Oth I&amp;D-Fed</t>
  </si>
  <si>
    <t>ITC Adj, Non-Util Oper - Fed</t>
  </si>
  <si>
    <t>INC TAXES APPL TO OTH INC&amp;DED</t>
  </si>
  <si>
    <t>Int on LTD - Sen Unsec Notes</t>
  </si>
  <si>
    <t>Interest Exp - Assoc Non-CBP</t>
  </si>
  <si>
    <t>INTEREST ON LONG-TERM DEBT</t>
  </si>
  <si>
    <t>Int to Assoc Co - CBP</t>
  </si>
  <si>
    <t>INT SHORT TERM DEBT - AFFIL</t>
  </si>
  <si>
    <t>Lines Of Credit</t>
  </si>
  <si>
    <t>INT SHORT TERM DEBT - NON-AFFL</t>
  </si>
  <si>
    <t>Amrtz Dscnt&amp;Exp-Sn Unsec Note</t>
  </si>
  <si>
    <t>AMORT OF DEBT DISC, PREM &amp; EXP</t>
  </si>
  <si>
    <t>Amrtz Loss Rcquired Debt-Dbnt</t>
  </si>
  <si>
    <t>AMORT LOSS ON REACQUIRED DEBT</t>
  </si>
  <si>
    <t>AMORT GAIN ON REACQUIRED DEBT</t>
  </si>
  <si>
    <t>Other Interest Expense</t>
  </si>
  <si>
    <t>Interest on Customer Deposits</t>
  </si>
  <si>
    <t>OTHER INTEREST EXPENSE</t>
  </si>
  <si>
    <t>Allw Brrwed Fnds Used Cnstr-Cr</t>
  </si>
  <si>
    <t>AFUDC BORROWED FUNDS - CR</t>
  </si>
  <si>
    <t>PREF STK DIVIDEND REQUIREMENT</t>
  </si>
  <si>
    <t>GLR1100S</t>
  </si>
  <si>
    <t>2009-09-30</t>
  </si>
  <si>
    <t>KYP CORP CONSOLIDATED</t>
  </si>
  <si>
    <t>Kentucky Power Integrated Elim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</si>
</sst>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d\ yyyy"/>
    <numFmt numFmtId="165" formatCode="mmmm\ yyyy"/>
    <numFmt numFmtId="166" formatCode="mmmm\,\ yyyy"/>
    <numFmt numFmtId="167" formatCode="mmmm\ d\,\ yyyy"/>
    <numFmt numFmtId="168" formatCode="0%_);[Red]\(0%\)"/>
    <numFmt numFmtId="169" formatCode="mmmm\ dd\,\ yyyy"/>
    <numFmt numFmtId="170" formatCode="0_);[Red]\(0\)"/>
    <numFmt numFmtId="171" formatCode="0.00%_);[Red]\(0.00%\)"/>
    <numFmt numFmtId="172" formatCode="0.00_);[Red]\(0.00\)"/>
  </numFmts>
  <fonts count="2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b/>
      <sz val="10"/>
      <color indexed="33"/>
      <name val="Arial"/>
      <family val="2"/>
    </font>
    <font>
      <b/>
      <sz val="10"/>
      <color indexed="14"/>
      <name val="Arial"/>
      <family val="2"/>
    </font>
    <font>
      <sz val="10"/>
      <color indexed="33"/>
      <name val="Arial"/>
      <family val="2"/>
    </font>
    <font>
      <b/>
      <u val="single"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14"/>
      <name val="Arial"/>
      <family val="2"/>
    </font>
    <font>
      <b/>
      <u val="single"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1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11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17" fillId="15" borderId="0" applyNumberFormat="0" applyBorder="0" applyAlignment="0" applyProtection="0"/>
    <xf numFmtId="0" fontId="21" fillId="16" borderId="1" applyNumberFormat="0" applyAlignment="0" applyProtection="0"/>
    <xf numFmtId="0" fontId="23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9" fillId="7" borderId="1" applyNumberFormat="0" applyAlignment="0" applyProtection="0"/>
    <xf numFmtId="0" fontId="22" fillId="0" borderId="6" applyNumberFormat="0" applyFill="0" applyAlignment="0" applyProtection="0"/>
    <xf numFmtId="0" fontId="18" fillId="7" borderId="0" applyNumberFormat="0" applyBorder="0" applyAlignment="0" applyProtection="0"/>
    <xf numFmtId="0" fontId="0" fillId="4" borderId="7" applyNumberFormat="0" applyFont="0" applyAlignment="0" applyProtection="0"/>
    <xf numFmtId="0" fontId="20" fillId="16" borderId="8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3" fontId="0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40" fontId="4" fillId="0" borderId="0" xfId="0" applyNumberFormat="1" applyFont="1" applyAlignment="1">
      <alignment horizontal="center"/>
    </xf>
    <xf numFmtId="40" fontId="0" fillId="0" borderId="0" xfId="0" applyNumberFormat="1" applyFont="1" applyAlignment="1">
      <alignment/>
    </xf>
    <xf numFmtId="40" fontId="0" fillId="0" borderId="0" xfId="0" applyNumberFormat="1" applyFont="1" applyAlignment="1">
      <alignment horizontal="centerContinuous"/>
    </xf>
    <xf numFmtId="40" fontId="1" fillId="0" borderId="0" xfId="0" applyNumberFormat="1" applyFont="1" applyAlignment="1">
      <alignment horizontal="centerContinuous"/>
    </xf>
    <xf numFmtId="40" fontId="1" fillId="0" borderId="0" xfId="0" applyNumberFormat="1" applyFont="1" applyAlignment="1">
      <alignment/>
    </xf>
    <xf numFmtId="40" fontId="0" fillId="0" borderId="0" xfId="0" applyNumberFormat="1" applyFont="1" applyFill="1" applyAlignment="1">
      <alignment/>
    </xf>
    <xf numFmtId="40" fontId="0" fillId="0" borderId="0" xfId="0" applyNumberFormat="1" applyFont="1" applyFill="1" applyAlignment="1">
      <alignment horizontal="centerContinuous"/>
    </xf>
    <xf numFmtId="8" fontId="0" fillId="0" borderId="0" xfId="0" applyNumberFormat="1" applyFont="1" applyFill="1" applyAlignment="1">
      <alignment/>
    </xf>
    <xf numFmtId="8" fontId="0" fillId="0" borderId="0" xfId="0" applyNumberFormat="1" applyFont="1" applyFill="1" applyAlignment="1">
      <alignment horizontal="centerContinuous"/>
    </xf>
    <xf numFmtId="8" fontId="4" fillId="0" borderId="0" xfId="0" applyNumberFormat="1" applyFont="1" applyFill="1" applyAlignment="1">
      <alignment horizontal="center"/>
    </xf>
    <xf numFmtId="40" fontId="4" fillId="0" borderId="0" xfId="0" applyNumberFormat="1" applyFont="1" applyFill="1" applyAlignment="1">
      <alignment/>
    </xf>
    <xf numFmtId="40" fontId="1" fillId="0" borderId="0" xfId="0" applyNumberFormat="1" applyFont="1" applyFill="1" applyAlignment="1">
      <alignment horizontal="centerContinuous"/>
    </xf>
    <xf numFmtId="3" fontId="0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40" fontId="1" fillId="0" borderId="0" xfId="0" applyNumberFormat="1" applyFont="1" applyFill="1" applyAlignment="1">
      <alignment/>
    </xf>
    <xf numFmtId="169" fontId="1" fillId="0" borderId="0" xfId="0" applyNumberFormat="1" applyFont="1" applyAlignment="1">
      <alignment horizontal="centerContinuous"/>
    </xf>
    <xf numFmtId="40" fontId="0" fillId="0" borderId="0" xfId="0" applyNumberFormat="1" applyFont="1" applyFill="1" applyAlignment="1">
      <alignment/>
    </xf>
    <xf numFmtId="171" fontId="0" fillId="0" borderId="0" xfId="0" applyNumberFormat="1" applyFont="1" applyFill="1" applyAlignment="1">
      <alignment horizontal="right"/>
    </xf>
    <xf numFmtId="171" fontId="0" fillId="0" borderId="0" xfId="0" applyNumberFormat="1" applyFont="1" applyFill="1" applyAlignment="1">
      <alignment horizontal="centerContinuous"/>
    </xf>
    <xf numFmtId="40" fontId="1" fillId="0" borderId="0" xfId="0" applyNumberFormat="1" applyFont="1" applyFill="1" applyAlignment="1">
      <alignment/>
    </xf>
    <xf numFmtId="8" fontId="0" fillId="0" borderId="0" xfId="0" applyNumberFormat="1" applyFont="1" applyFill="1" applyAlignment="1">
      <alignment/>
    </xf>
    <xf numFmtId="3" fontId="0" fillId="18" borderId="0" xfId="0" applyNumberFormat="1" applyFont="1" applyFill="1" applyAlignment="1">
      <alignment/>
    </xf>
    <xf numFmtId="3" fontId="0" fillId="18" borderId="0" xfId="0" applyNumberFormat="1" applyFont="1" applyFill="1" applyAlignment="1">
      <alignment horizontal="centerContinuous"/>
    </xf>
    <xf numFmtId="40" fontId="0" fillId="0" borderId="0" xfId="0" applyNumberFormat="1" applyFont="1" applyAlignment="1">
      <alignment horizontal="center"/>
    </xf>
    <xf numFmtId="40" fontId="0" fillId="0" borderId="0" xfId="0" applyNumberFormat="1" applyFont="1" applyFill="1" applyAlignment="1">
      <alignment horizontal="center"/>
    </xf>
    <xf numFmtId="8" fontId="0" fillId="0" borderId="0" xfId="0" applyNumberFormat="1" applyFont="1" applyFill="1" applyAlignment="1">
      <alignment horizontal="center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1" fillId="0" borderId="0" xfId="0" applyFont="1" applyAlignment="1">
      <alignment horizontal="centerContinuous"/>
    </xf>
    <xf numFmtId="3" fontId="1" fillId="0" borderId="0" xfId="0" applyNumberFormat="1" applyFont="1" applyFill="1" applyAlignment="1">
      <alignment horizontal="center"/>
    </xf>
    <xf numFmtId="3" fontId="1" fillId="0" borderId="0" xfId="0" applyNumberFormat="1" applyFont="1" applyAlignment="1">
      <alignment horizontal="center"/>
    </xf>
    <xf numFmtId="171" fontId="1" fillId="0" borderId="0" xfId="0" applyNumberFormat="1" applyFont="1" applyFill="1" applyAlignment="1">
      <alignment horizontal="right"/>
    </xf>
    <xf numFmtId="8" fontId="1" fillId="0" borderId="0" xfId="0" applyNumberFormat="1" applyFont="1" applyFill="1" applyAlignment="1">
      <alignment/>
    </xf>
    <xf numFmtId="40" fontId="5" fillId="0" borderId="0" xfId="0" applyNumberFormat="1" applyFont="1" applyAlignment="1">
      <alignment horizontal="left"/>
    </xf>
    <xf numFmtId="171" fontId="0" fillId="0" borderId="0" xfId="0" applyNumberFormat="1" applyFont="1" applyFill="1" applyAlignment="1" quotePrefix="1">
      <alignment horizontal="right"/>
    </xf>
    <xf numFmtId="0" fontId="5" fillId="0" borderId="0" xfId="0" applyNumberFormat="1" applyFont="1" applyFill="1" applyAlignment="1" quotePrefix="1">
      <alignment horizontal="left"/>
    </xf>
    <xf numFmtId="171" fontId="1" fillId="0" borderId="0" xfId="0" applyNumberFormat="1" applyFont="1" applyFill="1" applyAlignment="1" quotePrefix="1">
      <alignment horizontal="right"/>
    </xf>
    <xf numFmtId="40" fontId="6" fillId="0" borderId="0" xfId="0" applyNumberFormat="1" applyFont="1" applyAlignment="1">
      <alignment horizontal="center"/>
    </xf>
    <xf numFmtId="40" fontId="1" fillId="0" borderId="0" xfId="0" applyNumberFormat="1" applyFont="1" applyFill="1" applyAlignment="1">
      <alignment horizontal="center"/>
    </xf>
    <xf numFmtId="40" fontId="6" fillId="0" borderId="0" xfId="0" applyNumberFormat="1" applyFont="1" applyFill="1" applyAlignment="1">
      <alignment horizontal="center"/>
    </xf>
    <xf numFmtId="40" fontId="7" fillId="0" borderId="0" xfId="0" applyNumberFormat="1" applyFont="1" applyAlignment="1">
      <alignment horizontal="left"/>
    </xf>
    <xf numFmtId="0" fontId="7" fillId="0" borderId="0" xfId="0" applyNumberFormat="1" applyFont="1" applyFill="1" applyAlignment="1" quotePrefix="1">
      <alignment horizontal="left"/>
    </xf>
    <xf numFmtId="8" fontId="1" fillId="0" borderId="0" xfId="0" applyNumberFormat="1" applyFont="1" applyFill="1" applyAlignment="1">
      <alignment horizontal="center"/>
    </xf>
    <xf numFmtId="0" fontId="8" fillId="18" borderId="0" xfId="0" applyFont="1" applyFill="1" applyAlignment="1">
      <alignment horizontal="centerContinuous"/>
    </xf>
    <xf numFmtId="0" fontId="0" fillId="18" borderId="0" xfId="0" applyFont="1" applyFill="1" applyAlignment="1">
      <alignment horizontal="centerContinuous"/>
    </xf>
    <xf numFmtId="0" fontId="0" fillId="18" borderId="0" xfId="0" applyFont="1" applyFill="1" applyAlignment="1">
      <alignment/>
    </xf>
    <xf numFmtId="3" fontId="9" fillId="18" borderId="0" xfId="0" applyNumberFormat="1" applyFont="1" applyFill="1" applyBorder="1" applyAlignment="1">
      <alignment horizontal="left"/>
    </xf>
    <xf numFmtId="3" fontId="1" fillId="18" borderId="0" xfId="0" applyNumberFormat="1" applyFont="1" applyFill="1" applyAlignment="1">
      <alignment/>
    </xf>
    <xf numFmtId="3" fontId="5" fillId="18" borderId="0" xfId="0" applyNumberFormat="1" applyFont="1" applyFill="1" applyAlignment="1">
      <alignment/>
    </xf>
    <xf numFmtId="3" fontId="6" fillId="18" borderId="0" xfId="0" applyNumberFormat="1" applyFont="1" applyFill="1" applyAlignment="1">
      <alignment/>
    </xf>
    <xf numFmtId="0" fontId="6" fillId="18" borderId="0" xfId="0" applyFont="1" applyFill="1" applyAlignment="1" quotePrefix="1">
      <alignment/>
    </xf>
    <xf numFmtId="3" fontId="10" fillId="18" borderId="0" xfId="0" applyNumberFormat="1" applyFont="1" applyFill="1" applyAlignment="1" quotePrefix="1">
      <alignment/>
    </xf>
    <xf numFmtId="40" fontId="5" fillId="0" borderId="10" xfId="0" applyNumberFormat="1" applyFont="1" applyBorder="1" applyAlignment="1" quotePrefix="1">
      <alignment horizontal="center"/>
    </xf>
    <xf numFmtId="40" fontId="1" fillId="0" borderId="10" xfId="0" applyNumberFormat="1" applyFont="1" applyBorder="1" applyAlignment="1">
      <alignment/>
    </xf>
    <xf numFmtId="40" fontId="1" fillId="0" borderId="10" xfId="0" applyNumberFormat="1" applyFont="1" applyFill="1" applyBorder="1" applyAlignment="1">
      <alignment/>
    </xf>
    <xf numFmtId="171" fontId="1" fillId="0" borderId="10" xfId="0" applyNumberFormat="1" applyFont="1" applyFill="1" applyBorder="1" applyAlignment="1">
      <alignment horizontal="right"/>
    </xf>
    <xf numFmtId="8" fontId="1" fillId="0" borderId="10" xfId="0" applyNumberFormat="1" applyFont="1" applyFill="1" applyBorder="1" applyAlignment="1">
      <alignment/>
    </xf>
    <xf numFmtId="40" fontId="1" fillId="0" borderId="10" xfId="0" applyNumberFormat="1" applyFont="1" applyFill="1" applyBorder="1" applyAlignment="1">
      <alignment/>
    </xf>
    <xf numFmtId="40" fontId="1" fillId="0" borderId="10" xfId="0" applyNumberFormat="1" applyFont="1" applyFill="1" applyBorder="1" applyAlignment="1">
      <alignment horizontal="right"/>
    </xf>
    <xf numFmtId="40" fontId="1" fillId="0" borderId="10" xfId="0" applyNumberFormat="1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40" fontId="1" fillId="0" borderId="10" xfId="0" applyNumberFormat="1" applyFont="1" applyBorder="1" applyAlignment="1">
      <alignment horizontal="center"/>
    </xf>
    <xf numFmtId="169" fontId="1" fillId="0" borderId="10" xfId="0" applyNumberFormat="1" applyFont="1" applyBorder="1" applyAlignment="1">
      <alignment horizontal="center"/>
    </xf>
    <xf numFmtId="171" fontId="1" fillId="0" borderId="10" xfId="0" applyNumberFormat="1" applyFont="1" applyFill="1" applyBorder="1" applyAlignment="1">
      <alignment horizontal="center"/>
    </xf>
    <xf numFmtId="40" fontId="1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40" fontId="0" fillId="0" borderId="0" xfId="0" applyNumberFormat="1" applyFont="1" applyFill="1" applyAlignment="1">
      <alignment/>
    </xf>
    <xf numFmtId="171" fontId="0" fillId="0" borderId="0" xfId="0" applyNumberFormat="1" applyFont="1" applyFill="1" applyAlignment="1" quotePrefix="1">
      <alignment horizontal="right"/>
    </xf>
    <xf numFmtId="0" fontId="7" fillId="0" borderId="0" xfId="0" applyNumberFormat="1" applyFont="1" applyFill="1" applyAlignment="1" quotePrefix="1">
      <alignment horizontal="left"/>
    </xf>
    <xf numFmtId="0" fontId="0" fillId="0" borderId="0" xfId="0" applyFont="1" applyAlignment="1">
      <alignment/>
    </xf>
    <xf numFmtId="40" fontId="5" fillId="0" borderId="0" xfId="0" applyNumberFormat="1" applyFont="1" applyAlignment="1">
      <alignment horizontal="left"/>
    </xf>
    <xf numFmtId="3" fontId="1" fillId="0" borderId="0" xfId="0" applyNumberFormat="1" applyFont="1" applyAlignment="1">
      <alignment/>
    </xf>
    <xf numFmtId="3" fontId="1" fillId="0" borderId="0" xfId="0" applyNumberFormat="1" applyFont="1" applyFill="1" applyAlignment="1">
      <alignment/>
    </xf>
    <xf numFmtId="1" fontId="1" fillId="0" borderId="10" xfId="0" applyNumberFormat="1" applyFont="1" applyBorder="1" applyAlignment="1">
      <alignment horizontal="center"/>
    </xf>
    <xf numFmtId="38" fontId="1" fillId="0" borderId="0" xfId="0" applyNumberFormat="1" applyFont="1" applyAlignment="1">
      <alignment horizontal="centerContinuous"/>
    </xf>
    <xf numFmtId="38" fontId="9" fillId="18" borderId="0" xfId="0" applyNumberFormat="1" applyFont="1" applyFill="1" applyBorder="1" applyAlignment="1">
      <alignment horizontal="left"/>
    </xf>
    <xf numFmtId="38" fontId="0" fillId="18" borderId="0" xfId="0" applyNumberFormat="1" applyFill="1" applyAlignment="1">
      <alignment/>
    </xf>
    <xf numFmtId="38" fontId="0" fillId="18" borderId="0" xfId="0" applyNumberFormat="1" applyFont="1" applyFill="1" applyAlignment="1" applyProtection="1">
      <alignment horizontal="centerContinuous"/>
      <protection hidden="1"/>
    </xf>
    <xf numFmtId="38" fontId="1" fillId="18" borderId="0" xfId="0" applyNumberFormat="1" applyFont="1" applyFill="1" applyAlignment="1">
      <alignment/>
    </xf>
    <xf numFmtId="38" fontId="0" fillId="18" borderId="0" xfId="0" applyNumberFormat="1" applyFont="1" applyFill="1" applyAlignment="1">
      <alignment/>
    </xf>
    <xf numFmtId="40" fontId="5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/>
    </xf>
    <xf numFmtId="40" fontId="1" fillId="18" borderId="0" xfId="0" applyNumberFormat="1" applyFont="1" applyFill="1" applyAlignment="1">
      <alignment/>
    </xf>
    <xf numFmtId="40" fontId="0" fillId="18" borderId="0" xfId="0" applyNumberFormat="1" applyFont="1" applyFill="1" applyAlignment="1">
      <alignment/>
    </xf>
    <xf numFmtId="40" fontId="1" fillId="18" borderId="0" xfId="0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horizontal="left"/>
    </xf>
    <xf numFmtId="40" fontId="4" fillId="0" borderId="0" xfId="0" applyNumberFormat="1" applyFont="1" applyFill="1" applyAlignment="1">
      <alignment/>
    </xf>
    <xf numFmtId="40" fontId="4" fillId="0" borderId="0" xfId="0" applyNumberFormat="1" applyFont="1" applyFill="1" applyAlignment="1">
      <alignment horizontal="center"/>
    </xf>
    <xf numFmtId="8" fontId="4" fillId="0" borderId="0" xfId="0" applyNumberFormat="1" applyFont="1" applyFill="1" applyAlignment="1">
      <alignment horizontal="center"/>
    </xf>
    <xf numFmtId="40" fontId="4" fillId="0" borderId="0" xfId="0" applyNumberFormat="1" applyFont="1" applyFill="1" applyAlignment="1">
      <alignment horizontal="right"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1" fillId="0" borderId="0" xfId="0" applyNumberFormat="1" applyFont="1" applyFill="1" applyAlignment="1">
      <alignment horizontal="left"/>
    </xf>
    <xf numFmtId="40" fontId="11" fillId="0" borderId="0" xfId="0" applyNumberFormat="1" applyFont="1" applyFill="1" applyAlignment="1">
      <alignment/>
    </xf>
    <xf numFmtId="40" fontId="11" fillId="0" borderId="0" xfId="0" applyNumberFormat="1" applyFont="1" applyFill="1" applyAlignment="1">
      <alignment horizontal="center"/>
    </xf>
    <xf numFmtId="8" fontId="11" fillId="0" borderId="0" xfId="0" applyNumberFormat="1" applyFont="1" applyFill="1" applyAlignment="1">
      <alignment horizontal="center"/>
    </xf>
    <xf numFmtId="40" fontId="11" fillId="0" borderId="0" xfId="0" applyNumberFormat="1" applyFont="1" applyFill="1" applyAlignment="1">
      <alignment horizontal="right"/>
    </xf>
    <xf numFmtId="3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40" fontId="1" fillId="0" borderId="0" xfId="0" applyNumberFormat="1" applyFont="1" applyFill="1" applyAlignment="1">
      <alignment/>
    </xf>
    <xf numFmtId="40" fontId="5" fillId="0" borderId="0" xfId="0" applyNumberFormat="1" applyFont="1" applyFill="1" applyAlignment="1">
      <alignment horizontal="left"/>
    </xf>
    <xf numFmtId="40" fontId="1" fillId="0" borderId="0" xfId="0" applyNumberFormat="1" applyFont="1" applyFill="1" applyAlignment="1" quotePrefix="1">
      <alignment horizontal="right"/>
    </xf>
    <xf numFmtId="0" fontId="5" fillId="0" borderId="0" xfId="0" applyNumberFormat="1" applyFont="1" applyFill="1" applyAlignment="1" quotePrefix="1">
      <alignment horizontal="left"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 horizontal="left"/>
    </xf>
    <xf numFmtId="40" fontId="10" fillId="0" borderId="0" xfId="0" applyNumberFormat="1" applyFont="1" applyFill="1" applyAlignment="1">
      <alignment horizontal="center"/>
    </xf>
    <xf numFmtId="40" fontId="0" fillId="0" borderId="0" xfId="0" applyNumberFormat="1" applyFont="1" applyFill="1" applyAlignment="1">
      <alignment horizontal="center"/>
    </xf>
    <xf numFmtId="40" fontId="0" fillId="0" borderId="0" xfId="0" applyNumberFormat="1" applyFont="1" applyFill="1" applyAlignment="1">
      <alignment horizontal="right"/>
    </xf>
    <xf numFmtId="3" fontId="0" fillId="0" borderId="0" xfId="0" applyNumberFormat="1" applyFont="1" applyFill="1" applyAlignment="1">
      <alignment horizontal="left"/>
    </xf>
    <xf numFmtId="40" fontId="7" fillId="0" borderId="0" xfId="0" applyNumberFormat="1" applyFont="1" applyFill="1" applyAlignment="1">
      <alignment horizontal="left"/>
    </xf>
    <xf numFmtId="40" fontId="0" fillId="0" borderId="0" xfId="0" applyNumberFormat="1" applyFont="1" applyFill="1" applyAlignment="1" quotePrefix="1">
      <alignment horizontal="right"/>
    </xf>
    <xf numFmtId="40" fontId="1" fillId="0" borderId="0" xfId="0" applyNumberFormat="1" applyFont="1" applyFill="1" applyAlignment="1" quotePrefix="1">
      <alignment horizontal="right"/>
    </xf>
    <xf numFmtId="3" fontId="1" fillId="0" borderId="10" xfId="0" applyNumberFormat="1" applyFont="1" applyBorder="1" applyAlignment="1" quotePrefix="1">
      <alignment/>
    </xf>
    <xf numFmtId="3" fontId="0" fillId="18" borderId="0" xfId="0" applyNumberFormat="1" applyFont="1" applyFill="1" applyAlignment="1" applyProtection="1" quotePrefix="1">
      <alignment horizontal="centerContinuous"/>
      <protection hidden="1"/>
    </xf>
    <xf numFmtId="38" fontId="0" fillId="18" borderId="0" xfId="0" applyNumberFormat="1" applyFont="1" applyFill="1" applyAlignment="1" quotePrefix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553"/>
  <sheetViews>
    <sheetView tabSelected="1" zoomScale="68" zoomScaleNormal="68" zoomScalePageLayoutView="0" workbookViewId="0" topLeftCell="A1">
      <pane xSplit="3" ySplit="7" topLeftCell="D475" activePane="bottomRight" state="frozen"/>
      <selection pane="topLeft" activeCell="B2" sqref="B2"/>
      <selection pane="topRight" activeCell="D2" sqref="D2"/>
      <selection pane="bottomLeft" activeCell="B8" sqref="B8"/>
      <selection pane="bottomRight" activeCell="C3" sqref="C3"/>
    </sheetView>
  </sheetViews>
  <sheetFormatPr defaultColWidth="9.140625" defaultRowHeight="12.75" outlineLevelRow="1"/>
  <cols>
    <col min="1" max="1" width="9.140625" style="1" hidden="1" customWidth="1"/>
    <col min="2" max="2" width="10.7109375" style="1" customWidth="1"/>
    <col min="3" max="3" width="46.140625" style="1" customWidth="1"/>
    <col min="4" max="4" width="2.7109375" style="5" customWidth="1"/>
    <col min="5" max="5" width="21.7109375" style="5" customWidth="1"/>
    <col min="6" max="6" width="2.7109375" style="5" customWidth="1"/>
    <col min="7" max="7" width="21.7109375" style="5" customWidth="1"/>
    <col min="8" max="8" width="2.7109375" style="9" customWidth="1"/>
    <col min="9" max="9" width="21.7109375" style="9" customWidth="1"/>
    <col min="10" max="10" width="2.7109375" style="9" customWidth="1"/>
    <col min="11" max="11" width="12.7109375" style="21" customWidth="1"/>
    <col min="12" max="12" width="2.7109375" style="11" customWidth="1"/>
    <col min="13" max="13" width="21.7109375" style="9" customWidth="1"/>
    <col min="14" max="14" width="2.7109375" style="11" customWidth="1"/>
    <col min="15" max="15" width="21.7109375" style="9" customWidth="1"/>
    <col min="16" max="16" width="2.7109375" style="11" customWidth="1"/>
    <col min="17" max="17" width="21.7109375" style="9" customWidth="1"/>
    <col min="18" max="18" width="2.7109375" style="9" customWidth="1"/>
    <col min="19" max="19" width="12.7109375" style="21" customWidth="1"/>
    <col min="20" max="20" width="2.7109375" style="9" customWidth="1"/>
    <col min="21" max="21" width="21.7109375" style="9" customWidth="1"/>
    <col min="22" max="22" width="2.7109375" style="9" customWidth="1"/>
    <col min="23" max="23" width="21.7109375" style="9" customWidth="1"/>
    <col min="24" max="24" width="2.7109375" style="9" customWidth="1"/>
    <col min="25" max="25" width="21.7109375" style="9" customWidth="1"/>
    <col min="26" max="26" width="2.7109375" style="9" customWidth="1"/>
    <col min="27" max="27" width="12.7109375" style="21" customWidth="1"/>
    <col min="28" max="28" width="2.7109375" style="9" customWidth="1"/>
    <col min="29" max="29" width="21.7109375" style="9" customWidth="1"/>
    <col min="30" max="30" width="2.7109375" style="9" customWidth="1"/>
    <col min="31" max="31" width="21.7109375" style="9" customWidth="1"/>
    <col min="32" max="32" width="2.7109375" style="9" customWidth="1"/>
    <col min="33" max="33" width="21.7109375" style="9" customWidth="1"/>
    <col min="34" max="34" width="2.7109375" style="9" customWidth="1"/>
    <col min="35" max="35" width="12.7109375" style="21" customWidth="1"/>
    <col min="36" max="36" width="2.7109375" style="16" customWidth="1"/>
    <col min="37" max="37" width="9.140625" style="16" customWidth="1"/>
    <col min="38" max="38" width="8.57421875" style="1" customWidth="1"/>
    <col min="39" max="42" width="9.140625" style="1" customWidth="1"/>
    <col min="43" max="43" width="9.8515625" style="1" customWidth="1"/>
    <col min="44" max="16384" width="9.140625" style="1" customWidth="1"/>
  </cols>
  <sheetData>
    <row r="1" spans="1:35" ht="12.75" hidden="1">
      <c r="A1" s="1" t="s">
        <v>0</v>
      </c>
      <c r="B1" s="16" t="s">
        <v>1</v>
      </c>
      <c r="C1" s="1" t="s">
        <v>2</v>
      </c>
      <c r="E1" s="5" t="s">
        <v>0</v>
      </c>
      <c r="G1" s="5" t="s">
        <v>3</v>
      </c>
      <c r="I1" s="9" t="s">
        <v>4</v>
      </c>
      <c r="K1" s="21" t="s">
        <v>4</v>
      </c>
      <c r="M1" s="9" t="s">
        <v>5</v>
      </c>
      <c r="O1" s="9" t="s">
        <v>6</v>
      </c>
      <c r="Q1" s="9" t="s">
        <v>4</v>
      </c>
      <c r="S1" s="21" t="s">
        <v>4</v>
      </c>
      <c r="U1" s="9" t="s">
        <v>7</v>
      </c>
      <c r="W1" s="9" t="s">
        <v>8</v>
      </c>
      <c r="Y1" s="9" t="s">
        <v>4</v>
      </c>
      <c r="AA1" s="21" t="s">
        <v>4</v>
      </c>
      <c r="AC1" s="9" t="s">
        <v>9</v>
      </c>
      <c r="AE1" s="9" t="s">
        <v>10</v>
      </c>
      <c r="AG1" s="9" t="s">
        <v>4</v>
      </c>
      <c r="AI1" s="21" t="s">
        <v>4</v>
      </c>
    </row>
    <row r="2" spans="2:44" ht="12.75">
      <c r="B2" s="79" t="str">
        <f>IF(AN523="error",AN524,AN523)</f>
        <v>KYP CORP CONSOLIDATED</v>
      </c>
      <c r="C2" s="30"/>
      <c r="D2" s="7"/>
      <c r="E2" s="6"/>
      <c r="F2" s="6"/>
      <c r="G2" s="6"/>
      <c r="H2" s="10"/>
      <c r="I2" s="10"/>
      <c r="J2" s="10"/>
      <c r="K2" s="22"/>
      <c r="L2" s="79" t="str">
        <f>IF(AN523="error",AN524,AN523)</f>
        <v>KYP CORP CONSOLIDATED</v>
      </c>
      <c r="M2" s="6"/>
      <c r="N2" s="12"/>
      <c r="O2" s="10"/>
      <c r="P2" s="24"/>
      <c r="Q2" s="20"/>
      <c r="R2" s="20"/>
      <c r="S2" s="22"/>
      <c r="T2" s="79" t="str">
        <f>IF(AN523="error",AN524,AN523)</f>
        <v>KYP CORP CONSOLIDATED</v>
      </c>
      <c r="U2" s="30"/>
      <c r="V2" s="10"/>
      <c r="W2" s="10"/>
      <c r="X2" s="20"/>
      <c r="Y2" s="20"/>
      <c r="Z2" s="20"/>
      <c r="AA2" s="22"/>
      <c r="AB2" s="79" t="str">
        <f>IF(AN523="error",AN524,AN523)</f>
        <v>KYP CORP CONSOLIDATED</v>
      </c>
      <c r="AC2" s="30"/>
      <c r="AD2" s="10"/>
      <c r="AE2" s="10"/>
      <c r="AF2" s="20"/>
      <c r="AG2" s="20"/>
      <c r="AH2" s="20"/>
      <c r="AI2" s="22"/>
      <c r="AR2" s="31"/>
    </row>
    <row r="3" spans="2:53" ht="12.75">
      <c r="B3" s="32" t="s">
        <v>11</v>
      </c>
      <c r="C3" s="30"/>
      <c r="D3" s="7"/>
      <c r="E3" s="6"/>
      <c r="F3" s="6"/>
      <c r="G3" s="6"/>
      <c r="H3" s="10"/>
      <c r="I3" s="10"/>
      <c r="J3" s="10"/>
      <c r="K3" s="22"/>
      <c r="L3" s="32" t="s">
        <v>11</v>
      </c>
      <c r="M3" s="6"/>
      <c r="N3" s="12"/>
      <c r="O3" s="10"/>
      <c r="P3" s="24"/>
      <c r="Q3" s="20"/>
      <c r="R3" s="20"/>
      <c r="S3" s="22"/>
      <c r="T3" s="32" t="s">
        <v>11</v>
      </c>
      <c r="U3" s="30"/>
      <c r="V3" s="10"/>
      <c r="W3" s="10"/>
      <c r="X3" s="20"/>
      <c r="Y3" s="20"/>
      <c r="Z3" s="20"/>
      <c r="AA3" s="22"/>
      <c r="AB3" s="32" t="s">
        <v>11</v>
      </c>
      <c r="AC3" s="30"/>
      <c r="AD3" s="10"/>
      <c r="AE3" s="10"/>
      <c r="AF3" s="20"/>
      <c r="AG3" s="20"/>
      <c r="AH3" s="20"/>
      <c r="AI3" s="22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</row>
    <row r="4" spans="2:53" ht="12.75">
      <c r="B4" s="19">
        <f>AO507*1</f>
        <v>40086</v>
      </c>
      <c r="C4" s="30"/>
      <c r="D4" s="7"/>
      <c r="E4" s="6"/>
      <c r="F4" s="6"/>
      <c r="G4" s="6"/>
      <c r="H4" s="10"/>
      <c r="I4" s="10"/>
      <c r="J4" s="10"/>
      <c r="K4" s="22"/>
      <c r="L4" s="19">
        <f>AO507*1</f>
        <v>40086</v>
      </c>
      <c r="M4" s="6"/>
      <c r="N4" s="12"/>
      <c r="O4" s="10"/>
      <c r="P4" s="24"/>
      <c r="Q4" s="20"/>
      <c r="R4" s="20"/>
      <c r="S4" s="22"/>
      <c r="T4" s="19">
        <f>AO507*1</f>
        <v>40086</v>
      </c>
      <c r="U4" s="30"/>
      <c r="V4" s="10"/>
      <c r="W4" s="10"/>
      <c r="X4" s="20"/>
      <c r="Y4" s="20"/>
      <c r="Z4" s="20"/>
      <c r="AA4" s="22"/>
      <c r="AB4" s="19">
        <f>AO507*1</f>
        <v>40086</v>
      </c>
      <c r="AC4" s="30"/>
      <c r="AD4" s="10"/>
      <c r="AE4" s="10"/>
      <c r="AF4" s="20"/>
      <c r="AG4" s="20"/>
      <c r="AH4" s="20"/>
      <c r="AI4" s="22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</row>
    <row r="5" spans="2:53" ht="13.5" thickBot="1">
      <c r="B5" s="118" t="s">
        <v>1404</v>
      </c>
      <c r="C5" s="56">
        <f>IF(AO520&gt;0,"REPORT HAS "&amp;AO520&amp;" DATA ERROR(S)","")</f>
      </c>
      <c r="D5" s="57"/>
      <c r="E5" s="57"/>
      <c r="F5" s="57"/>
      <c r="G5" s="57"/>
      <c r="H5" s="58"/>
      <c r="I5" s="58"/>
      <c r="J5" s="58"/>
      <c r="K5" s="59" t="str">
        <f>UPPER(TEXT(NvsEndTime,"mm/dd/yy hh:mm"))</f>
        <v>10/08/09 16:06</v>
      </c>
      <c r="L5" s="60"/>
      <c r="M5" s="61"/>
      <c r="N5" s="60"/>
      <c r="O5" s="61"/>
      <c r="P5" s="60"/>
      <c r="Q5" s="61"/>
      <c r="R5" s="61"/>
      <c r="S5" s="59" t="str">
        <f>UPPER(TEXT(NvsEndTime,"mm/dd/yy hh:mm"))</f>
        <v>10/08/09 16:06</v>
      </c>
      <c r="T5" s="61"/>
      <c r="U5" s="61"/>
      <c r="V5" s="61"/>
      <c r="W5" s="61"/>
      <c r="X5" s="61"/>
      <c r="Y5" s="61"/>
      <c r="Z5" s="61"/>
      <c r="AA5" s="59" t="str">
        <f>UPPER(TEXT(NvsEndTime,"mm/dd/yy hh:mm"))</f>
        <v>10/08/09 16:06</v>
      </c>
      <c r="AB5" s="61"/>
      <c r="AC5" s="61"/>
      <c r="AD5" s="61"/>
      <c r="AE5" s="61"/>
      <c r="AF5" s="62"/>
      <c r="AG5" s="61"/>
      <c r="AH5" s="61"/>
      <c r="AI5" s="59" t="str">
        <f>UPPER(TEXT(NvsEndTime,"mm/dd/yy hh:mm"))</f>
        <v>10/08/09 16:06</v>
      </c>
      <c r="AJ5" s="69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</row>
    <row r="6" spans="2:53" ht="13.5" thickTop="1">
      <c r="B6" s="33" t="s">
        <v>12</v>
      </c>
      <c r="C6" s="34" t="s">
        <v>13</v>
      </c>
      <c r="D6" s="6"/>
      <c r="E6" s="7" t="s">
        <v>14</v>
      </c>
      <c r="F6" s="7"/>
      <c r="G6" s="6"/>
      <c r="H6" s="20"/>
      <c r="I6" s="7" t="s">
        <v>15</v>
      </c>
      <c r="J6" s="10"/>
      <c r="K6" s="22"/>
      <c r="L6" s="12"/>
      <c r="M6" s="7" t="s">
        <v>16</v>
      </c>
      <c r="N6" s="7"/>
      <c r="O6" s="6"/>
      <c r="P6" s="20"/>
      <c r="Q6" s="7" t="s">
        <v>17</v>
      </c>
      <c r="R6" s="10"/>
      <c r="S6" s="22"/>
      <c r="T6" s="10"/>
      <c r="U6" s="15" t="s">
        <v>18</v>
      </c>
      <c r="V6" s="15"/>
      <c r="W6" s="15"/>
      <c r="X6" s="23"/>
      <c r="Y6" s="15" t="s">
        <v>19</v>
      </c>
      <c r="Z6" s="10"/>
      <c r="AA6" s="22"/>
      <c r="AB6" s="10"/>
      <c r="AC6" s="15" t="s">
        <v>20</v>
      </c>
      <c r="AD6" s="15"/>
      <c r="AE6" s="15"/>
      <c r="AF6" s="23"/>
      <c r="AG6" s="15" t="s">
        <v>21</v>
      </c>
      <c r="AH6" s="10"/>
      <c r="AI6" s="22"/>
      <c r="AJ6" s="70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</row>
    <row r="7" spans="1:53" s="2" customFormat="1" ht="13.5" thickBot="1">
      <c r="A7" s="1"/>
      <c r="B7" s="64" t="s">
        <v>22</v>
      </c>
      <c r="C7" s="65" t="s">
        <v>23</v>
      </c>
      <c r="D7" s="66"/>
      <c r="E7" s="67" t="str">
        <f>TEXT($AO$507,"YYYY")</f>
        <v>2009</v>
      </c>
      <c r="F7" s="66"/>
      <c r="G7" s="78">
        <f>+E7-1</f>
        <v>2008</v>
      </c>
      <c r="H7" s="63"/>
      <c r="I7" s="63" t="s">
        <v>24</v>
      </c>
      <c r="J7" s="63"/>
      <c r="K7" s="68" t="s">
        <v>25</v>
      </c>
      <c r="L7" s="63"/>
      <c r="M7" s="67" t="str">
        <f>TEXT($AO$507,"YYYY")</f>
        <v>2009</v>
      </c>
      <c r="N7" s="66"/>
      <c r="O7" s="78">
        <f>+M7-1</f>
        <v>2008</v>
      </c>
      <c r="P7" s="63"/>
      <c r="Q7" s="63" t="s">
        <v>24</v>
      </c>
      <c r="R7" s="63"/>
      <c r="S7" s="68" t="s">
        <v>25</v>
      </c>
      <c r="T7" s="63"/>
      <c r="U7" s="67" t="str">
        <f>TEXT($AO$507,"YYYY")</f>
        <v>2009</v>
      </c>
      <c r="V7" s="63"/>
      <c r="W7" s="78">
        <f>+U7-1</f>
        <v>2008</v>
      </c>
      <c r="X7" s="63"/>
      <c r="Y7" s="63" t="s">
        <v>24</v>
      </c>
      <c r="Z7" s="63"/>
      <c r="AA7" s="68" t="s">
        <v>25</v>
      </c>
      <c r="AB7" s="63"/>
      <c r="AC7" s="67" t="str">
        <f>TEXT($AO$507,"YYYY")</f>
        <v>2009</v>
      </c>
      <c r="AD7" s="63"/>
      <c r="AE7" s="78">
        <f>+AC7-1</f>
        <v>2008</v>
      </c>
      <c r="AF7" s="63"/>
      <c r="AG7" s="63" t="s">
        <v>24</v>
      </c>
      <c r="AH7" s="63"/>
      <c r="AI7" s="68" t="s">
        <v>25</v>
      </c>
      <c r="AJ7" s="69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</row>
    <row r="8" spans="3:53" ht="13.5" thickTop="1">
      <c r="C8" s="3"/>
      <c r="D8" s="4"/>
      <c r="E8" s="31"/>
      <c r="F8" s="31"/>
      <c r="G8" s="31"/>
      <c r="H8" s="18"/>
      <c r="I8" s="18"/>
      <c r="J8" s="18"/>
      <c r="K8" s="35"/>
      <c r="L8" s="36"/>
      <c r="M8" s="5"/>
      <c r="N8" s="36"/>
      <c r="O8" s="5"/>
      <c r="P8" s="13"/>
      <c r="Q8" s="18"/>
      <c r="R8" s="18"/>
      <c r="S8" s="35"/>
      <c r="T8" s="18"/>
      <c r="U8" s="31"/>
      <c r="V8" s="31"/>
      <c r="W8" s="31"/>
      <c r="X8" s="14"/>
      <c r="Y8" s="18"/>
      <c r="Z8" s="18"/>
      <c r="AA8" s="35"/>
      <c r="AB8" s="18"/>
      <c r="AC8" s="31"/>
      <c r="AD8" s="31"/>
      <c r="AE8" s="31"/>
      <c r="AF8" s="18"/>
      <c r="AG8" s="18"/>
      <c r="AH8" s="18"/>
      <c r="AI8" s="35"/>
      <c r="AJ8" s="70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</row>
    <row r="9" spans="2:68" s="90" customFormat="1" ht="12.75">
      <c r="B9" s="91"/>
      <c r="C9" s="77" t="s">
        <v>26</v>
      </c>
      <c r="D9" s="71"/>
      <c r="E9" s="71"/>
      <c r="F9" s="92"/>
      <c r="G9" s="92"/>
      <c r="H9" s="93"/>
      <c r="I9" s="92"/>
      <c r="J9" s="93"/>
      <c r="K9" s="92"/>
      <c r="L9" s="93"/>
      <c r="M9" s="92"/>
      <c r="N9" s="93"/>
      <c r="O9" s="92"/>
      <c r="P9" s="93"/>
      <c r="Q9" s="92"/>
      <c r="R9" s="93"/>
      <c r="S9" s="92"/>
      <c r="T9" s="93"/>
      <c r="U9" s="92"/>
      <c r="V9" s="93"/>
      <c r="W9" s="92"/>
      <c r="X9" s="93"/>
      <c r="Y9" s="92"/>
      <c r="Z9" s="93"/>
      <c r="AA9" s="92"/>
      <c r="AB9" s="93"/>
      <c r="AC9" s="92"/>
      <c r="AD9" s="93"/>
      <c r="AE9" s="92"/>
      <c r="AF9" s="93"/>
      <c r="AG9" s="92"/>
      <c r="AH9" s="93"/>
      <c r="AI9" s="92"/>
      <c r="AJ9" s="94"/>
      <c r="AK9" s="92"/>
      <c r="AL9" s="94"/>
      <c r="AM9" s="93"/>
      <c r="AN9" s="94"/>
      <c r="AO9" s="93"/>
      <c r="AP9" s="93"/>
      <c r="AQ9" s="95"/>
      <c r="AR9" s="93"/>
      <c r="AS9" s="92"/>
      <c r="AT9" s="92"/>
      <c r="AU9" s="92"/>
      <c r="AV9" s="92"/>
      <c r="AW9" s="93"/>
      <c r="AX9" s="93"/>
      <c r="AY9" s="95"/>
      <c r="AZ9" s="93"/>
      <c r="BA9" s="92"/>
      <c r="BB9" s="92"/>
      <c r="BC9" s="93"/>
      <c r="BD9" s="93"/>
      <c r="BE9" s="95"/>
      <c r="BF9" s="96"/>
      <c r="BG9" s="71"/>
      <c r="BH9" s="97"/>
      <c r="BI9" s="71"/>
      <c r="BJ9" s="97"/>
      <c r="BK9" s="71"/>
      <c r="BL9" s="97"/>
      <c r="BM9" s="71"/>
      <c r="BN9" s="97"/>
      <c r="BO9" s="97"/>
      <c r="BP9" s="97"/>
    </row>
    <row r="10" spans="1:35" ht="12.75" outlineLevel="1">
      <c r="A10" s="1" t="s">
        <v>95</v>
      </c>
      <c r="B10" s="16" t="s">
        <v>96</v>
      </c>
      <c r="C10" s="1" t="s">
        <v>97</v>
      </c>
      <c r="E10" s="5">
        <v>0</v>
      </c>
      <c r="G10" s="5">
        <v>49.94</v>
      </c>
      <c r="I10" s="9">
        <f aca="true" t="shared" si="0" ref="I10:I41">+E10-G10</f>
        <v>-49.94</v>
      </c>
      <c r="K10" s="21" t="str">
        <f aca="true" t="shared" si="1" ref="K10:K41">IF(G10&lt;0,IF(I10=0,0,IF(OR(G10=0,E10=0),"N.M.",IF(ABS(I10/G10)&gt;=10,"N.M.",I10/(-G10)))),IF(I10=0,0,IF(OR(G10=0,E10=0),"N.M.",IF(ABS(I10/G10)&gt;=10,"N.M.",I10/G10))))</f>
        <v>N.M.</v>
      </c>
      <c r="M10" s="9">
        <v>0</v>
      </c>
      <c r="O10" s="9">
        <v>49.94</v>
      </c>
      <c r="Q10" s="9">
        <f aca="true" t="shared" si="2" ref="Q10:Q41">+M10-O10</f>
        <v>-49.94</v>
      </c>
      <c r="S10" s="21" t="str">
        <f aca="true" t="shared" si="3" ref="S10:S41">IF(O10&lt;0,IF(Q10=0,0,IF(OR(O10=0,M10=0),"N.M.",IF(ABS(Q10/O10)&gt;=10,"N.M.",Q10/(-O10)))),IF(Q10=0,0,IF(OR(O10=0,M10=0),"N.M.",IF(ABS(Q10/O10)&gt;=10,"N.M.",Q10/O10))))</f>
        <v>N.M.</v>
      </c>
      <c r="U10" s="9">
        <v>0</v>
      </c>
      <c r="W10" s="9">
        <v>49.94</v>
      </c>
      <c r="Y10" s="9">
        <f aca="true" t="shared" si="4" ref="Y10:Y41">+U10-W10</f>
        <v>-49.94</v>
      </c>
      <c r="AA10" s="21" t="str">
        <f aca="true" t="shared" si="5" ref="AA10:AA41">IF(W10&lt;0,IF(Y10=0,0,IF(OR(W10=0,U10=0),"N.M.",IF(ABS(Y10/W10)&gt;=10,"N.M.",Y10/(-W10)))),IF(Y10=0,0,IF(OR(W10=0,U10=0),"N.M.",IF(ABS(Y10/W10)&gt;=10,"N.M.",Y10/W10))))</f>
        <v>N.M.</v>
      </c>
      <c r="AC10" s="9">
        <v>-49.94</v>
      </c>
      <c r="AE10" s="9">
        <v>1309495.29</v>
      </c>
      <c r="AG10" s="9">
        <f aca="true" t="shared" si="6" ref="AG10:AG41">+AC10-AE10</f>
        <v>-1309545.23</v>
      </c>
      <c r="AI10" s="21">
        <f aca="true" t="shared" si="7" ref="AI10:AI41">IF(AE10&lt;0,IF(AG10=0,0,IF(OR(AE10=0,AC10=0),"N.M.",IF(ABS(AG10/AE10)&gt;=10,"N.M.",AG10/(-AE10)))),IF(AG10=0,0,IF(OR(AE10=0,AC10=0),"N.M.",IF(ABS(AG10/AE10)&gt;=10,"N.M.",AG10/AE10))))</f>
        <v>-1.0000381368305646</v>
      </c>
    </row>
    <row r="11" spans="1:35" ht="12.75" outlineLevel="1">
      <c r="A11" s="1" t="s">
        <v>98</v>
      </c>
      <c r="B11" s="16" t="s">
        <v>99</v>
      </c>
      <c r="C11" s="1" t="s">
        <v>100</v>
      </c>
      <c r="E11" s="5">
        <v>0</v>
      </c>
      <c r="G11" s="5">
        <v>0</v>
      </c>
      <c r="I11" s="9">
        <f t="shared" si="0"/>
        <v>0</v>
      </c>
      <c r="K11" s="21">
        <f t="shared" si="1"/>
        <v>0</v>
      </c>
      <c r="M11" s="9">
        <v>0</v>
      </c>
      <c r="O11" s="9">
        <v>0</v>
      </c>
      <c r="Q11" s="9">
        <f t="shared" si="2"/>
        <v>0</v>
      </c>
      <c r="S11" s="21">
        <f t="shared" si="3"/>
        <v>0</v>
      </c>
      <c r="U11" s="9">
        <v>38629.72</v>
      </c>
      <c r="W11" s="9">
        <v>277912.07</v>
      </c>
      <c r="Y11" s="9">
        <f t="shared" si="4"/>
        <v>-239282.35</v>
      </c>
      <c r="AA11" s="21">
        <f t="shared" si="5"/>
        <v>-0.8610002077275737</v>
      </c>
      <c r="AC11" s="9">
        <v>322600.81000000006</v>
      </c>
      <c r="AE11" s="9">
        <v>277912.07</v>
      </c>
      <c r="AG11" s="9">
        <f t="shared" si="6"/>
        <v>44688.74000000005</v>
      </c>
      <c r="AI11" s="21">
        <f t="shared" si="7"/>
        <v>0.16080172408488788</v>
      </c>
    </row>
    <row r="12" spans="1:35" ht="12.75" outlineLevel="1">
      <c r="A12" s="1" t="s">
        <v>101</v>
      </c>
      <c r="B12" s="16" t="s">
        <v>102</v>
      </c>
      <c r="C12" s="1" t="s">
        <v>103</v>
      </c>
      <c r="E12" s="5">
        <v>0</v>
      </c>
      <c r="G12" s="5">
        <v>0</v>
      </c>
      <c r="I12" s="9">
        <f t="shared" si="0"/>
        <v>0</v>
      </c>
      <c r="K12" s="21">
        <f t="shared" si="1"/>
        <v>0</v>
      </c>
      <c r="M12" s="9">
        <v>0</v>
      </c>
      <c r="O12" s="9">
        <v>0</v>
      </c>
      <c r="Q12" s="9">
        <f t="shared" si="2"/>
        <v>0</v>
      </c>
      <c r="S12" s="21">
        <f t="shared" si="3"/>
        <v>0</v>
      </c>
      <c r="U12" s="9">
        <v>0</v>
      </c>
      <c r="W12" s="9">
        <v>0</v>
      </c>
      <c r="Y12" s="9">
        <f t="shared" si="4"/>
        <v>0</v>
      </c>
      <c r="AA12" s="21">
        <f t="shared" si="5"/>
        <v>0</v>
      </c>
      <c r="AC12" s="9">
        <v>118500</v>
      </c>
      <c r="AE12" s="9">
        <v>0</v>
      </c>
      <c r="AG12" s="9">
        <f t="shared" si="6"/>
        <v>118500</v>
      </c>
      <c r="AI12" s="21" t="str">
        <f t="shared" si="7"/>
        <v>N.M.</v>
      </c>
    </row>
    <row r="13" spans="1:35" ht="12.75" outlineLevel="1">
      <c r="A13" s="1" t="s">
        <v>104</v>
      </c>
      <c r="B13" s="16" t="s">
        <v>105</v>
      </c>
      <c r="C13" s="1" t="s">
        <v>106</v>
      </c>
      <c r="E13" s="5">
        <v>0</v>
      </c>
      <c r="G13" s="5">
        <v>0</v>
      </c>
      <c r="I13" s="9">
        <f t="shared" si="0"/>
        <v>0</v>
      </c>
      <c r="K13" s="21">
        <f t="shared" si="1"/>
        <v>0</v>
      </c>
      <c r="M13" s="9">
        <v>0</v>
      </c>
      <c r="O13" s="9">
        <v>0</v>
      </c>
      <c r="Q13" s="9">
        <f t="shared" si="2"/>
        <v>0</v>
      </c>
      <c r="S13" s="21">
        <f t="shared" si="3"/>
        <v>0</v>
      </c>
      <c r="U13" s="9">
        <v>0</v>
      </c>
      <c r="W13" s="9">
        <v>0</v>
      </c>
      <c r="Y13" s="9">
        <f t="shared" si="4"/>
        <v>0</v>
      </c>
      <c r="AA13" s="21">
        <f t="shared" si="5"/>
        <v>0</v>
      </c>
      <c r="AC13" s="9">
        <v>0</v>
      </c>
      <c r="AE13" s="9">
        <v>-3.69</v>
      </c>
      <c r="AG13" s="9">
        <f t="shared" si="6"/>
        <v>3.69</v>
      </c>
      <c r="AI13" s="21" t="str">
        <f t="shared" si="7"/>
        <v>N.M.</v>
      </c>
    </row>
    <row r="14" spans="1:35" ht="12.75" outlineLevel="1">
      <c r="A14" s="1" t="s">
        <v>107</v>
      </c>
      <c r="B14" s="16" t="s">
        <v>108</v>
      </c>
      <c r="C14" s="1" t="s">
        <v>109</v>
      </c>
      <c r="E14" s="5">
        <v>4575604.69</v>
      </c>
      <c r="G14" s="5">
        <v>4678315.77</v>
      </c>
      <c r="I14" s="9">
        <f t="shared" si="0"/>
        <v>-102711.07999999914</v>
      </c>
      <c r="K14" s="21">
        <f t="shared" si="1"/>
        <v>-0.021954712988516197</v>
      </c>
      <c r="M14" s="9">
        <v>16830048.39</v>
      </c>
      <c r="O14" s="9">
        <v>16871753.41</v>
      </c>
      <c r="Q14" s="9">
        <f t="shared" si="2"/>
        <v>-41705.01999999955</v>
      </c>
      <c r="S14" s="21">
        <f t="shared" si="3"/>
        <v>-0.0024718841596677622</v>
      </c>
      <c r="U14" s="9">
        <v>61401943.92</v>
      </c>
      <c r="W14" s="9">
        <v>59354742.28</v>
      </c>
      <c r="Y14" s="9">
        <f t="shared" si="4"/>
        <v>2047201.6400000006</v>
      </c>
      <c r="AA14" s="21">
        <f t="shared" si="5"/>
        <v>0.03449095323070453</v>
      </c>
      <c r="AC14" s="9">
        <v>84656728.91</v>
      </c>
      <c r="AE14" s="9">
        <v>80393395.19</v>
      </c>
      <c r="AG14" s="9">
        <f t="shared" si="6"/>
        <v>4263333.719999999</v>
      </c>
      <c r="AI14" s="21">
        <f t="shared" si="7"/>
        <v>0.053030895261036416</v>
      </c>
    </row>
    <row r="15" spans="1:35" ht="12.75" outlineLevel="1">
      <c r="A15" s="1" t="s">
        <v>110</v>
      </c>
      <c r="B15" s="16" t="s">
        <v>111</v>
      </c>
      <c r="C15" s="1" t="s">
        <v>112</v>
      </c>
      <c r="E15" s="5">
        <v>2829090.9699999997</v>
      </c>
      <c r="G15" s="5">
        <v>2906082.96</v>
      </c>
      <c r="I15" s="9">
        <f t="shared" si="0"/>
        <v>-76991.99000000022</v>
      </c>
      <c r="K15" s="21">
        <f t="shared" si="1"/>
        <v>-0.026493390264399137</v>
      </c>
      <c r="M15" s="9">
        <v>10370628.94</v>
      </c>
      <c r="O15" s="9">
        <v>10762084.76</v>
      </c>
      <c r="Q15" s="9">
        <f t="shared" si="2"/>
        <v>-391455.8200000003</v>
      </c>
      <c r="S15" s="21">
        <f t="shared" si="3"/>
        <v>-0.036373604996584354</v>
      </c>
      <c r="U15" s="9">
        <v>30884298.65</v>
      </c>
      <c r="W15" s="9">
        <v>30668793.95</v>
      </c>
      <c r="Y15" s="9">
        <f t="shared" si="4"/>
        <v>215504.69999999925</v>
      </c>
      <c r="AA15" s="21">
        <f t="shared" si="5"/>
        <v>0.007026839736552447</v>
      </c>
      <c r="AC15" s="9">
        <v>41391593.61</v>
      </c>
      <c r="AE15" s="9">
        <v>40688889.2</v>
      </c>
      <c r="AG15" s="9">
        <f t="shared" si="6"/>
        <v>702704.4099999964</v>
      </c>
      <c r="AI15" s="21">
        <f t="shared" si="7"/>
        <v>0.01727017925080138</v>
      </c>
    </row>
    <row r="16" spans="1:35" ht="12.75" outlineLevel="1">
      <c r="A16" s="1" t="s">
        <v>113</v>
      </c>
      <c r="B16" s="16" t="s">
        <v>114</v>
      </c>
      <c r="C16" s="1" t="s">
        <v>115</v>
      </c>
      <c r="E16" s="5">
        <v>3822510.31</v>
      </c>
      <c r="G16" s="5">
        <v>4527060.25</v>
      </c>
      <c r="I16" s="9">
        <f t="shared" si="0"/>
        <v>-704549.94</v>
      </c>
      <c r="K16" s="21">
        <f t="shared" si="1"/>
        <v>-0.15563078490064275</v>
      </c>
      <c r="M16" s="9">
        <v>16219913.46</v>
      </c>
      <c r="O16" s="9">
        <v>14201117.05</v>
      </c>
      <c r="Q16" s="9">
        <f t="shared" si="2"/>
        <v>2018796.4100000001</v>
      </c>
      <c r="S16" s="21">
        <f t="shared" si="3"/>
        <v>0.14215757837162535</v>
      </c>
      <c r="U16" s="9">
        <v>55026240.35</v>
      </c>
      <c r="W16" s="9">
        <v>41923895</v>
      </c>
      <c r="Y16" s="9">
        <f t="shared" si="4"/>
        <v>13102345.350000001</v>
      </c>
      <c r="AA16" s="21">
        <f t="shared" si="5"/>
        <v>0.3125269097730543</v>
      </c>
      <c r="AC16" s="9">
        <v>79250354.03</v>
      </c>
      <c r="AE16" s="9">
        <v>52326163.2</v>
      </c>
      <c r="AG16" s="9">
        <f t="shared" si="6"/>
        <v>26924190.83</v>
      </c>
      <c r="AI16" s="21">
        <f t="shared" si="7"/>
        <v>0.514545481331985</v>
      </c>
    </row>
    <row r="17" spans="1:35" ht="12.75" outlineLevel="1">
      <c r="A17" s="1" t="s">
        <v>116</v>
      </c>
      <c r="B17" s="16" t="s">
        <v>117</v>
      </c>
      <c r="C17" s="1" t="s">
        <v>118</v>
      </c>
      <c r="E17" s="5">
        <v>3905123.06</v>
      </c>
      <c r="G17" s="5">
        <v>4122494.81</v>
      </c>
      <c r="I17" s="9">
        <f t="shared" si="0"/>
        <v>-217371.75</v>
      </c>
      <c r="K17" s="21">
        <f t="shared" si="1"/>
        <v>-0.05272820464751537</v>
      </c>
      <c r="M17" s="9">
        <v>13992878.44</v>
      </c>
      <c r="O17" s="9">
        <v>14215889.48</v>
      </c>
      <c r="Q17" s="9">
        <f t="shared" si="2"/>
        <v>-223011.04000000097</v>
      </c>
      <c r="S17" s="21">
        <f t="shared" si="3"/>
        <v>-0.015687448915085472</v>
      </c>
      <c r="U17" s="9">
        <v>41740360.69</v>
      </c>
      <c r="W17" s="9">
        <v>41336912.46</v>
      </c>
      <c r="Y17" s="9">
        <f t="shared" si="4"/>
        <v>403448.2299999967</v>
      </c>
      <c r="AA17" s="21">
        <f t="shared" si="5"/>
        <v>0.009759999138551934</v>
      </c>
      <c r="AC17" s="9">
        <v>55735964.07</v>
      </c>
      <c r="AE17" s="9">
        <v>55267833.14</v>
      </c>
      <c r="AG17" s="9">
        <f t="shared" si="6"/>
        <v>468130.9299999997</v>
      </c>
      <c r="AI17" s="21">
        <f t="shared" si="7"/>
        <v>0.008470224059882505</v>
      </c>
    </row>
    <row r="18" spans="1:35" ht="12.75" outlineLevel="1">
      <c r="A18" s="1" t="s">
        <v>119</v>
      </c>
      <c r="B18" s="16" t="s">
        <v>120</v>
      </c>
      <c r="C18" s="1" t="s">
        <v>121</v>
      </c>
      <c r="E18" s="5">
        <v>3170601.1</v>
      </c>
      <c r="G18" s="5">
        <v>4168807.05</v>
      </c>
      <c r="I18" s="9">
        <f t="shared" si="0"/>
        <v>-998205.9499999997</v>
      </c>
      <c r="K18" s="21">
        <f t="shared" si="1"/>
        <v>-0.23944642628638804</v>
      </c>
      <c r="M18" s="9">
        <v>11857502.04</v>
      </c>
      <c r="O18" s="9">
        <v>12971133.39</v>
      </c>
      <c r="Q18" s="9">
        <f t="shared" si="2"/>
        <v>-1113631.3500000015</v>
      </c>
      <c r="S18" s="21">
        <f t="shared" si="3"/>
        <v>-0.08585459084543431</v>
      </c>
      <c r="U18" s="9">
        <v>36278698.77</v>
      </c>
      <c r="W18" s="9">
        <v>36120532.63</v>
      </c>
      <c r="Y18" s="9">
        <f t="shared" si="4"/>
        <v>158166.1400000006</v>
      </c>
      <c r="AA18" s="21">
        <f t="shared" si="5"/>
        <v>0.004378842959492665</v>
      </c>
      <c r="AC18" s="9">
        <v>48920240.86</v>
      </c>
      <c r="AE18" s="9">
        <v>48372665.27</v>
      </c>
      <c r="AG18" s="9">
        <f t="shared" si="6"/>
        <v>547575.5899999961</v>
      </c>
      <c r="AI18" s="21">
        <f t="shared" si="7"/>
        <v>0.011319938377255269</v>
      </c>
    </row>
    <row r="19" spans="1:35" ht="12.75" outlineLevel="1">
      <c r="A19" s="1" t="s">
        <v>122</v>
      </c>
      <c r="B19" s="16" t="s">
        <v>123</v>
      </c>
      <c r="C19" s="1" t="s">
        <v>124</v>
      </c>
      <c r="E19" s="5">
        <v>2653954.36</v>
      </c>
      <c r="G19" s="5">
        <v>2636766.29</v>
      </c>
      <c r="I19" s="9">
        <f t="shared" si="0"/>
        <v>17188.069999999832</v>
      </c>
      <c r="K19" s="21">
        <f t="shared" si="1"/>
        <v>0.006518617165725307</v>
      </c>
      <c r="M19" s="9">
        <v>8375789.23</v>
      </c>
      <c r="O19" s="9">
        <v>8413883.77</v>
      </c>
      <c r="Q19" s="9">
        <f t="shared" si="2"/>
        <v>-38094.539999999106</v>
      </c>
      <c r="S19" s="21">
        <f t="shared" si="3"/>
        <v>-0.0045275809651455536</v>
      </c>
      <c r="U19" s="9">
        <v>27388878.49</v>
      </c>
      <c r="W19" s="9">
        <v>25958331.41</v>
      </c>
      <c r="Y19" s="9">
        <f t="shared" si="4"/>
        <v>1430547.0799999982</v>
      </c>
      <c r="AA19" s="21">
        <f t="shared" si="5"/>
        <v>0.05510936190023773</v>
      </c>
      <c r="AC19" s="9">
        <v>37285915.14</v>
      </c>
      <c r="AE19" s="9">
        <v>35220494.92</v>
      </c>
      <c r="AG19" s="9">
        <f t="shared" si="6"/>
        <v>2065420.2199999988</v>
      </c>
      <c r="AI19" s="21">
        <f t="shared" si="7"/>
        <v>0.0586425666275106</v>
      </c>
    </row>
    <row r="20" spans="1:35" ht="12.75" outlineLevel="1">
      <c r="A20" s="1" t="s">
        <v>125</v>
      </c>
      <c r="B20" s="16" t="s">
        <v>126</v>
      </c>
      <c r="C20" s="1" t="s">
        <v>127</v>
      </c>
      <c r="E20" s="5">
        <v>834459.59</v>
      </c>
      <c r="G20" s="5">
        <v>841940.47</v>
      </c>
      <c r="I20" s="9">
        <f t="shared" si="0"/>
        <v>-7480.880000000005</v>
      </c>
      <c r="K20" s="21">
        <f t="shared" si="1"/>
        <v>-0.008885283777842399</v>
      </c>
      <c r="M20" s="9">
        <v>2335377.49</v>
      </c>
      <c r="O20" s="9">
        <v>2235939.18</v>
      </c>
      <c r="Q20" s="9">
        <f t="shared" si="2"/>
        <v>99438.31000000006</v>
      </c>
      <c r="S20" s="21">
        <f t="shared" si="3"/>
        <v>0.0444727257742315</v>
      </c>
      <c r="U20" s="9">
        <v>7371688.62</v>
      </c>
      <c r="W20" s="9">
        <v>7039964.28</v>
      </c>
      <c r="Y20" s="9">
        <f t="shared" si="4"/>
        <v>331724.33999999985</v>
      </c>
      <c r="AA20" s="21">
        <f t="shared" si="5"/>
        <v>0.047120173740426964</v>
      </c>
      <c r="AC20" s="9">
        <v>9978649.99</v>
      </c>
      <c r="AE20" s="9">
        <v>9614149.48</v>
      </c>
      <c r="AG20" s="9">
        <f t="shared" si="6"/>
        <v>364500.5099999998</v>
      </c>
      <c r="AI20" s="21">
        <f t="shared" si="7"/>
        <v>0.03791292310965814</v>
      </c>
    </row>
    <row r="21" spans="1:35" ht="12.75" outlineLevel="1">
      <c r="A21" s="1" t="s">
        <v>128</v>
      </c>
      <c r="B21" s="16" t="s">
        <v>129</v>
      </c>
      <c r="C21" s="1" t="s">
        <v>130</v>
      </c>
      <c r="E21" s="5">
        <v>682070.31</v>
      </c>
      <c r="G21" s="5">
        <v>676301.4400000001</v>
      </c>
      <c r="I21" s="9">
        <f t="shared" si="0"/>
        <v>5768.869999999995</v>
      </c>
      <c r="K21" s="21">
        <f t="shared" si="1"/>
        <v>0.008530027675233096</v>
      </c>
      <c r="M21" s="9">
        <v>2456454.01</v>
      </c>
      <c r="O21" s="9">
        <v>2313975.67</v>
      </c>
      <c r="Q21" s="9">
        <f t="shared" si="2"/>
        <v>142478.33999999985</v>
      </c>
      <c r="S21" s="21">
        <f t="shared" si="3"/>
        <v>0.0615729637295624</v>
      </c>
      <c r="U21" s="9">
        <v>7237859.18</v>
      </c>
      <c r="W21" s="9">
        <v>6767509.54</v>
      </c>
      <c r="Y21" s="9">
        <f t="shared" si="4"/>
        <v>470349.63999999966</v>
      </c>
      <c r="AA21" s="21">
        <f t="shared" si="5"/>
        <v>0.06950114177452636</v>
      </c>
      <c r="AC21" s="9">
        <v>9546508.44</v>
      </c>
      <c r="AE21" s="9">
        <v>9064235.879999999</v>
      </c>
      <c r="AG21" s="9">
        <f t="shared" si="6"/>
        <v>482272.5600000005</v>
      </c>
      <c r="AI21" s="21">
        <f t="shared" si="7"/>
        <v>0.05320609110185696</v>
      </c>
    </row>
    <row r="22" spans="1:35" ht="12.75" outlineLevel="1">
      <c r="A22" s="1" t="s">
        <v>131</v>
      </c>
      <c r="B22" s="16" t="s">
        <v>132</v>
      </c>
      <c r="C22" s="1" t="s">
        <v>133</v>
      </c>
      <c r="E22" s="5">
        <v>2825446.5</v>
      </c>
      <c r="G22" s="5">
        <v>3293058.09</v>
      </c>
      <c r="I22" s="9">
        <f t="shared" si="0"/>
        <v>-467611.58999999985</v>
      </c>
      <c r="K22" s="21">
        <f t="shared" si="1"/>
        <v>-0.14199919261065932</v>
      </c>
      <c r="M22" s="9">
        <v>11136022.77</v>
      </c>
      <c r="O22" s="9">
        <v>9577815.93</v>
      </c>
      <c r="Q22" s="9">
        <f t="shared" si="2"/>
        <v>1558206.8399999999</v>
      </c>
      <c r="S22" s="21">
        <f t="shared" si="3"/>
        <v>0.16268916122300128</v>
      </c>
      <c r="U22" s="9">
        <v>32835241.33</v>
      </c>
      <c r="W22" s="9">
        <v>25416441.58</v>
      </c>
      <c r="Y22" s="9">
        <f t="shared" si="4"/>
        <v>7418799.75</v>
      </c>
      <c r="AA22" s="21">
        <f t="shared" si="5"/>
        <v>0.29188978821637235</v>
      </c>
      <c r="AC22" s="9">
        <v>45702993.31</v>
      </c>
      <c r="AE22" s="9">
        <v>31417620.06</v>
      </c>
      <c r="AG22" s="9">
        <f t="shared" si="6"/>
        <v>14285373.250000004</v>
      </c>
      <c r="AI22" s="21">
        <f t="shared" si="7"/>
        <v>0.454693042398451</v>
      </c>
    </row>
    <row r="23" spans="1:35" ht="12.75" outlineLevel="1">
      <c r="A23" s="1" t="s">
        <v>134</v>
      </c>
      <c r="B23" s="16" t="s">
        <v>135</v>
      </c>
      <c r="C23" s="1" t="s">
        <v>136</v>
      </c>
      <c r="E23" s="5">
        <v>6482086.45</v>
      </c>
      <c r="G23" s="5">
        <v>6158738.89</v>
      </c>
      <c r="I23" s="9">
        <f t="shared" si="0"/>
        <v>323347.5600000005</v>
      </c>
      <c r="K23" s="21">
        <f t="shared" si="1"/>
        <v>0.052502235567255966</v>
      </c>
      <c r="M23" s="9">
        <v>24230958.72</v>
      </c>
      <c r="O23" s="9">
        <v>20963754.88</v>
      </c>
      <c r="Q23" s="9">
        <f t="shared" si="2"/>
        <v>3267203.84</v>
      </c>
      <c r="S23" s="21">
        <f t="shared" si="3"/>
        <v>0.15585012602475154</v>
      </c>
      <c r="U23" s="9">
        <v>72864254.69</v>
      </c>
      <c r="W23" s="9">
        <v>57305132.17</v>
      </c>
      <c r="Y23" s="9">
        <f t="shared" si="4"/>
        <v>15559122.519999996</v>
      </c>
      <c r="AA23" s="21">
        <f t="shared" si="5"/>
        <v>0.27151359626643357</v>
      </c>
      <c r="AC23" s="9">
        <v>103622467.39</v>
      </c>
      <c r="AE23" s="9">
        <v>70114578.25</v>
      </c>
      <c r="AG23" s="9">
        <f t="shared" si="6"/>
        <v>33507889.14</v>
      </c>
      <c r="AI23" s="21">
        <f t="shared" si="7"/>
        <v>0.47790188540426687</v>
      </c>
    </row>
    <row r="24" spans="1:35" ht="12.75" outlineLevel="1">
      <c r="A24" s="1" t="s">
        <v>137</v>
      </c>
      <c r="B24" s="16" t="s">
        <v>138</v>
      </c>
      <c r="C24" s="1" t="s">
        <v>139</v>
      </c>
      <c r="E24" s="5">
        <v>97145.27</v>
      </c>
      <c r="G24" s="5">
        <v>71581.85</v>
      </c>
      <c r="I24" s="9">
        <f t="shared" si="0"/>
        <v>25563.42</v>
      </c>
      <c r="K24" s="21">
        <f t="shared" si="1"/>
        <v>0.3571215329025444</v>
      </c>
      <c r="M24" s="9">
        <v>263503.2</v>
      </c>
      <c r="O24" s="9">
        <v>266758.9</v>
      </c>
      <c r="Q24" s="9">
        <f t="shared" si="2"/>
        <v>-3255.7000000000116</v>
      </c>
      <c r="S24" s="21">
        <f t="shared" si="3"/>
        <v>-0.01220465371539623</v>
      </c>
      <c r="U24" s="9">
        <v>773333.1</v>
      </c>
      <c r="W24" s="9">
        <v>756989.13</v>
      </c>
      <c r="Y24" s="9">
        <f t="shared" si="4"/>
        <v>16343.969999999972</v>
      </c>
      <c r="AA24" s="21">
        <f t="shared" si="5"/>
        <v>0.021590759169817897</v>
      </c>
      <c r="AC24" s="9">
        <v>1026704.62</v>
      </c>
      <c r="AE24" s="9">
        <v>1006971.41</v>
      </c>
      <c r="AG24" s="9">
        <f t="shared" si="6"/>
        <v>19733.209999999963</v>
      </c>
      <c r="AI24" s="21">
        <f t="shared" si="7"/>
        <v>0.019596594107870412</v>
      </c>
    </row>
    <row r="25" spans="1:35" ht="12.75" outlineLevel="1">
      <c r="A25" s="1" t="s">
        <v>140</v>
      </c>
      <c r="B25" s="16" t="s">
        <v>141</v>
      </c>
      <c r="C25" s="1" t="s">
        <v>142</v>
      </c>
      <c r="E25" s="5">
        <v>25450.29</v>
      </c>
      <c r="G25" s="5">
        <v>16074.210000000001</v>
      </c>
      <c r="I25" s="9">
        <f t="shared" si="0"/>
        <v>9376.08</v>
      </c>
      <c r="K25" s="21">
        <f t="shared" si="1"/>
        <v>0.5832995836187284</v>
      </c>
      <c r="M25" s="9">
        <v>72282.1</v>
      </c>
      <c r="O25" s="9">
        <v>57626.69</v>
      </c>
      <c r="Q25" s="9">
        <f t="shared" si="2"/>
        <v>14655.410000000003</v>
      </c>
      <c r="S25" s="21">
        <f t="shared" si="3"/>
        <v>0.2543163593119786</v>
      </c>
      <c r="U25" s="9">
        <v>220325.27000000002</v>
      </c>
      <c r="W25" s="9">
        <v>160561.58000000002</v>
      </c>
      <c r="Y25" s="9">
        <f t="shared" si="4"/>
        <v>59763.69</v>
      </c>
      <c r="AA25" s="21">
        <f t="shared" si="5"/>
        <v>0.3722166286604803</v>
      </c>
      <c r="AC25" s="9">
        <v>330823.32</v>
      </c>
      <c r="AE25" s="9">
        <v>210768.17</v>
      </c>
      <c r="AG25" s="9">
        <f t="shared" si="6"/>
        <v>120055.15</v>
      </c>
      <c r="AI25" s="21">
        <f t="shared" si="7"/>
        <v>0.5696075930250758</v>
      </c>
    </row>
    <row r="26" spans="1:35" ht="12.75" outlineLevel="1">
      <c r="A26" s="1" t="s">
        <v>143</v>
      </c>
      <c r="B26" s="16" t="s">
        <v>144</v>
      </c>
      <c r="C26" s="1" t="s">
        <v>145</v>
      </c>
      <c r="E26" s="5">
        <v>1368933.43</v>
      </c>
      <c r="G26" s="5">
        <v>2254906.55</v>
      </c>
      <c r="I26" s="9">
        <f t="shared" si="0"/>
        <v>-885973.1199999999</v>
      </c>
      <c r="K26" s="21">
        <f t="shared" si="1"/>
        <v>-0.39290901877951434</v>
      </c>
      <c r="M26" s="9">
        <v>4663296.25</v>
      </c>
      <c r="O26" s="9">
        <v>12759932.53</v>
      </c>
      <c r="Q26" s="9">
        <f t="shared" si="2"/>
        <v>-8096636.279999999</v>
      </c>
      <c r="S26" s="21">
        <f t="shared" si="3"/>
        <v>-0.6345359790080332</v>
      </c>
      <c r="U26" s="9">
        <v>9820559.72</v>
      </c>
      <c r="W26" s="9">
        <v>24112586.06</v>
      </c>
      <c r="Y26" s="9">
        <f t="shared" si="4"/>
        <v>-14292026.339999998</v>
      </c>
      <c r="AA26" s="21">
        <f t="shared" si="5"/>
        <v>-0.5927205943168752</v>
      </c>
      <c r="AC26" s="9">
        <v>11573535.450000001</v>
      </c>
      <c r="AE26" s="9">
        <v>25641776.173</v>
      </c>
      <c r="AG26" s="9">
        <f t="shared" si="6"/>
        <v>-14068240.723</v>
      </c>
      <c r="AI26" s="21">
        <f t="shared" si="7"/>
        <v>-0.5486453289383839</v>
      </c>
    </row>
    <row r="27" spans="1:35" ht="12.75" outlineLevel="1">
      <c r="A27" s="1" t="s">
        <v>146</v>
      </c>
      <c r="B27" s="16" t="s">
        <v>147</v>
      </c>
      <c r="C27" s="1" t="s">
        <v>148</v>
      </c>
      <c r="E27" s="5">
        <v>4954.96</v>
      </c>
      <c r="G27" s="5">
        <v>2330.98</v>
      </c>
      <c r="I27" s="9">
        <f t="shared" si="0"/>
        <v>2623.98</v>
      </c>
      <c r="K27" s="21">
        <f t="shared" si="1"/>
        <v>1.1256982041887962</v>
      </c>
      <c r="M27" s="9">
        <v>14853.78</v>
      </c>
      <c r="O27" s="9">
        <v>7084.16</v>
      </c>
      <c r="Q27" s="9">
        <f t="shared" si="2"/>
        <v>7769.620000000001</v>
      </c>
      <c r="S27" s="21">
        <f t="shared" si="3"/>
        <v>1.096759531122956</v>
      </c>
      <c r="U27" s="9">
        <v>62253.97</v>
      </c>
      <c r="W27" s="9">
        <v>19621.13</v>
      </c>
      <c r="Y27" s="9">
        <f t="shared" si="4"/>
        <v>42632.84</v>
      </c>
      <c r="AA27" s="21">
        <f t="shared" si="5"/>
        <v>2.1728024838528666</v>
      </c>
      <c r="AC27" s="9">
        <v>69409.04000000001</v>
      </c>
      <c r="AE27" s="9">
        <v>26086.760000000002</v>
      </c>
      <c r="AG27" s="9">
        <f t="shared" si="6"/>
        <v>43322.280000000006</v>
      </c>
      <c r="AI27" s="21">
        <f t="shared" si="7"/>
        <v>1.6606999106059934</v>
      </c>
    </row>
    <row r="28" spans="1:35" ht="12.75" outlineLevel="1">
      <c r="A28" s="1" t="s">
        <v>149</v>
      </c>
      <c r="B28" s="16" t="s">
        <v>150</v>
      </c>
      <c r="C28" s="1" t="s">
        <v>151</v>
      </c>
      <c r="E28" s="5">
        <v>67917.41</v>
      </c>
      <c r="G28" s="5">
        <v>63303.450000000004</v>
      </c>
      <c r="I28" s="9">
        <f t="shared" si="0"/>
        <v>4613.959999999999</v>
      </c>
      <c r="K28" s="21">
        <f t="shared" si="1"/>
        <v>0.07288639086811223</v>
      </c>
      <c r="M28" s="9">
        <v>202925.93</v>
      </c>
      <c r="O28" s="9">
        <v>186613.26</v>
      </c>
      <c r="Q28" s="9">
        <f t="shared" si="2"/>
        <v>16312.669999999984</v>
      </c>
      <c r="S28" s="21">
        <f t="shared" si="3"/>
        <v>0.08741431343088901</v>
      </c>
      <c r="U28" s="9">
        <v>570415.5700000001</v>
      </c>
      <c r="W28" s="9">
        <v>556191.08</v>
      </c>
      <c r="Y28" s="9">
        <f t="shared" si="4"/>
        <v>14224.490000000107</v>
      </c>
      <c r="AA28" s="21">
        <f t="shared" si="5"/>
        <v>0.025574825831439274</v>
      </c>
      <c r="AC28" s="9">
        <v>760169.91</v>
      </c>
      <c r="AE28" s="9">
        <v>738241.82</v>
      </c>
      <c r="AG28" s="9">
        <f t="shared" si="6"/>
        <v>21928.090000000084</v>
      </c>
      <c r="AI28" s="21">
        <f t="shared" si="7"/>
        <v>0.029703126273718936</v>
      </c>
    </row>
    <row r="29" spans="1:35" ht="12.75" outlineLevel="1">
      <c r="A29" s="1" t="s">
        <v>152</v>
      </c>
      <c r="B29" s="16" t="s">
        <v>153</v>
      </c>
      <c r="C29" s="1" t="s">
        <v>154</v>
      </c>
      <c r="E29" s="5">
        <v>4843720.94</v>
      </c>
      <c r="G29" s="5">
        <v>10215141.04</v>
      </c>
      <c r="I29" s="9">
        <f t="shared" si="0"/>
        <v>-5371420.099999999</v>
      </c>
      <c r="K29" s="21">
        <f t="shared" si="1"/>
        <v>-0.525829264516939</v>
      </c>
      <c r="M29" s="9">
        <v>17236892.53</v>
      </c>
      <c r="O29" s="9">
        <v>39899357.92</v>
      </c>
      <c r="Q29" s="9">
        <f t="shared" si="2"/>
        <v>-22662465.39</v>
      </c>
      <c r="S29" s="21">
        <f t="shared" si="3"/>
        <v>-0.5679907289595802</v>
      </c>
      <c r="U29" s="9">
        <v>44559586.7</v>
      </c>
      <c r="W29" s="9">
        <v>105192316.96</v>
      </c>
      <c r="Y29" s="9">
        <f t="shared" si="4"/>
        <v>-60632730.25999999</v>
      </c>
      <c r="AA29" s="21">
        <f t="shared" si="5"/>
        <v>-0.5763988474848021</v>
      </c>
      <c r="AC29" s="9">
        <v>73697187.82000001</v>
      </c>
      <c r="AE29" s="9">
        <v>139768733.2</v>
      </c>
      <c r="AG29" s="9">
        <f t="shared" si="6"/>
        <v>-66071545.37999998</v>
      </c>
      <c r="AI29" s="21">
        <f t="shared" si="7"/>
        <v>-0.47272049955161205</v>
      </c>
    </row>
    <row r="30" spans="1:35" ht="12.75" outlineLevel="1">
      <c r="A30" s="1" t="s">
        <v>155</v>
      </c>
      <c r="B30" s="16" t="s">
        <v>156</v>
      </c>
      <c r="C30" s="1" t="s">
        <v>157</v>
      </c>
      <c r="E30" s="5">
        <v>-4405251.77</v>
      </c>
      <c r="G30" s="5">
        <v>-9742181.02</v>
      </c>
      <c r="I30" s="9">
        <f t="shared" si="0"/>
        <v>5336929.25</v>
      </c>
      <c r="K30" s="21">
        <f t="shared" si="1"/>
        <v>0.547816678733814</v>
      </c>
      <c r="M30" s="9">
        <v>-14737301.3</v>
      </c>
      <c r="O30" s="9">
        <v>-36822891.32</v>
      </c>
      <c r="Q30" s="9">
        <f t="shared" si="2"/>
        <v>22085590.02</v>
      </c>
      <c r="S30" s="21">
        <f t="shared" si="3"/>
        <v>0.5997788122630235</v>
      </c>
      <c r="U30" s="9">
        <v>-39345756.95</v>
      </c>
      <c r="W30" s="9">
        <v>-99450416.68</v>
      </c>
      <c r="Y30" s="9">
        <f t="shared" si="4"/>
        <v>60104659.730000004</v>
      </c>
      <c r="AA30" s="21">
        <f t="shared" si="5"/>
        <v>0.604368103588724</v>
      </c>
      <c r="AC30" s="9">
        <v>-66738445.19</v>
      </c>
      <c r="AE30" s="9">
        <v>-133608171.5</v>
      </c>
      <c r="AG30" s="9">
        <f t="shared" si="6"/>
        <v>66869726.31</v>
      </c>
      <c r="AI30" s="21">
        <f t="shared" si="7"/>
        <v>0.5004912915075708</v>
      </c>
    </row>
    <row r="31" spans="1:35" ht="12.75" outlineLevel="1">
      <c r="A31" s="1" t="s">
        <v>158</v>
      </c>
      <c r="B31" s="16" t="s">
        <v>159</v>
      </c>
      <c r="C31" s="1" t="s">
        <v>160</v>
      </c>
      <c r="E31" s="5">
        <v>0</v>
      </c>
      <c r="G31" s="5">
        <v>0</v>
      </c>
      <c r="I31" s="9">
        <f t="shared" si="0"/>
        <v>0</v>
      </c>
      <c r="K31" s="21">
        <f t="shared" si="1"/>
        <v>0</v>
      </c>
      <c r="M31" s="9">
        <v>0</v>
      </c>
      <c r="O31" s="9">
        <v>0</v>
      </c>
      <c r="Q31" s="9">
        <f t="shared" si="2"/>
        <v>0</v>
      </c>
      <c r="S31" s="21">
        <f t="shared" si="3"/>
        <v>0</v>
      </c>
      <c r="U31" s="9">
        <v>0</v>
      </c>
      <c r="W31" s="9">
        <v>0</v>
      </c>
      <c r="Y31" s="9">
        <f t="shared" si="4"/>
        <v>0</v>
      </c>
      <c r="AA31" s="21">
        <f t="shared" si="5"/>
        <v>0</v>
      </c>
      <c r="AC31" s="9">
        <v>0</v>
      </c>
      <c r="AE31" s="9">
        <v>-1000.3100000000001</v>
      </c>
      <c r="AG31" s="9">
        <f t="shared" si="6"/>
        <v>1000.3100000000001</v>
      </c>
      <c r="AI31" s="21" t="str">
        <f t="shared" si="7"/>
        <v>N.M.</v>
      </c>
    </row>
    <row r="32" spans="1:35" ht="12.75" outlineLevel="1">
      <c r="A32" s="1" t="s">
        <v>161</v>
      </c>
      <c r="B32" s="16" t="s">
        <v>162</v>
      </c>
      <c r="C32" s="1" t="s">
        <v>163</v>
      </c>
      <c r="E32" s="5">
        <v>231505.80000000002</v>
      </c>
      <c r="G32" s="5">
        <v>243095.58000000002</v>
      </c>
      <c r="I32" s="9">
        <f t="shared" si="0"/>
        <v>-11589.779999999999</v>
      </c>
      <c r="K32" s="21">
        <f t="shared" si="1"/>
        <v>-0.04767581541383845</v>
      </c>
      <c r="M32" s="9">
        <v>703988.18</v>
      </c>
      <c r="O32" s="9">
        <v>553968.6</v>
      </c>
      <c r="Q32" s="9">
        <f t="shared" si="2"/>
        <v>150019.58000000007</v>
      </c>
      <c r="S32" s="21">
        <f t="shared" si="3"/>
        <v>0.2708088147956402</v>
      </c>
      <c r="U32" s="9">
        <v>2189698.3</v>
      </c>
      <c r="W32" s="9">
        <v>1695768.7000000002</v>
      </c>
      <c r="Y32" s="9">
        <f t="shared" si="4"/>
        <v>493929.5999999996</v>
      </c>
      <c r="AA32" s="21">
        <f t="shared" si="5"/>
        <v>0.2912717990372151</v>
      </c>
      <c r="AC32" s="9">
        <v>2854516.673</v>
      </c>
      <c r="AE32" s="9">
        <v>2134062.5900000003</v>
      </c>
      <c r="AG32" s="9">
        <f t="shared" si="6"/>
        <v>720454.0829999996</v>
      </c>
      <c r="AI32" s="21">
        <f t="shared" si="7"/>
        <v>0.3375974474113243</v>
      </c>
    </row>
    <row r="33" spans="1:35" ht="12.75" outlineLevel="1">
      <c r="A33" s="1" t="s">
        <v>164</v>
      </c>
      <c r="B33" s="16" t="s">
        <v>165</v>
      </c>
      <c r="C33" s="1" t="s">
        <v>166</v>
      </c>
      <c r="E33" s="5">
        <v>2346728.85</v>
      </c>
      <c r="G33" s="5">
        <v>2481786.34</v>
      </c>
      <c r="I33" s="9">
        <f t="shared" si="0"/>
        <v>-135057.48999999976</v>
      </c>
      <c r="K33" s="21">
        <f t="shared" si="1"/>
        <v>-0.05441946706822464</v>
      </c>
      <c r="M33" s="9">
        <v>6986393.32</v>
      </c>
      <c r="O33" s="9">
        <v>9319608.96</v>
      </c>
      <c r="Q33" s="9">
        <f t="shared" si="2"/>
        <v>-2333215.6400000006</v>
      </c>
      <c r="S33" s="21">
        <f t="shared" si="3"/>
        <v>-0.2503555299384579</v>
      </c>
      <c r="U33" s="9">
        <v>22475112.46</v>
      </c>
      <c r="W33" s="9">
        <v>22398099.56</v>
      </c>
      <c r="Y33" s="9">
        <f t="shared" si="4"/>
        <v>77012.90000000224</v>
      </c>
      <c r="AA33" s="21">
        <f t="shared" si="5"/>
        <v>0.0034383676076490412</v>
      </c>
      <c r="AC33" s="9">
        <v>31911329.75</v>
      </c>
      <c r="AE33" s="9">
        <v>30620204.15</v>
      </c>
      <c r="AG33" s="9">
        <f t="shared" si="6"/>
        <v>1291125.6000000015</v>
      </c>
      <c r="AI33" s="21">
        <f t="shared" si="7"/>
        <v>0.042165806396166745</v>
      </c>
    </row>
    <row r="34" spans="1:35" ht="12.75" outlineLevel="1">
      <c r="A34" s="1" t="s">
        <v>167</v>
      </c>
      <c r="B34" s="16" t="s">
        <v>168</v>
      </c>
      <c r="C34" s="1" t="s">
        <v>169</v>
      </c>
      <c r="E34" s="5">
        <v>190730.07</v>
      </c>
      <c r="G34" s="5">
        <v>183566.54</v>
      </c>
      <c r="I34" s="9">
        <f t="shared" si="0"/>
        <v>7163.529999999999</v>
      </c>
      <c r="K34" s="21">
        <f t="shared" si="1"/>
        <v>0.039024159849610926</v>
      </c>
      <c r="M34" s="9">
        <v>636376.99</v>
      </c>
      <c r="O34" s="9">
        <v>593596.84</v>
      </c>
      <c r="Q34" s="9">
        <f t="shared" si="2"/>
        <v>42780.15000000002</v>
      </c>
      <c r="S34" s="21">
        <f t="shared" si="3"/>
        <v>0.07206936950675145</v>
      </c>
      <c r="U34" s="9">
        <v>2709928.84</v>
      </c>
      <c r="W34" s="9">
        <v>1809821.99</v>
      </c>
      <c r="Y34" s="9">
        <f t="shared" si="4"/>
        <v>900106.8499999999</v>
      </c>
      <c r="AA34" s="21">
        <f t="shared" si="5"/>
        <v>0.49734551517964476</v>
      </c>
      <c r="AC34" s="9">
        <v>3301778.88</v>
      </c>
      <c r="AE34" s="9">
        <v>2358004.68</v>
      </c>
      <c r="AG34" s="9">
        <f t="shared" si="6"/>
        <v>943774.1999999997</v>
      </c>
      <c r="AI34" s="21">
        <f t="shared" si="7"/>
        <v>0.4002427170755232</v>
      </c>
    </row>
    <row r="35" spans="1:35" ht="12.75" outlineLevel="1">
      <c r="A35" s="1" t="s">
        <v>170</v>
      </c>
      <c r="B35" s="16" t="s">
        <v>171</v>
      </c>
      <c r="C35" s="1" t="s">
        <v>172</v>
      </c>
      <c r="E35" s="5">
        <v>0</v>
      </c>
      <c r="G35" s="5">
        <v>-1090282.19</v>
      </c>
      <c r="I35" s="9">
        <f t="shared" si="0"/>
        <v>1090282.19</v>
      </c>
      <c r="K35" s="21" t="str">
        <f t="shared" si="1"/>
        <v>N.M.</v>
      </c>
      <c r="M35" s="9">
        <v>0</v>
      </c>
      <c r="O35" s="9">
        <v>-3474374.73</v>
      </c>
      <c r="Q35" s="9">
        <f t="shared" si="2"/>
        <v>3474374.73</v>
      </c>
      <c r="S35" s="21" t="str">
        <f t="shared" si="3"/>
        <v>N.M.</v>
      </c>
      <c r="U35" s="9">
        <v>0</v>
      </c>
      <c r="W35" s="9">
        <v>-8110758.14</v>
      </c>
      <c r="Y35" s="9">
        <f t="shared" si="4"/>
        <v>8110758.14</v>
      </c>
      <c r="AA35" s="21" t="str">
        <f t="shared" si="5"/>
        <v>N.M.</v>
      </c>
      <c r="AC35" s="9">
        <v>-3450109.87</v>
      </c>
      <c r="AE35" s="9">
        <v>-11942590.05</v>
      </c>
      <c r="AG35" s="9">
        <f t="shared" si="6"/>
        <v>8492480.18</v>
      </c>
      <c r="AI35" s="21">
        <f t="shared" si="7"/>
        <v>0.7111087414408903</v>
      </c>
    </row>
    <row r="36" spans="1:35" ht="12.75" outlineLevel="1">
      <c r="A36" s="1" t="s">
        <v>173</v>
      </c>
      <c r="B36" s="16" t="s">
        <v>174</v>
      </c>
      <c r="C36" s="1" t="s">
        <v>175</v>
      </c>
      <c r="E36" s="5">
        <v>-5299.91</v>
      </c>
      <c r="G36" s="5">
        <v>-15897.890000000001</v>
      </c>
      <c r="I36" s="9">
        <f t="shared" si="0"/>
        <v>10597.980000000001</v>
      </c>
      <c r="K36" s="21">
        <f t="shared" si="1"/>
        <v>0.6666280871235114</v>
      </c>
      <c r="M36" s="9">
        <v>9339.210000000001</v>
      </c>
      <c r="O36" s="9">
        <v>-46873.67</v>
      </c>
      <c r="Q36" s="9">
        <f t="shared" si="2"/>
        <v>56212.88</v>
      </c>
      <c r="S36" s="21">
        <f t="shared" si="3"/>
        <v>1.1992421331634582</v>
      </c>
      <c r="U36" s="9">
        <v>-93420</v>
      </c>
      <c r="W36" s="9">
        <v>-80456.36</v>
      </c>
      <c r="Y36" s="9">
        <f t="shared" si="4"/>
        <v>-12963.64</v>
      </c>
      <c r="AA36" s="21">
        <f t="shared" si="5"/>
        <v>-0.1611263547095593</v>
      </c>
      <c r="AC36" s="9">
        <v>-116216.67</v>
      </c>
      <c r="AE36" s="9">
        <v>-60506.4</v>
      </c>
      <c r="AG36" s="9">
        <f t="shared" si="6"/>
        <v>-55710.27</v>
      </c>
      <c r="AI36" s="21">
        <f t="shared" si="7"/>
        <v>-0.9207335091824996</v>
      </c>
    </row>
    <row r="37" spans="1:35" ht="12.75" outlineLevel="1">
      <c r="A37" s="1" t="s">
        <v>176</v>
      </c>
      <c r="B37" s="16" t="s">
        <v>177</v>
      </c>
      <c r="C37" s="1" t="s">
        <v>178</v>
      </c>
      <c r="E37" s="5">
        <v>-52211.450000000004</v>
      </c>
      <c r="G37" s="5">
        <v>-259824.45</v>
      </c>
      <c r="I37" s="9">
        <f t="shared" si="0"/>
        <v>207613</v>
      </c>
      <c r="K37" s="21">
        <f t="shared" si="1"/>
        <v>0.7990510515850221</v>
      </c>
      <c r="M37" s="9">
        <v>-135607.35</v>
      </c>
      <c r="O37" s="9">
        <v>-860849</v>
      </c>
      <c r="Q37" s="9">
        <f t="shared" si="2"/>
        <v>725241.65</v>
      </c>
      <c r="S37" s="21">
        <f t="shared" si="3"/>
        <v>0.8424725474502497</v>
      </c>
      <c r="U37" s="9">
        <v>-219664.4</v>
      </c>
      <c r="W37" s="9">
        <v>-1496578.93</v>
      </c>
      <c r="Y37" s="9">
        <f t="shared" si="4"/>
        <v>1276914.53</v>
      </c>
      <c r="AA37" s="21">
        <f t="shared" si="5"/>
        <v>0.853222308829378</v>
      </c>
      <c r="AC37" s="9">
        <v>-362053.13</v>
      </c>
      <c r="AE37" s="9">
        <v>-1204349.8499999999</v>
      </c>
      <c r="AG37" s="9">
        <f t="shared" si="6"/>
        <v>842296.7199999999</v>
      </c>
      <c r="AI37" s="21">
        <f t="shared" si="7"/>
        <v>0.6993787727046256</v>
      </c>
    </row>
    <row r="38" spans="1:35" ht="12.75" outlineLevel="1">
      <c r="A38" s="1" t="s">
        <v>179</v>
      </c>
      <c r="B38" s="16" t="s">
        <v>180</v>
      </c>
      <c r="C38" s="1" t="s">
        <v>181</v>
      </c>
      <c r="E38" s="5">
        <v>-782336.3200000001</v>
      </c>
      <c r="G38" s="5">
        <v>-558972.36</v>
      </c>
      <c r="I38" s="9">
        <f t="shared" si="0"/>
        <v>-223363.96000000008</v>
      </c>
      <c r="K38" s="21">
        <f t="shared" si="1"/>
        <v>-0.39959750424868967</v>
      </c>
      <c r="M38" s="9">
        <v>-4001622.12</v>
      </c>
      <c r="O38" s="9">
        <v>-2538373.5</v>
      </c>
      <c r="Q38" s="9">
        <f t="shared" si="2"/>
        <v>-1463248.62</v>
      </c>
      <c r="S38" s="21">
        <f t="shared" si="3"/>
        <v>-0.5764512669234847</v>
      </c>
      <c r="U38" s="9">
        <v>-7577726.38</v>
      </c>
      <c r="W38" s="9">
        <v>-2030942.26</v>
      </c>
      <c r="Y38" s="9">
        <f t="shared" si="4"/>
        <v>-5546784.12</v>
      </c>
      <c r="AA38" s="21">
        <f t="shared" si="5"/>
        <v>-2.731138264856432</v>
      </c>
      <c r="AC38" s="9">
        <v>-10093809.29</v>
      </c>
      <c r="AE38" s="9">
        <v>-979419.69</v>
      </c>
      <c r="AG38" s="9">
        <f t="shared" si="6"/>
        <v>-9114389.6</v>
      </c>
      <c r="AI38" s="21">
        <f t="shared" si="7"/>
        <v>-9.305908072973294</v>
      </c>
    </row>
    <row r="39" spans="1:35" ht="12.75" outlineLevel="1">
      <c r="A39" s="1" t="s">
        <v>182</v>
      </c>
      <c r="B39" s="16" t="s">
        <v>183</v>
      </c>
      <c r="C39" s="1" t="s">
        <v>184</v>
      </c>
      <c r="E39" s="5">
        <v>-360034.88</v>
      </c>
      <c r="G39" s="5">
        <v>1639320.1400000001</v>
      </c>
      <c r="I39" s="9">
        <f t="shared" si="0"/>
        <v>-1999355.02</v>
      </c>
      <c r="K39" s="21">
        <f t="shared" si="1"/>
        <v>-1.2196245084867925</v>
      </c>
      <c r="M39" s="9">
        <v>-656304.03</v>
      </c>
      <c r="O39" s="9">
        <v>10158878.38</v>
      </c>
      <c r="Q39" s="9">
        <f t="shared" si="2"/>
        <v>-10815182.41</v>
      </c>
      <c r="S39" s="21">
        <f t="shared" si="3"/>
        <v>-1.0646039853466578</v>
      </c>
      <c r="U39" s="9">
        <v>-1904788.3900000001</v>
      </c>
      <c r="W39" s="9">
        <v>27300091.2</v>
      </c>
      <c r="Y39" s="9">
        <f t="shared" si="4"/>
        <v>-29204879.59</v>
      </c>
      <c r="AA39" s="21">
        <f t="shared" si="5"/>
        <v>-1.0697722354128987</v>
      </c>
      <c r="AC39" s="9">
        <v>-1705496.7100000002</v>
      </c>
      <c r="AE39" s="9">
        <v>31004719.59</v>
      </c>
      <c r="AG39" s="9">
        <f t="shared" si="6"/>
        <v>-32710216.3</v>
      </c>
      <c r="AI39" s="21">
        <f t="shared" si="7"/>
        <v>-1.0550076482726867</v>
      </c>
    </row>
    <row r="40" spans="1:35" ht="12.75" outlineLevel="1">
      <c r="A40" s="1" t="s">
        <v>185</v>
      </c>
      <c r="B40" s="16" t="s">
        <v>186</v>
      </c>
      <c r="C40" s="1" t="s">
        <v>187</v>
      </c>
      <c r="E40" s="5">
        <v>0</v>
      </c>
      <c r="G40" s="5">
        <v>0</v>
      </c>
      <c r="I40" s="9">
        <f t="shared" si="0"/>
        <v>0</v>
      </c>
      <c r="K40" s="21">
        <f t="shared" si="1"/>
        <v>0</v>
      </c>
      <c r="M40" s="9">
        <v>0</v>
      </c>
      <c r="O40" s="9">
        <v>0</v>
      </c>
      <c r="Q40" s="9">
        <f t="shared" si="2"/>
        <v>0</v>
      </c>
      <c r="S40" s="21">
        <f t="shared" si="3"/>
        <v>0</v>
      </c>
      <c r="U40" s="9">
        <v>0</v>
      </c>
      <c r="W40" s="9">
        <v>0</v>
      </c>
      <c r="Y40" s="9">
        <f t="shared" si="4"/>
        <v>0</v>
      </c>
      <c r="AA40" s="21">
        <f t="shared" si="5"/>
        <v>0</v>
      </c>
      <c r="AC40" s="9">
        <v>0</v>
      </c>
      <c r="AE40" s="9">
        <v>12112614.1</v>
      </c>
      <c r="AG40" s="9">
        <f t="shared" si="6"/>
        <v>-12112614.1</v>
      </c>
      <c r="AI40" s="21" t="str">
        <f t="shared" si="7"/>
        <v>N.M.</v>
      </c>
    </row>
    <row r="41" spans="1:35" ht="12.75" outlineLevel="1">
      <c r="A41" s="1" t="s">
        <v>188</v>
      </c>
      <c r="B41" s="16" t="s">
        <v>189</v>
      </c>
      <c r="C41" s="1" t="s">
        <v>190</v>
      </c>
      <c r="E41" s="5">
        <v>0</v>
      </c>
      <c r="G41" s="5">
        <v>-12325.67</v>
      </c>
      <c r="I41" s="9">
        <f t="shared" si="0"/>
        <v>12325.67</v>
      </c>
      <c r="K41" s="21" t="str">
        <f t="shared" si="1"/>
        <v>N.M.</v>
      </c>
      <c r="M41" s="9">
        <v>0</v>
      </c>
      <c r="O41" s="9">
        <v>-179649.63</v>
      </c>
      <c r="Q41" s="9">
        <f t="shared" si="2"/>
        <v>179649.63</v>
      </c>
      <c r="S41" s="21" t="str">
        <f t="shared" si="3"/>
        <v>N.M.</v>
      </c>
      <c r="U41" s="9">
        <v>15177.82</v>
      </c>
      <c r="W41" s="9">
        <v>-369068.29</v>
      </c>
      <c r="Y41" s="9">
        <f t="shared" si="4"/>
        <v>384246.11</v>
      </c>
      <c r="AA41" s="21">
        <f t="shared" si="5"/>
        <v>1.0411246926686657</v>
      </c>
      <c r="AC41" s="9">
        <v>22986.66</v>
      </c>
      <c r="AE41" s="9">
        <v>-510837.70999999996</v>
      </c>
      <c r="AG41" s="9">
        <f t="shared" si="6"/>
        <v>533824.37</v>
      </c>
      <c r="AI41" s="21">
        <f t="shared" si="7"/>
        <v>1.0449979700989578</v>
      </c>
    </row>
    <row r="42" spans="1:35" ht="12.75" outlineLevel="1">
      <c r="A42" s="1" t="s">
        <v>191</v>
      </c>
      <c r="B42" s="16" t="s">
        <v>192</v>
      </c>
      <c r="C42" s="1" t="s">
        <v>193</v>
      </c>
      <c r="E42" s="5">
        <v>-247838.06</v>
      </c>
      <c r="G42" s="5">
        <v>-617730.03</v>
      </c>
      <c r="I42" s="9">
        <f aca="true" t="shared" si="8" ref="I42:I73">+E42-G42</f>
        <v>369891.97000000003</v>
      </c>
      <c r="K42" s="21">
        <f aca="true" t="shared" si="9" ref="K42:K73">IF(G42&lt;0,IF(I42=0,0,IF(OR(G42=0,E42=0),"N.M.",IF(ABS(I42/G42)&gt;=10,"N.M.",I42/(-G42)))),IF(I42=0,0,IF(OR(G42=0,E42=0),"N.M.",IF(ABS(I42/G42)&gt;=10,"N.M.",I42/G42))))</f>
        <v>0.5987922750007799</v>
      </c>
      <c r="M42" s="9">
        <v>-1116228.43</v>
      </c>
      <c r="O42" s="9">
        <v>-2239997.26</v>
      </c>
      <c r="Q42" s="9">
        <f aca="true" t="shared" si="10" ref="Q42:Q73">+M42-O42</f>
        <v>1123768.8299999998</v>
      </c>
      <c r="S42" s="21">
        <f aca="true" t="shared" si="11" ref="S42:S73">IF(O42&lt;0,IF(Q42=0,0,IF(OR(O42=0,M42=0),"N.M.",IF(ABS(Q42/O42)&gt;=10,"N.M.",Q42/(-O42)))),IF(Q42=0,0,IF(OR(O42=0,M42=0),"N.M.",IF(ABS(Q42/O42)&gt;=10,"N.M.",Q42/O42))))</f>
        <v>0.501683127058825</v>
      </c>
      <c r="U42" s="9">
        <v>-5852050.24</v>
      </c>
      <c r="W42" s="9">
        <v>-6176946.19</v>
      </c>
      <c r="Y42" s="9">
        <f aca="true" t="shared" si="12" ref="Y42:Y73">+U42-W42</f>
        <v>324895.9500000002</v>
      </c>
      <c r="AA42" s="21">
        <f aca="true" t="shared" si="13" ref="AA42:AA73">IF(W42&lt;0,IF(Y42=0,0,IF(OR(W42=0,U42=0),"N.M.",IF(ABS(Y42/W42)&gt;=10,"N.M.",Y42/(-W42)))),IF(Y42=0,0,IF(OR(W42=0,U42=0),"N.M.",IF(ABS(Y42/W42)&gt;=10,"N.M.",Y42/W42))))</f>
        <v>0.05259815125570977</v>
      </c>
      <c r="AC42" s="9">
        <v>-7166538.48</v>
      </c>
      <c r="AE42" s="9">
        <v>-8749287.040000001</v>
      </c>
      <c r="AG42" s="9">
        <f aca="true" t="shared" si="14" ref="AG42:AG73">+AC42-AE42</f>
        <v>1582748.5600000005</v>
      </c>
      <c r="AI42" s="21">
        <f aca="true" t="shared" si="15" ref="AI42:AI73">IF(AE42&lt;0,IF(AG42=0,0,IF(OR(AE42=0,AC42=0),"N.M.",IF(ABS(AG42/AE42)&gt;=10,"N.M.",AG42/(-AE42)))),IF(AG42=0,0,IF(OR(AE42=0,AC42=0),"N.M.",IF(ABS(AG42/AE42)&gt;=10,"N.M.",AG42/AE42))))</f>
        <v>0.1809002896766318</v>
      </c>
    </row>
    <row r="43" spans="1:35" ht="12.75" outlineLevel="1">
      <c r="A43" s="1" t="s">
        <v>194</v>
      </c>
      <c r="B43" s="16" t="s">
        <v>195</v>
      </c>
      <c r="C43" s="1" t="s">
        <v>196</v>
      </c>
      <c r="E43" s="5">
        <v>104285.24</v>
      </c>
      <c r="G43" s="5">
        <v>128491.65000000001</v>
      </c>
      <c r="I43" s="9">
        <f t="shared" si="8"/>
        <v>-24206.410000000003</v>
      </c>
      <c r="K43" s="21">
        <f t="shared" si="9"/>
        <v>-0.18838897313560843</v>
      </c>
      <c r="M43" s="9">
        <v>224307.19</v>
      </c>
      <c r="O43" s="9">
        <v>130654.92</v>
      </c>
      <c r="Q43" s="9">
        <f t="shared" si="10"/>
        <v>93652.27</v>
      </c>
      <c r="S43" s="21">
        <f t="shared" si="11"/>
        <v>0.7167909941699862</v>
      </c>
      <c r="U43" s="9">
        <v>874264.74</v>
      </c>
      <c r="W43" s="9">
        <v>395206.36</v>
      </c>
      <c r="Y43" s="9">
        <f t="shared" si="12"/>
        <v>479058.38</v>
      </c>
      <c r="AA43" s="21">
        <f t="shared" si="13"/>
        <v>1.2121727494466437</v>
      </c>
      <c r="AC43" s="9">
        <v>1188378.76</v>
      </c>
      <c r="AE43" s="9">
        <v>495088.54</v>
      </c>
      <c r="AG43" s="9">
        <f t="shared" si="14"/>
        <v>693290.22</v>
      </c>
      <c r="AI43" s="21">
        <f t="shared" si="15"/>
        <v>1.400335826799788</v>
      </c>
    </row>
    <row r="44" spans="1:35" ht="12.75" outlineLevel="1">
      <c r="A44" s="1" t="s">
        <v>197</v>
      </c>
      <c r="B44" s="16" t="s">
        <v>198</v>
      </c>
      <c r="C44" s="1" t="s">
        <v>199</v>
      </c>
      <c r="E44" s="5">
        <v>187110.54</v>
      </c>
      <c r="G44" s="5">
        <v>207704.38</v>
      </c>
      <c r="I44" s="9">
        <f t="shared" si="8"/>
        <v>-20593.839999999997</v>
      </c>
      <c r="K44" s="21">
        <f t="shared" si="9"/>
        <v>-0.09914976275416049</v>
      </c>
      <c r="M44" s="9">
        <v>660469.01</v>
      </c>
      <c r="O44" s="9">
        <v>711232.9400000001</v>
      </c>
      <c r="Q44" s="9">
        <f t="shared" si="10"/>
        <v>-50763.93000000005</v>
      </c>
      <c r="S44" s="21">
        <f t="shared" si="11"/>
        <v>-0.07137454854101674</v>
      </c>
      <c r="U44" s="9">
        <v>1287374.21</v>
      </c>
      <c r="W44" s="9">
        <v>1855719.53</v>
      </c>
      <c r="Y44" s="9">
        <f t="shared" si="12"/>
        <v>-568345.3200000001</v>
      </c>
      <c r="AA44" s="21">
        <f t="shared" si="13"/>
        <v>-0.3062668203960757</v>
      </c>
      <c r="AC44" s="9">
        <v>1874847.01</v>
      </c>
      <c r="AE44" s="9">
        <v>2231923.4</v>
      </c>
      <c r="AG44" s="9">
        <f t="shared" si="14"/>
        <v>-357076.3899999999</v>
      </c>
      <c r="AI44" s="21">
        <f t="shared" si="15"/>
        <v>-0.1599859520268482</v>
      </c>
    </row>
    <row r="45" spans="1:35" ht="12.75" outlineLevel="1">
      <c r="A45" s="1" t="s">
        <v>200</v>
      </c>
      <c r="B45" s="16" t="s">
        <v>201</v>
      </c>
      <c r="C45" s="1" t="s">
        <v>202</v>
      </c>
      <c r="E45" s="5">
        <v>-69249.95</v>
      </c>
      <c r="G45" s="5">
        <v>560330.08</v>
      </c>
      <c r="I45" s="9">
        <f t="shared" si="8"/>
        <v>-629580.0299999999</v>
      </c>
      <c r="K45" s="21">
        <f t="shared" si="9"/>
        <v>-1.123587778832077</v>
      </c>
      <c r="M45" s="9">
        <v>436640.93</v>
      </c>
      <c r="O45" s="9">
        <v>2095414</v>
      </c>
      <c r="Q45" s="9">
        <f t="shared" si="10"/>
        <v>-1658773.07</v>
      </c>
      <c r="S45" s="21">
        <f t="shared" si="11"/>
        <v>-0.7916206868905142</v>
      </c>
      <c r="U45" s="9">
        <v>1718742.5899999999</v>
      </c>
      <c r="W45" s="9">
        <v>4597579.12</v>
      </c>
      <c r="Y45" s="9">
        <f t="shared" si="12"/>
        <v>-2878836.5300000003</v>
      </c>
      <c r="AA45" s="21">
        <f t="shared" si="13"/>
        <v>-0.6261635645326318</v>
      </c>
      <c r="AC45" s="9">
        <v>2577156.9299999997</v>
      </c>
      <c r="AE45" s="9">
        <v>6119416.34</v>
      </c>
      <c r="AG45" s="9">
        <f t="shared" si="14"/>
        <v>-3542259.41</v>
      </c>
      <c r="AI45" s="21">
        <f t="shared" si="15"/>
        <v>-0.5788557622474172</v>
      </c>
    </row>
    <row r="46" spans="1:35" ht="12.75" outlineLevel="1">
      <c r="A46" s="1" t="s">
        <v>203</v>
      </c>
      <c r="B46" s="16" t="s">
        <v>204</v>
      </c>
      <c r="C46" s="1" t="s">
        <v>205</v>
      </c>
      <c r="E46" s="5">
        <v>-115411.35</v>
      </c>
      <c r="G46" s="5">
        <v>593855.47</v>
      </c>
      <c r="I46" s="9">
        <f t="shared" si="8"/>
        <v>-709266.82</v>
      </c>
      <c r="K46" s="21">
        <f t="shared" si="9"/>
        <v>-1.1943424887540397</v>
      </c>
      <c r="M46" s="9">
        <v>804393.21</v>
      </c>
      <c r="O46" s="9">
        <v>1937207.12</v>
      </c>
      <c r="Q46" s="9">
        <f t="shared" si="10"/>
        <v>-1132813.9100000001</v>
      </c>
      <c r="S46" s="21">
        <f t="shared" si="11"/>
        <v>-0.5847665426709768</v>
      </c>
      <c r="U46" s="9">
        <v>6066080.01</v>
      </c>
      <c r="W46" s="9">
        <v>5617235.87</v>
      </c>
      <c r="Y46" s="9">
        <f t="shared" si="12"/>
        <v>448844.13999999966</v>
      </c>
      <c r="AA46" s="21">
        <f t="shared" si="13"/>
        <v>0.07990480556409316</v>
      </c>
      <c r="AC46" s="9">
        <v>7620773.43</v>
      </c>
      <c r="AE46" s="9">
        <v>8448914.8</v>
      </c>
      <c r="AG46" s="9">
        <f t="shared" si="14"/>
        <v>-828141.370000001</v>
      </c>
      <c r="AI46" s="21">
        <f t="shared" si="15"/>
        <v>-0.09801748385484974</v>
      </c>
    </row>
    <row r="47" spans="1:35" ht="12.75" outlineLevel="1">
      <c r="A47" s="1" t="s">
        <v>206</v>
      </c>
      <c r="B47" s="16" t="s">
        <v>207</v>
      </c>
      <c r="C47" s="1" t="s">
        <v>208</v>
      </c>
      <c r="E47" s="5">
        <v>1634547.97</v>
      </c>
      <c r="G47" s="5">
        <v>5978600.3100000005</v>
      </c>
      <c r="I47" s="9">
        <f t="shared" si="8"/>
        <v>-4344052.340000001</v>
      </c>
      <c r="K47" s="21">
        <f t="shared" si="9"/>
        <v>-0.7266002266005303</v>
      </c>
      <c r="M47" s="9">
        <v>6132588.47</v>
      </c>
      <c r="O47" s="9">
        <v>19205791.06</v>
      </c>
      <c r="Q47" s="9">
        <f t="shared" si="10"/>
        <v>-13073202.59</v>
      </c>
      <c r="S47" s="21">
        <f t="shared" si="11"/>
        <v>-0.6806906598722521</v>
      </c>
      <c r="U47" s="9">
        <v>16017194.33</v>
      </c>
      <c r="W47" s="9">
        <v>53381982.47</v>
      </c>
      <c r="Y47" s="9">
        <f t="shared" si="12"/>
        <v>-37364788.14</v>
      </c>
      <c r="AA47" s="21">
        <f t="shared" si="13"/>
        <v>-0.6999513021270527</v>
      </c>
      <c r="AC47" s="9">
        <v>23737605.72</v>
      </c>
      <c r="AE47" s="9">
        <v>67269400.72</v>
      </c>
      <c r="AG47" s="9">
        <f t="shared" si="14"/>
        <v>-43531795</v>
      </c>
      <c r="AI47" s="21">
        <f t="shared" si="15"/>
        <v>-0.6471262495885068</v>
      </c>
    </row>
    <row r="48" spans="1:35" ht="12.75" outlineLevel="1">
      <c r="A48" s="1" t="s">
        <v>209</v>
      </c>
      <c r="B48" s="16" t="s">
        <v>210</v>
      </c>
      <c r="C48" s="1" t="s">
        <v>211</v>
      </c>
      <c r="E48" s="5">
        <v>-312.44</v>
      </c>
      <c r="G48" s="5">
        <v>2224.66</v>
      </c>
      <c r="I48" s="9">
        <f t="shared" si="8"/>
        <v>-2537.1</v>
      </c>
      <c r="K48" s="21">
        <f t="shared" si="9"/>
        <v>-1.140443933005493</v>
      </c>
      <c r="M48" s="9">
        <v>-1369.48</v>
      </c>
      <c r="O48" s="9">
        <v>-4823.04</v>
      </c>
      <c r="Q48" s="9">
        <f t="shared" si="10"/>
        <v>3453.56</v>
      </c>
      <c r="S48" s="21">
        <f t="shared" si="11"/>
        <v>0.7160546045647558</v>
      </c>
      <c r="U48" s="9">
        <v>-3787.9</v>
      </c>
      <c r="W48" s="9">
        <v>-17389.88</v>
      </c>
      <c r="Y48" s="9">
        <f t="shared" si="12"/>
        <v>13601.980000000001</v>
      </c>
      <c r="AA48" s="21">
        <f t="shared" si="13"/>
        <v>0.7821779103708594</v>
      </c>
      <c r="AC48" s="9">
        <v>-5751.54</v>
      </c>
      <c r="AE48" s="9">
        <v>-20078.15</v>
      </c>
      <c r="AG48" s="9">
        <f t="shared" si="14"/>
        <v>14326.61</v>
      </c>
      <c r="AI48" s="21">
        <f t="shared" si="15"/>
        <v>0.7135423333325033</v>
      </c>
    </row>
    <row r="49" spans="1:35" ht="12.75" outlineLevel="1">
      <c r="A49" s="1" t="s">
        <v>212</v>
      </c>
      <c r="B49" s="16" t="s">
        <v>213</v>
      </c>
      <c r="C49" s="1" t="s">
        <v>214</v>
      </c>
      <c r="E49" s="5">
        <v>931.25</v>
      </c>
      <c r="G49" s="5">
        <v>1.33</v>
      </c>
      <c r="I49" s="9">
        <f t="shared" si="8"/>
        <v>929.92</v>
      </c>
      <c r="K49" s="21" t="str">
        <f t="shared" si="9"/>
        <v>N.M.</v>
      </c>
      <c r="M49" s="9">
        <v>1476.3600000000001</v>
      </c>
      <c r="O49" s="9">
        <v>-19.580000000000002</v>
      </c>
      <c r="Q49" s="9">
        <f t="shared" si="10"/>
        <v>1495.94</v>
      </c>
      <c r="S49" s="21" t="str">
        <f t="shared" si="11"/>
        <v>N.M.</v>
      </c>
      <c r="U49" s="9">
        <v>8819.99</v>
      </c>
      <c r="W49" s="9">
        <v>162821.31</v>
      </c>
      <c r="Y49" s="9">
        <f t="shared" si="12"/>
        <v>-154001.32</v>
      </c>
      <c r="AA49" s="21">
        <f t="shared" si="13"/>
        <v>-0.9458302478956839</v>
      </c>
      <c r="AC49" s="9">
        <v>8824.42</v>
      </c>
      <c r="AE49" s="9">
        <v>151832.21</v>
      </c>
      <c r="AG49" s="9">
        <f t="shared" si="14"/>
        <v>-143007.78999999998</v>
      </c>
      <c r="AI49" s="21">
        <f t="shared" si="15"/>
        <v>-0.9418804481605055</v>
      </c>
    </row>
    <row r="50" spans="1:35" ht="12.75" outlineLevel="1">
      <c r="A50" s="1" t="s">
        <v>215</v>
      </c>
      <c r="B50" s="16" t="s">
        <v>216</v>
      </c>
      <c r="C50" s="1" t="s">
        <v>217</v>
      </c>
      <c r="E50" s="5">
        <v>-76845</v>
      </c>
      <c r="G50" s="5">
        <v>-46854.020000000004</v>
      </c>
      <c r="I50" s="9">
        <f t="shared" si="8"/>
        <v>-29990.979999999996</v>
      </c>
      <c r="K50" s="21">
        <f t="shared" si="9"/>
        <v>-0.6400940623664735</v>
      </c>
      <c r="M50" s="9">
        <v>-63251.29</v>
      </c>
      <c r="O50" s="9">
        <v>90082.06</v>
      </c>
      <c r="Q50" s="9">
        <f t="shared" si="10"/>
        <v>-153333.35</v>
      </c>
      <c r="S50" s="21">
        <f t="shared" si="11"/>
        <v>-1.7021519046078655</v>
      </c>
      <c r="U50" s="9">
        <v>-214785.96</v>
      </c>
      <c r="W50" s="9">
        <v>680056.54</v>
      </c>
      <c r="Y50" s="9">
        <f t="shared" si="12"/>
        <v>-894842.5</v>
      </c>
      <c r="AA50" s="21">
        <f t="shared" si="13"/>
        <v>-1.315835445094021</v>
      </c>
      <c r="AC50" s="9">
        <v>-366048.52</v>
      </c>
      <c r="AE50" s="9">
        <v>804288.3</v>
      </c>
      <c r="AG50" s="9">
        <f t="shared" si="14"/>
        <v>-1170336.82</v>
      </c>
      <c r="AI50" s="21">
        <f t="shared" si="15"/>
        <v>-1.4551210306055677</v>
      </c>
    </row>
    <row r="51" spans="1:35" ht="12.75" outlineLevel="1">
      <c r="A51" s="1" t="s">
        <v>218</v>
      </c>
      <c r="B51" s="16" t="s">
        <v>219</v>
      </c>
      <c r="C51" s="1" t="s">
        <v>220</v>
      </c>
      <c r="E51" s="5">
        <v>-876.62</v>
      </c>
      <c r="G51" s="5">
        <v>-1416.46</v>
      </c>
      <c r="I51" s="9">
        <f t="shared" si="8"/>
        <v>539.84</v>
      </c>
      <c r="K51" s="21">
        <f t="shared" si="9"/>
        <v>0.3811191279669034</v>
      </c>
      <c r="M51" s="9">
        <v>13025.76</v>
      </c>
      <c r="O51" s="9">
        <v>-11506.18</v>
      </c>
      <c r="Q51" s="9">
        <f t="shared" si="10"/>
        <v>24531.940000000002</v>
      </c>
      <c r="S51" s="21">
        <f t="shared" si="11"/>
        <v>2.1320664199586656</v>
      </c>
      <c r="U51" s="9">
        <v>8938.22</v>
      </c>
      <c r="W51" s="9">
        <v>-39513.97</v>
      </c>
      <c r="Y51" s="9">
        <f t="shared" si="12"/>
        <v>48452.19</v>
      </c>
      <c r="AA51" s="21">
        <f t="shared" si="13"/>
        <v>1.2262040488465218</v>
      </c>
      <c r="AC51" s="9">
        <v>6077.379999999999</v>
      </c>
      <c r="AE51" s="9">
        <v>-31925.15</v>
      </c>
      <c r="AG51" s="9">
        <f t="shared" si="14"/>
        <v>38002.53</v>
      </c>
      <c r="AI51" s="21">
        <f t="shared" si="15"/>
        <v>1.1903633968830216</v>
      </c>
    </row>
    <row r="52" spans="1:35" ht="12.75" outlineLevel="1">
      <c r="A52" s="1" t="s">
        <v>221</v>
      </c>
      <c r="B52" s="16" t="s">
        <v>222</v>
      </c>
      <c r="C52" s="1" t="s">
        <v>223</v>
      </c>
      <c r="E52" s="5">
        <v>15046.26</v>
      </c>
      <c r="G52" s="5">
        <v>2171187.69</v>
      </c>
      <c r="I52" s="9">
        <f t="shared" si="8"/>
        <v>-2156141.43</v>
      </c>
      <c r="K52" s="21">
        <f t="shared" si="9"/>
        <v>-0.9930700325590001</v>
      </c>
      <c r="M52" s="9">
        <v>35529.33</v>
      </c>
      <c r="O52" s="9">
        <v>7359490.76</v>
      </c>
      <c r="Q52" s="9">
        <f t="shared" si="10"/>
        <v>-7323961.43</v>
      </c>
      <c r="S52" s="21">
        <f t="shared" si="11"/>
        <v>-0.9951723113516077</v>
      </c>
      <c r="U52" s="9">
        <v>519537.51</v>
      </c>
      <c r="W52" s="9">
        <v>14900283.95</v>
      </c>
      <c r="Y52" s="9">
        <f t="shared" si="12"/>
        <v>-14380746.44</v>
      </c>
      <c r="AA52" s="21">
        <f t="shared" si="13"/>
        <v>-0.9651323752122187</v>
      </c>
      <c r="AC52" s="9">
        <v>6345982.83</v>
      </c>
      <c r="AE52" s="9">
        <v>20280892.72</v>
      </c>
      <c r="AG52" s="9">
        <f t="shared" si="14"/>
        <v>-13934909.889999999</v>
      </c>
      <c r="AI52" s="21">
        <f t="shared" si="15"/>
        <v>-0.6870954884672354</v>
      </c>
    </row>
    <row r="53" spans="1:35" ht="12.75" outlineLevel="1">
      <c r="A53" s="1" t="s">
        <v>224</v>
      </c>
      <c r="B53" s="16" t="s">
        <v>225</v>
      </c>
      <c r="C53" s="1" t="s">
        <v>226</v>
      </c>
      <c r="E53" s="5">
        <v>1135.65</v>
      </c>
      <c r="G53" s="5">
        <v>37271.85</v>
      </c>
      <c r="I53" s="9">
        <f t="shared" si="8"/>
        <v>-36136.2</v>
      </c>
      <c r="K53" s="21">
        <f t="shared" si="9"/>
        <v>-0.9695306243183528</v>
      </c>
      <c r="M53" s="9">
        <v>-17237.43</v>
      </c>
      <c r="O53" s="9">
        <v>214409.53</v>
      </c>
      <c r="Q53" s="9">
        <f t="shared" si="10"/>
        <v>-231646.96</v>
      </c>
      <c r="S53" s="21">
        <f t="shared" si="11"/>
        <v>-1.0803948872981533</v>
      </c>
      <c r="U53" s="9">
        <v>-163074.22</v>
      </c>
      <c r="W53" s="9">
        <v>256983.55000000002</v>
      </c>
      <c r="Y53" s="9">
        <f t="shared" si="12"/>
        <v>-420057.77</v>
      </c>
      <c r="AA53" s="21">
        <f t="shared" si="13"/>
        <v>-1.6345706563708067</v>
      </c>
      <c r="AC53" s="9">
        <v>-183877.1</v>
      </c>
      <c r="AE53" s="9">
        <v>296062.89</v>
      </c>
      <c r="AG53" s="9">
        <f t="shared" si="14"/>
        <v>-479939.99</v>
      </c>
      <c r="AI53" s="21">
        <f t="shared" si="15"/>
        <v>-1.6210744615780788</v>
      </c>
    </row>
    <row r="54" spans="1:35" ht="12.75" outlineLevel="1">
      <c r="A54" s="1" t="s">
        <v>227</v>
      </c>
      <c r="B54" s="16" t="s">
        <v>228</v>
      </c>
      <c r="C54" s="1" t="s">
        <v>229</v>
      </c>
      <c r="E54" s="5">
        <v>-13376.9</v>
      </c>
      <c r="G54" s="5">
        <v>2150.19</v>
      </c>
      <c r="I54" s="9">
        <f t="shared" si="8"/>
        <v>-15527.09</v>
      </c>
      <c r="K54" s="21">
        <f t="shared" si="9"/>
        <v>-7.221264167352652</v>
      </c>
      <c r="M54" s="9">
        <v>-14230</v>
      </c>
      <c r="O54" s="9">
        <v>1108.3700000000001</v>
      </c>
      <c r="Q54" s="9">
        <f t="shared" si="10"/>
        <v>-15338.37</v>
      </c>
      <c r="S54" s="21" t="str">
        <f t="shared" si="11"/>
        <v>N.M.</v>
      </c>
      <c r="U54" s="9">
        <v>-14584.960000000001</v>
      </c>
      <c r="W54" s="9">
        <v>12241.77</v>
      </c>
      <c r="Y54" s="9">
        <f t="shared" si="12"/>
        <v>-26826.730000000003</v>
      </c>
      <c r="AA54" s="21">
        <f t="shared" si="13"/>
        <v>-2.1914094122010135</v>
      </c>
      <c r="AC54" s="9">
        <v>-30860.45</v>
      </c>
      <c r="AE54" s="9">
        <v>12009.93</v>
      </c>
      <c r="AG54" s="9">
        <f t="shared" si="14"/>
        <v>-42870.380000000005</v>
      </c>
      <c r="AI54" s="21">
        <f t="shared" si="15"/>
        <v>-3.5695778410032366</v>
      </c>
    </row>
    <row r="55" spans="1:35" ht="12.75" outlineLevel="1">
      <c r="A55" s="1" t="s">
        <v>230</v>
      </c>
      <c r="B55" s="16" t="s">
        <v>231</v>
      </c>
      <c r="C55" s="1" t="s">
        <v>232</v>
      </c>
      <c r="E55" s="5">
        <v>4860.7</v>
      </c>
      <c r="G55" s="5">
        <v>-61975.130000000005</v>
      </c>
      <c r="I55" s="9">
        <f t="shared" si="8"/>
        <v>66835.83</v>
      </c>
      <c r="K55" s="21">
        <f t="shared" si="9"/>
        <v>1.0784298475856364</v>
      </c>
      <c r="M55" s="9">
        <v>49.76</v>
      </c>
      <c r="O55" s="9">
        <v>-63037.58</v>
      </c>
      <c r="Q55" s="9">
        <f t="shared" si="10"/>
        <v>63087.340000000004</v>
      </c>
      <c r="S55" s="21">
        <f t="shared" si="11"/>
        <v>1.0007893704041304</v>
      </c>
      <c r="U55" s="9">
        <v>499.64</v>
      </c>
      <c r="W55" s="9">
        <v>-76435.52</v>
      </c>
      <c r="Y55" s="9">
        <f t="shared" si="12"/>
        <v>76935.16</v>
      </c>
      <c r="AA55" s="21">
        <f t="shared" si="13"/>
        <v>1.0065367514998262</v>
      </c>
      <c r="AC55" s="9">
        <v>-6816.599999999999</v>
      </c>
      <c r="AE55" s="9">
        <v>-69993</v>
      </c>
      <c r="AG55" s="9">
        <f t="shared" si="14"/>
        <v>63176.4</v>
      </c>
      <c r="AI55" s="21">
        <f t="shared" si="15"/>
        <v>0.9026102610261026</v>
      </c>
    </row>
    <row r="56" spans="1:35" ht="12.75" outlineLevel="1">
      <c r="A56" s="1" t="s">
        <v>233</v>
      </c>
      <c r="B56" s="16" t="s">
        <v>234</v>
      </c>
      <c r="C56" s="1" t="s">
        <v>235</v>
      </c>
      <c r="E56" s="5">
        <v>8236.7</v>
      </c>
      <c r="G56" s="5">
        <v>22960.95</v>
      </c>
      <c r="I56" s="9">
        <f t="shared" si="8"/>
        <v>-14724.25</v>
      </c>
      <c r="K56" s="21">
        <f t="shared" si="9"/>
        <v>-0.6412735535768337</v>
      </c>
      <c r="M56" s="9">
        <v>1201.76</v>
      </c>
      <c r="O56" s="9">
        <v>37800.87</v>
      </c>
      <c r="Q56" s="9">
        <f t="shared" si="10"/>
        <v>-36599.11</v>
      </c>
      <c r="S56" s="21">
        <f t="shared" si="11"/>
        <v>-0.9682081391248402</v>
      </c>
      <c r="U56" s="9">
        <v>-65130.4</v>
      </c>
      <c r="W56" s="9">
        <v>4950.75</v>
      </c>
      <c r="Y56" s="9">
        <f t="shared" si="12"/>
        <v>-70081.15</v>
      </c>
      <c r="AA56" s="21" t="str">
        <f t="shared" si="13"/>
        <v>N.M.</v>
      </c>
      <c r="AC56" s="9">
        <v>-91553.03</v>
      </c>
      <c r="AE56" s="9">
        <v>-43779.13</v>
      </c>
      <c r="AG56" s="9">
        <f t="shared" si="14"/>
        <v>-47773.9</v>
      </c>
      <c r="AI56" s="21">
        <f t="shared" si="15"/>
        <v>-1.091248272864262</v>
      </c>
    </row>
    <row r="57" spans="1:35" ht="12.75" outlineLevel="1">
      <c r="A57" s="1" t="s">
        <v>236</v>
      </c>
      <c r="B57" s="16" t="s">
        <v>237</v>
      </c>
      <c r="C57" s="1" t="s">
        <v>238</v>
      </c>
      <c r="E57" s="5">
        <v>-37132.17</v>
      </c>
      <c r="G57" s="5">
        <v>-733195.31</v>
      </c>
      <c r="I57" s="9">
        <f t="shared" si="8"/>
        <v>696063.14</v>
      </c>
      <c r="K57" s="21">
        <f t="shared" si="9"/>
        <v>0.9493556907776728</v>
      </c>
      <c r="M57" s="9">
        <v>-390785.36</v>
      </c>
      <c r="O57" s="9">
        <v>-4838804.69</v>
      </c>
      <c r="Q57" s="9">
        <f t="shared" si="10"/>
        <v>4448019.33</v>
      </c>
      <c r="S57" s="21">
        <f t="shared" si="11"/>
        <v>0.9192392780788182</v>
      </c>
      <c r="U57" s="9">
        <v>-152503.54</v>
      </c>
      <c r="W57" s="9">
        <v>-12168481.33</v>
      </c>
      <c r="Y57" s="9">
        <f t="shared" si="12"/>
        <v>12015977.790000001</v>
      </c>
      <c r="AA57" s="21">
        <f t="shared" si="13"/>
        <v>0.9874673317183781</v>
      </c>
      <c r="AC57" s="9">
        <v>-549832.55</v>
      </c>
      <c r="AE57" s="9">
        <v>-14080295.5</v>
      </c>
      <c r="AG57" s="9">
        <f t="shared" si="14"/>
        <v>13530462.95</v>
      </c>
      <c r="AI57" s="21">
        <f t="shared" si="15"/>
        <v>0.9609502123020074</v>
      </c>
    </row>
    <row r="58" spans="1:35" ht="12.75" outlineLevel="1">
      <c r="A58" s="1" t="s">
        <v>239</v>
      </c>
      <c r="B58" s="16" t="s">
        <v>240</v>
      </c>
      <c r="C58" s="1" t="s">
        <v>241</v>
      </c>
      <c r="E58" s="5">
        <v>-69.79</v>
      </c>
      <c r="G58" s="5">
        <v>-1051249.75</v>
      </c>
      <c r="I58" s="9">
        <f t="shared" si="8"/>
        <v>1051179.96</v>
      </c>
      <c r="K58" s="21">
        <f t="shared" si="9"/>
        <v>0.9999336123504429</v>
      </c>
      <c r="M58" s="9">
        <v>-184.51</v>
      </c>
      <c r="O58" s="9">
        <v>-1186564.79</v>
      </c>
      <c r="Q58" s="9">
        <f t="shared" si="10"/>
        <v>1186380.28</v>
      </c>
      <c r="S58" s="21">
        <f t="shared" si="11"/>
        <v>0.9998445006951537</v>
      </c>
      <c r="U58" s="9">
        <v>-282179.61</v>
      </c>
      <c r="W58" s="9">
        <v>-2295258.72</v>
      </c>
      <c r="Y58" s="9">
        <f t="shared" si="12"/>
        <v>2013079.1100000003</v>
      </c>
      <c r="AA58" s="21">
        <f t="shared" si="13"/>
        <v>0.8770597808686248</v>
      </c>
      <c r="AC58" s="9">
        <v>-520843.63</v>
      </c>
      <c r="AE58" s="9">
        <v>-3234425.66</v>
      </c>
      <c r="AG58" s="9">
        <f t="shared" si="14"/>
        <v>2713582.0300000003</v>
      </c>
      <c r="AI58" s="21">
        <f t="shared" si="15"/>
        <v>0.8389687429081304</v>
      </c>
    </row>
    <row r="59" spans="1:35" ht="12.75" outlineLevel="1">
      <c r="A59" s="1" t="s">
        <v>242</v>
      </c>
      <c r="B59" s="16" t="s">
        <v>243</v>
      </c>
      <c r="C59" s="1" t="s">
        <v>244</v>
      </c>
      <c r="E59" s="5">
        <v>0.05</v>
      </c>
      <c r="G59" s="5">
        <v>0.13</v>
      </c>
      <c r="I59" s="9">
        <f t="shared" si="8"/>
        <v>-0.08</v>
      </c>
      <c r="K59" s="21">
        <f t="shared" si="9"/>
        <v>-0.6153846153846154</v>
      </c>
      <c r="M59" s="9">
        <v>0.03</v>
      </c>
      <c r="O59" s="9">
        <v>-12.790000000000001</v>
      </c>
      <c r="Q59" s="9">
        <f t="shared" si="10"/>
        <v>12.82</v>
      </c>
      <c r="S59" s="21">
        <f t="shared" si="11"/>
        <v>1.0023455824863174</v>
      </c>
      <c r="U59" s="9">
        <v>0.04</v>
      </c>
      <c r="W59" s="9">
        <v>-12.790000000000001</v>
      </c>
      <c r="Y59" s="9">
        <f t="shared" si="12"/>
        <v>12.83</v>
      </c>
      <c r="AA59" s="21">
        <f t="shared" si="13"/>
        <v>1.0031274433150899</v>
      </c>
      <c r="AC59" s="9">
        <v>12.83</v>
      </c>
      <c r="AE59" s="9">
        <v>-12.790000000000001</v>
      </c>
      <c r="AG59" s="9">
        <f t="shared" si="14"/>
        <v>25.62</v>
      </c>
      <c r="AI59" s="21">
        <f t="shared" si="15"/>
        <v>2.0031274433150896</v>
      </c>
    </row>
    <row r="60" spans="1:35" ht="12.75" outlineLevel="1">
      <c r="A60" s="1" t="s">
        <v>245</v>
      </c>
      <c r="B60" s="16" t="s">
        <v>246</v>
      </c>
      <c r="C60" s="1" t="s">
        <v>247</v>
      </c>
      <c r="E60" s="5">
        <v>331320.28</v>
      </c>
      <c r="G60" s="5">
        <v>266103.62</v>
      </c>
      <c r="I60" s="9">
        <f t="shared" si="8"/>
        <v>65216.66000000003</v>
      </c>
      <c r="K60" s="21">
        <f t="shared" si="9"/>
        <v>0.24507994291847676</v>
      </c>
      <c r="M60" s="9">
        <v>1183752.13</v>
      </c>
      <c r="O60" s="9">
        <v>95118.05</v>
      </c>
      <c r="Q60" s="9">
        <f t="shared" si="10"/>
        <v>1088634.0799999998</v>
      </c>
      <c r="S60" s="21" t="str">
        <f t="shared" si="11"/>
        <v>N.M.</v>
      </c>
      <c r="U60" s="9">
        <v>2412030.67</v>
      </c>
      <c r="W60" s="9">
        <v>-1465767.99</v>
      </c>
      <c r="Y60" s="9">
        <f t="shared" si="12"/>
        <v>3877798.66</v>
      </c>
      <c r="AA60" s="21">
        <f t="shared" si="13"/>
        <v>2.645574665605844</v>
      </c>
      <c r="AC60" s="9">
        <v>2885619.01</v>
      </c>
      <c r="AE60" s="9">
        <v>-1968168.32</v>
      </c>
      <c r="AG60" s="9">
        <f t="shared" si="14"/>
        <v>4853787.33</v>
      </c>
      <c r="AI60" s="21">
        <f t="shared" si="15"/>
        <v>2.46614442508657</v>
      </c>
    </row>
    <row r="61" spans="1:35" ht="12.75" outlineLevel="1">
      <c r="A61" s="1" t="s">
        <v>248</v>
      </c>
      <c r="B61" s="16" t="s">
        <v>249</v>
      </c>
      <c r="C61" s="1" t="s">
        <v>250</v>
      </c>
      <c r="E61" s="5">
        <v>0</v>
      </c>
      <c r="G61" s="5">
        <v>6569</v>
      </c>
      <c r="I61" s="9">
        <f t="shared" si="8"/>
        <v>-6569</v>
      </c>
      <c r="K61" s="21" t="str">
        <f t="shared" si="9"/>
        <v>N.M.</v>
      </c>
      <c r="M61" s="9">
        <v>489</v>
      </c>
      <c r="O61" s="9">
        <v>9221</v>
      </c>
      <c r="Q61" s="9">
        <f t="shared" si="10"/>
        <v>-8732</v>
      </c>
      <c r="S61" s="21">
        <f t="shared" si="11"/>
        <v>-0.9469688753931244</v>
      </c>
      <c r="U61" s="9">
        <v>-6650</v>
      </c>
      <c r="W61" s="9">
        <v>10687</v>
      </c>
      <c r="Y61" s="9">
        <f t="shared" si="12"/>
        <v>-17337</v>
      </c>
      <c r="AA61" s="21">
        <f t="shared" si="13"/>
        <v>-1.6222513333957145</v>
      </c>
      <c r="AC61" s="9">
        <v>-7457</v>
      </c>
      <c r="AE61" s="9">
        <v>12968</v>
      </c>
      <c r="AG61" s="9">
        <f t="shared" si="14"/>
        <v>-20425</v>
      </c>
      <c r="AI61" s="21">
        <f t="shared" si="15"/>
        <v>-1.5750308451573103</v>
      </c>
    </row>
    <row r="62" spans="1:35" ht="12.75" outlineLevel="1">
      <c r="A62" s="1" t="s">
        <v>251</v>
      </c>
      <c r="B62" s="16" t="s">
        <v>252</v>
      </c>
      <c r="C62" s="1" t="s">
        <v>253</v>
      </c>
      <c r="E62" s="5">
        <v>57955</v>
      </c>
      <c r="G62" s="5">
        <v>41952.08</v>
      </c>
      <c r="I62" s="9">
        <f t="shared" si="8"/>
        <v>16002.919999999998</v>
      </c>
      <c r="K62" s="21">
        <f t="shared" si="9"/>
        <v>0.3814571291816758</v>
      </c>
      <c r="M62" s="9">
        <v>176965.32</v>
      </c>
      <c r="O62" s="9">
        <v>126653.48</v>
      </c>
      <c r="Q62" s="9">
        <f t="shared" si="10"/>
        <v>50311.84000000001</v>
      </c>
      <c r="S62" s="21">
        <f t="shared" si="11"/>
        <v>0.397240091626381</v>
      </c>
      <c r="U62" s="9">
        <v>493683.47000000003</v>
      </c>
      <c r="W62" s="9">
        <v>376584.87</v>
      </c>
      <c r="Y62" s="9">
        <f t="shared" si="12"/>
        <v>117098.60000000003</v>
      </c>
      <c r="AA62" s="21">
        <f t="shared" si="13"/>
        <v>0.3109487643515791</v>
      </c>
      <c r="AC62" s="9">
        <v>621801.97</v>
      </c>
      <c r="AE62" s="9">
        <v>527193.55</v>
      </c>
      <c r="AG62" s="9">
        <f t="shared" si="14"/>
        <v>94608.41999999993</v>
      </c>
      <c r="AI62" s="21">
        <f t="shared" si="15"/>
        <v>0.17945670996923221</v>
      </c>
    </row>
    <row r="63" spans="1:35" ht="12.75" outlineLevel="1">
      <c r="A63" s="1" t="s">
        <v>254</v>
      </c>
      <c r="B63" s="16" t="s">
        <v>255</v>
      </c>
      <c r="C63" s="1" t="s">
        <v>256</v>
      </c>
      <c r="E63" s="5">
        <v>-1295559.07</v>
      </c>
      <c r="G63" s="5">
        <v>-611665.71</v>
      </c>
      <c r="I63" s="9">
        <f t="shared" si="8"/>
        <v>-683893.3600000001</v>
      </c>
      <c r="K63" s="21">
        <f t="shared" si="9"/>
        <v>-1.1180835361851496</v>
      </c>
      <c r="M63" s="9">
        <v>-3649258.3</v>
      </c>
      <c r="O63" s="9">
        <v>-1268360.9</v>
      </c>
      <c r="Q63" s="9">
        <f t="shared" si="10"/>
        <v>-2380897.4</v>
      </c>
      <c r="S63" s="21">
        <f t="shared" si="11"/>
        <v>-1.8771450617880132</v>
      </c>
      <c r="U63" s="9">
        <v>-8111440.178</v>
      </c>
      <c r="W63" s="9">
        <v>-323859.42</v>
      </c>
      <c r="Y63" s="9">
        <f t="shared" si="12"/>
        <v>-7787580.758</v>
      </c>
      <c r="AA63" s="21" t="str">
        <f t="shared" si="13"/>
        <v>N.M.</v>
      </c>
      <c r="AC63" s="9">
        <v>-9932835.719</v>
      </c>
      <c r="AE63" s="9">
        <v>-342627.41</v>
      </c>
      <c r="AG63" s="9">
        <f t="shared" si="14"/>
        <v>-9590208.309</v>
      </c>
      <c r="AI63" s="21" t="str">
        <f t="shared" si="15"/>
        <v>N.M.</v>
      </c>
    </row>
    <row r="64" spans="1:35" ht="12.75" outlineLevel="1">
      <c r="A64" s="1" t="s">
        <v>257</v>
      </c>
      <c r="B64" s="16" t="s">
        <v>258</v>
      </c>
      <c r="C64" s="1" t="s">
        <v>259</v>
      </c>
      <c r="E64" s="5">
        <v>1295559.07</v>
      </c>
      <c r="G64" s="5">
        <v>611665.71</v>
      </c>
      <c r="I64" s="9">
        <f t="shared" si="8"/>
        <v>683893.3600000001</v>
      </c>
      <c r="K64" s="21">
        <f t="shared" si="9"/>
        <v>1.1180835361851496</v>
      </c>
      <c r="M64" s="9">
        <v>3649258.3</v>
      </c>
      <c r="O64" s="9">
        <v>1268360.9</v>
      </c>
      <c r="Q64" s="9">
        <f t="shared" si="10"/>
        <v>2380897.4</v>
      </c>
      <c r="S64" s="21">
        <f t="shared" si="11"/>
        <v>1.8771450617880132</v>
      </c>
      <c r="U64" s="9">
        <v>8111440.178</v>
      </c>
      <c r="W64" s="9">
        <v>323859.42</v>
      </c>
      <c r="Y64" s="9">
        <f t="shared" si="12"/>
        <v>7787580.758</v>
      </c>
      <c r="AA64" s="21" t="str">
        <f t="shared" si="13"/>
        <v>N.M.</v>
      </c>
      <c r="AC64" s="9">
        <v>9932835.719</v>
      </c>
      <c r="AE64" s="9">
        <v>342627.41</v>
      </c>
      <c r="AG64" s="9">
        <f t="shared" si="14"/>
        <v>9590208.309</v>
      </c>
      <c r="AI64" s="21" t="str">
        <f t="shared" si="15"/>
        <v>N.M.</v>
      </c>
    </row>
    <row r="65" spans="1:35" ht="12.75" outlineLevel="1">
      <c r="A65" s="1" t="s">
        <v>260</v>
      </c>
      <c r="B65" s="16" t="s">
        <v>261</v>
      </c>
      <c r="C65" s="1" t="s">
        <v>262</v>
      </c>
      <c r="E65" s="5">
        <v>0</v>
      </c>
      <c r="G65" s="5">
        <v>-7600.53</v>
      </c>
      <c r="I65" s="9">
        <f t="shared" si="8"/>
        <v>7600.53</v>
      </c>
      <c r="K65" s="21" t="str">
        <f t="shared" si="9"/>
        <v>N.M.</v>
      </c>
      <c r="M65" s="9">
        <v>0</v>
      </c>
      <c r="O65" s="9">
        <v>-68779.22</v>
      </c>
      <c r="Q65" s="9">
        <f t="shared" si="10"/>
        <v>68779.22</v>
      </c>
      <c r="S65" s="21" t="str">
        <f t="shared" si="11"/>
        <v>N.M.</v>
      </c>
      <c r="U65" s="9">
        <v>8256.75</v>
      </c>
      <c r="W65" s="9">
        <v>-221115.1</v>
      </c>
      <c r="Y65" s="9">
        <f t="shared" si="12"/>
        <v>229371.85</v>
      </c>
      <c r="AA65" s="21">
        <f t="shared" si="13"/>
        <v>1.0373414117805613</v>
      </c>
      <c r="AC65" s="9">
        <v>3583.8499999999995</v>
      </c>
      <c r="AE65" s="9">
        <v>-298981.1</v>
      </c>
      <c r="AG65" s="9">
        <f t="shared" si="14"/>
        <v>302564.94999999995</v>
      </c>
      <c r="AI65" s="21">
        <f t="shared" si="15"/>
        <v>1.0119868781003214</v>
      </c>
    </row>
    <row r="66" spans="1:35" ht="12.75" outlineLevel="1">
      <c r="A66" s="1" t="s">
        <v>263</v>
      </c>
      <c r="B66" s="16" t="s">
        <v>264</v>
      </c>
      <c r="C66" s="1" t="s">
        <v>265</v>
      </c>
      <c r="E66" s="5">
        <v>46.58</v>
      </c>
      <c r="G66" s="5">
        <v>2241.82</v>
      </c>
      <c r="I66" s="9">
        <f t="shared" si="8"/>
        <v>-2195.2400000000002</v>
      </c>
      <c r="K66" s="21">
        <f t="shared" si="9"/>
        <v>-0.9792222390736098</v>
      </c>
      <c r="M66" s="9">
        <v>2887.87</v>
      </c>
      <c r="O66" s="9">
        <v>10866.32</v>
      </c>
      <c r="Q66" s="9">
        <f t="shared" si="10"/>
        <v>-7978.45</v>
      </c>
      <c r="S66" s="21">
        <f t="shared" si="11"/>
        <v>-0.7342366136833813</v>
      </c>
      <c r="U66" s="9">
        <v>3385.9900000000002</v>
      </c>
      <c r="W66" s="9">
        <v>32357.420000000002</v>
      </c>
      <c r="Y66" s="9">
        <f t="shared" si="12"/>
        <v>-28971.43</v>
      </c>
      <c r="AA66" s="21">
        <f t="shared" si="13"/>
        <v>-0.8953566137226021</v>
      </c>
      <c r="AC66" s="9">
        <v>7747.630000000001</v>
      </c>
      <c r="AE66" s="9">
        <v>32357.420000000002</v>
      </c>
      <c r="AG66" s="9">
        <f t="shared" si="14"/>
        <v>-24609.79</v>
      </c>
      <c r="AI66" s="21">
        <f t="shared" si="15"/>
        <v>-0.7605609470717999</v>
      </c>
    </row>
    <row r="67" spans="1:35" ht="12.75" outlineLevel="1">
      <c r="A67" s="1" t="s">
        <v>266</v>
      </c>
      <c r="B67" s="16" t="s">
        <v>267</v>
      </c>
      <c r="C67" s="1" t="s">
        <v>268</v>
      </c>
      <c r="E67" s="5">
        <v>-4015.75</v>
      </c>
      <c r="G67" s="5">
        <v>-409.53000000000003</v>
      </c>
      <c r="I67" s="9">
        <f t="shared" si="8"/>
        <v>-3606.22</v>
      </c>
      <c r="K67" s="21">
        <f t="shared" si="9"/>
        <v>-8.805752936292823</v>
      </c>
      <c r="M67" s="9">
        <v>-10032.18</v>
      </c>
      <c r="O67" s="9">
        <v>-1355.15</v>
      </c>
      <c r="Q67" s="9">
        <f t="shared" si="10"/>
        <v>-8677.03</v>
      </c>
      <c r="S67" s="21">
        <f t="shared" si="11"/>
        <v>-6.403003357561894</v>
      </c>
      <c r="U67" s="9">
        <v>-24763.14</v>
      </c>
      <c r="W67" s="9">
        <v>-593.95</v>
      </c>
      <c r="Y67" s="9">
        <f t="shared" si="12"/>
        <v>-24169.19</v>
      </c>
      <c r="AA67" s="21" t="str">
        <f t="shared" si="13"/>
        <v>N.M.</v>
      </c>
      <c r="AC67" s="9">
        <v>-11292.38</v>
      </c>
      <c r="AE67" s="9">
        <v>-593.95</v>
      </c>
      <c r="AG67" s="9">
        <f t="shared" si="14"/>
        <v>-10698.429999999998</v>
      </c>
      <c r="AI67" s="21" t="str">
        <f t="shared" si="15"/>
        <v>N.M.</v>
      </c>
    </row>
    <row r="68" spans="1:35" ht="12.75" outlineLevel="1">
      <c r="A68" s="1" t="s">
        <v>269</v>
      </c>
      <c r="B68" s="16" t="s">
        <v>270</v>
      </c>
      <c r="C68" s="1" t="s">
        <v>271</v>
      </c>
      <c r="E68" s="5">
        <v>8655.85</v>
      </c>
      <c r="G68" s="5">
        <v>-13987.91</v>
      </c>
      <c r="I68" s="9">
        <f t="shared" si="8"/>
        <v>22643.760000000002</v>
      </c>
      <c r="K68" s="21">
        <f t="shared" si="9"/>
        <v>1.6188093861055728</v>
      </c>
      <c r="M68" s="9">
        <v>26435.79</v>
      </c>
      <c r="O68" s="9">
        <v>-44856.55</v>
      </c>
      <c r="Q68" s="9">
        <f t="shared" si="10"/>
        <v>71292.34</v>
      </c>
      <c r="S68" s="21">
        <f t="shared" si="11"/>
        <v>1.5893406871460243</v>
      </c>
      <c r="U68" s="9">
        <v>-42038.520000000004</v>
      </c>
      <c r="W68" s="9">
        <v>64086.200000000004</v>
      </c>
      <c r="Y68" s="9">
        <f t="shared" si="12"/>
        <v>-106124.72</v>
      </c>
      <c r="AA68" s="21">
        <f t="shared" si="13"/>
        <v>-1.655968367604882</v>
      </c>
      <c r="AC68" s="9">
        <v>-89351.87</v>
      </c>
      <c r="AE68" s="9">
        <v>64086.200000000004</v>
      </c>
      <c r="AG68" s="9">
        <f t="shared" si="14"/>
        <v>-153438.07</v>
      </c>
      <c r="AI68" s="21">
        <f t="shared" si="15"/>
        <v>-2.394245094887823</v>
      </c>
    </row>
    <row r="69" spans="1:35" ht="12.75" outlineLevel="1">
      <c r="A69" s="1" t="s">
        <v>272</v>
      </c>
      <c r="B69" s="16" t="s">
        <v>273</v>
      </c>
      <c r="C69" s="1" t="s">
        <v>274</v>
      </c>
      <c r="E69" s="5">
        <v>1128391.85</v>
      </c>
      <c r="G69" s="5">
        <v>0</v>
      </c>
      <c r="I69" s="9">
        <f t="shared" si="8"/>
        <v>1128391.85</v>
      </c>
      <c r="K69" s="21" t="str">
        <f t="shared" si="9"/>
        <v>N.M.</v>
      </c>
      <c r="M69" s="9">
        <v>4999165.2</v>
      </c>
      <c r="O69" s="9">
        <v>0</v>
      </c>
      <c r="Q69" s="9">
        <f t="shared" si="10"/>
        <v>4999165.2</v>
      </c>
      <c r="S69" s="21" t="str">
        <f t="shared" si="11"/>
        <v>N.M.</v>
      </c>
      <c r="U69" s="9">
        <v>14849736.72</v>
      </c>
      <c r="W69" s="9">
        <v>0</v>
      </c>
      <c r="Y69" s="9">
        <f t="shared" si="12"/>
        <v>14849736.72</v>
      </c>
      <c r="AA69" s="21" t="str">
        <f t="shared" si="13"/>
        <v>N.M.</v>
      </c>
      <c r="AC69" s="9">
        <v>14849736.72</v>
      </c>
      <c r="AE69" s="9">
        <v>0</v>
      </c>
      <c r="AG69" s="9">
        <f t="shared" si="14"/>
        <v>14849736.72</v>
      </c>
      <c r="AI69" s="21" t="str">
        <f t="shared" si="15"/>
        <v>N.M.</v>
      </c>
    </row>
    <row r="70" spans="1:35" ht="12.75" outlineLevel="1">
      <c r="A70" s="1" t="s">
        <v>275</v>
      </c>
      <c r="B70" s="16" t="s">
        <v>276</v>
      </c>
      <c r="C70" s="1" t="s">
        <v>277</v>
      </c>
      <c r="E70" s="5">
        <v>9183.81</v>
      </c>
      <c r="G70" s="5">
        <v>0</v>
      </c>
      <c r="I70" s="9">
        <f t="shared" si="8"/>
        <v>9183.81</v>
      </c>
      <c r="K70" s="21" t="str">
        <f t="shared" si="9"/>
        <v>N.M.</v>
      </c>
      <c r="M70" s="9">
        <v>24802.97</v>
      </c>
      <c r="O70" s="9">
        <v>0</v>
      </c>
      <c r="Q70" s="9">
        <f t="shared" si="10"/>
        <v>24802.97</v>
      </c>
      <c r="S70" s="21" t="str">
        <f t="shared" si="11"/>
        <v>N.M.</v>
      </c>
      <c r="U70" s="9">
        <v>24802.97</v>
      </c>
      <c r="W70" s="9">
        <v>0</v>
      </c>
      <c r="Y70" s="9">
        <f t="shared" si="12"/>
        <v>24802.97</v>
      </c>
      <c r="AA70" s="21" t="str">
        <f t="shared" si="13"/>
        <v>N.M.</v>
      </c>
      <c r="AC70" s="9">
        <v>24802.97</v>
      </c>
      <c r="AE70" s="9">
        <v>0</v>
      </c>
      <c r="AG70" s="9">
        <f t="shared" si="14"/>
        <v>24802.97</v>
      </c>
      <c r="AI70" s="21" t="str">
        <f t="shared" si="15"/>
        <v>N.M.</v>
      </c>
    </row>
    <row r="71" spans="1:35" ht="12.75" outlineLevel="1">
      <c r="A71" s="1" t="s">
        <v>278</v>
      </c>
      <c r="B71" s="16" t="s">
        <v>279</v>
      </c>
      <c r="C71" s="1" t="s">
        <v>280</v>
      </c>
      <c r="E71" s="5">
        <v>130698.84</v>
      </c>
      <c r="G71" s="5">
        <v>39240.8</v>
      </c>
      <c r="I71" s="9">
        <f t="shared" si="8"/>
        <v>91458.04</v>
      </c>
      <c r="K71" s="21">
        <f t="shared" si="9"/>
        <v>2.330687447758455</v>
      </c>
      <c r="M71" s="9">
        <v>542491.97</v>
      </c>
      <c r="O71" s="9">
        <v>99327.45</v>
      </c>
      <c r="Q71" s="9">
        <f t="shared" si="10"/>
        <v>443164.51999999996</v>
      </c>
      <c r="S71" s="21">
        <f t="shared" si="11"/>
        <v>4.461652040800403</v>
      </c>
      <c r="U71" s="9">
        <v>2285215.84</v>
      </c>
      <c r="W71" s="9">
        <v>258216.67</v>
      </c>
      <c r="Y71" s="9">
        <f t="shared" si="12"/>
        <v>2026999.17</v>
      </c>
      <c r="AA71" s="21">
        <f t="shared" si="13"/>
        <v>7.849993457045201</v>
      </c>
      <c r="AC71" s="9">
        <v>2692643.1599999997</v>
      </c>
      <c r="AE71" s="9">
        <v>293479.5</v>
      </c>
      <c r="AG71" s="9">
        <f t="shared" si="14"/>
        <v>2399163.6599999997</v>
      </c>
      <c r="AI71" s="21">
        <f t="shared" si="15"/>
        <v>8.174893510449621</v>
      </c>
    </row>
    <row r="72" spans="1:35" ht="12.75" outlineLevel="1">
      <c r="A72" s="1" t="s">
        <v>281</v>
      </c>
      <c r="B72" s="16" t="s">
        <v>282</v>
      </c>
      <c r="C72" s="1" t="s">
        <v>283</v>
      </c>
      <c r="E72" s="5">
        <v>-223159.97</v>
      </c>
      <c r="G72" s="5">
        <v>-176292.78</v>
      </c>
      <c r="I72" s="9">
        <f t="shared" si="8"/>
        <v>-46867.19</v>
      </c>
      <c r="K72" s="21">
        <f t="shared" si="9"/>
        <v>-0.2658486070728478</v>
      </c>
      <c r="M72" s="9">
        <v>-732806.92</v>
      </c>
      <c r="O72" s="9">
        <v>-576678.66</v>
      </c>
      <c r="Q72" s="9">
        <f t="shared" si="10"/>
        <v>-156128.26</v>
      </c>
      <c r="S72" s="21">
        <f t="shared" si="11"/>
        <v>-0.2707370166948782</v>
      </c>
      <c r="U72" s="9">
        <v>-2670041.032</v>
      </c>
      <c r="W72" s="9">
        <v>-1854603.3</v>
      </c>
      <c r="Y72" s="9">
        <f t="shared" si="12"/>
        <v>-815437.7320000001</v>
      </c>
      <c r="AA72" s="21">
        <f t="shared" si="13"/>
        <v>-0.4396831020412829</v>
      </c>
      <c r="AC72" s="9">
        <v>-3138016.352</v>
      </c>
      <c r="AE72" s="9">
        <v>-2398129.65</v>
      </c>
      <c r="AG72" s="9">
        <f t="shared" si="14"/>
        <v>-739886.702</v>
      </c>
      <c r="AI72" s="21">
        <f t="shared" si="15"/>
        <v>-0.30852656444158477</v>
      </c>
    </row>
    <row r="73" spans="1:35" ht="12.75" outlineLevel="1">
      <c r="A73" s="1" t="s">
        <v>284</v>
      </c>
      <c r="B73" s="16" t="s">
        <v>285</v>
      </c>
      <c r="C73" s="1" t="s">
        <v>286</v>
      </c>
      <c r="E73" s="5">
        <v>0</v>
      </c>
      <c r="G73" s="5">
        <v>-819.46</v>
      </c>
      <c r="I73" s="9">
        <f t="shared" si="8"/>
        <v>819.46</v>
      </c>
      <c r="K73" s="21" t="str">
        <f t="shared" si="9"/>
        <v>N.M.</v>
      </c>
      <c r="M73" s="9">
        <v>0</v>
      </c>
      <c r="O73" s="9">
        <v>-819.46</v>
      </c>
      <c r="Q73" s="9">
        <f t="shared" si="10"/>
        <v>819.46</v>
      </c>
      <c r="S73" s="21" t="str">
        <f t="shared" si="11"/>
        <v>N.M.</v>
      </c>
      <c r="U73" s="9">
        <v>79194.72</v>
      </c>
      <c r="W73" s="9">
        <v>-819.46</v>
      </c>
      <c r="Y73" s="9">
        <f t="shared" si="12"/>
        <v>80014.18000000001</v>
      </c>
      <c r="AA73" s="21" t="str">
        <f t="shared" si="13"/>
        <v>N.M.</v>
      </c>
      <c r="AC73" s="9">
        <v>79194.72</v>
      </c>
      <c r="AE73" s="9">
        <v>-819.46</v>
      </c>
      <c r="AG73" s="9">
        <f t="shared" si="14"/>
        <v>80014.18000000001</v>
      </c>
      <c r="AI73" s="21" t="str">
        <f t="shared" si="15"/>
        <v>N.M.</v>
      </c>
    </row>
    <row r="74" spans="1:35" ht="12.75" outlineLevel="1">
      <c r="A74" s="1" t="s">
        <v>287</v>
      </c>
      <c r="B74" s="16" t="s">
        <v>288</v>
      </c>
      <c r="C74" s="1" t="s">
        <v>289</v>
      </c>
      <c r="E74" s="5">
        <v>0</v>
      </c>
      <c r="G74" s="5">
        <v>0</v>
      </c>
      <c r="I74" s="9">
        <f aca="true" t="shared" si="16" ref="I74:I108">+E74-G74</f>
        <v>0</v>
      </c>
      <c r="K74" s="21">
        <f aca="true" t="shared" si="17" ref="K74:K108">IF(G74&lt;0,IF(I74=0,0,IF(OR(G74=0,E74=0),"N.M.",IF(ABS(I74/G74)&gt;=10,"N.M.",I74/(-G74)))),IF(I74=0,0,IF(OR(G74=0,E74=0),"N.M.",IF(ABS(I74/G74)&gt;=10,"N.M.",I74/G74))))</f>
        <v>0</v>
      </c>
      <c r="M74" s="9">
        <v>0</v>
      </c>
      <c r="O74" s="9">
        <v>0</v>
      </c>
      <c r="Q74" s="9">
        <f aca="true" t="shared" si="18" ref="Q74:Q108">+M74-O74</f>
        <v>0</v>
      </c>
      <c r="S74" s="21">
        <f aca="true" t="shared" si="19" ref="S74:S108">IF(O74&lt;0,IF(Q74=0,0,IF(OR(O74=0,M74=0),"N.M.",IF(ABS(Q74/O74)&gt;=10,"N.M.",Q74/(-O74)))),IF(Q74=0,0,IF(OR(O74=0,M74=0),"N.M.",IF(ABS(Q74/O74)&gt;=10,"N.M.",Q74/O74))))</f>
        <v>0</v>
      </c>
      <c r="U74" s="9">
        <v>-13392.11</v>
      </c>
      <c r="W74" s="9">
        <v>0</v>
      </c>
      <c r="Y74" s="9">
        <f aca="true" t="shared" si="20" ref="Y74:Y108">+U74-W74</f>
        <v>-13392.11</v>
      </c>
      <c r="AA74" s="21" t="str">
        <f aca="true" t="shared" si="21" ref="AA74:AA108">IF(W74&lt;0,IF(Y74=0,0,IF(OR(W74=0,U74=0),"N.M.",IF(ABS(Y74/W74)&gt;=10,"N.M.",Y74/(-W74)))),IF(Y74=0,0,IF(OR(W74=0,U74=0),"N.M.",IF(ABS(Y74/W74)&gt;=10,"N.M.",Y74/W74))))</f>
        <v>N.M.</v>
      </c>
      <c r="AC74" s="9">
        <v>-13392.11</v>
      </c>
      <c r="AE74" s="9">
        <v>0</v>
      </c>
      <c r="AG74" s="9">
        <f aca="true" t="shared" si="22" ref="AG74:AG108">+AC74-AE74</f>
        <v>-13392.11</v>
      </c>
      <c r="AI74" s="21" t="str">
        <f aca="true" t="shared" si="23" ref="AI74:AI108">IF(AE74&lt;0,IF(AG74=0,0,IF(OR(AE74=0,AC74=0),"N.M.",IF(ABS(AG74/AE74)&gt;=10,"N.M.",AG74/(-AE74)))),IF(AG74=0,0,IF(OR(AE74=0,AC74=0),"N.M.",IF(ABS(AG74/AE74)&gt;=10,"N.M.",AG74/AE74))))</f>
        <v>N.M.</v>
      </c>
    </row>
    <row r="75" spans="1:35" ht="12.75" outlineLevel="1">
      <c r="A75" s="1" t="s">
        <v>290</v>
      </c>
      <c r="B75" s="16" t="s">
        <v>291</v>
      </c>
      <c r="C75" s="1" t="s">
        <v>292</v>
      </c>
      <c r="E75" s="5">
        <v>117307.32</v>
      </c>
      <c r="G75" s="5">
        <v>345329.75</v>
      </c>
      <c r="I75" s="9">
        <f t="shared" si="16"/>
        <v>-228022.43</v>
      </c>
      <c r="K75" s="21">
        <f t="shared" si="17"/>
        <v>-0.6603034635735844</v>
      </c>
      <c r="M75" s="9">
        <v>389769.84</v>
      </c>
      <c r="O75" s="9">
        <v>1591283.87</v>
      </c>
      <c r="Q75" s="9">
        <f t="shared" si="18"/>
        <v>-1201514.03</v>
      </c>
      <c r="S75" s="21">
        <f t="shared" si="19"/>
        <v>-0.7550595168164432</v>
      </c>
      <c r="U75" s="9">
        <v>991822.3</v>
      </c>
      <c r="W75" s="9">
        <v>3988212.61</v>
      </c>
      <c r="Y75" s="9">
        <f t="shared" si="20"/>
        <v>-2996390.3099999996</v>
      </c>
      <c r="AA75" s="21">
        <f t="shared" si="21"/>
        <v>-0.7513115781457799</v>
      </c>
      <c r="AC75" s="9">
        <v>1415681.34</v>
      </c>
      <c r="AE75" s="9">
        <v>4530806.68</v>
      </c>
      <c r="AG75" s="9">
        <f t="shared" si="22"/>
        <v>-3115125.34</v>
      </c>
      <c r="AI75" s="21">
        <f t="shared" si="23"/>
        <v>-0.6875432036751566</v>
      </c>
    </row>
    <row r="76" spans="1:35" ht="12.75" outlineLevel="1">
      <c r="A76" s="1" t="s">
        <v>293</v>
      </c>
      <c r="B76" s="16" t="s">
        <v>294</v>
      </c>
      <c r="C76" s="1" t="s">
        <v>295</v>
      </c>
      <c r="E76" s="5">
        <v>-717920.2000000001</v>
      </c>
      <c r="G76" s="5">
        <v>-1763931.77</v>
      </c>
      <c r="I76" s="9">
        <f t="shared" si="16"/>
        <v>1046011.57</v>
      </c>
      <c r="K76" s="21">
        <f t="shared" si="17"/>
        <v>0.5930000172285576</v>
      </c>
      <c r="M76" s="9">
        <v>-2661314.43</v>
      </c>
      <c r="O76" s="9">
        <v>-7368015.61</v>
      </c>
      <c r="Q76" s="9">
        <f t="shared" si="18"/>
        <v>4706701.18</v>
      </c>
      <c r="S76" s="21">
        <f t="shared" si="19"/>
        <v>0.6388017383692811</v>
      </c>
      <c r="U76" s="9">
        <v>-9990016.36</v>
      </c>
      <c r="W76" s="9">
        <v>-20027391.56</v>
      </c>
      <c r="Y76" s="9">
        <f t="shared" si="20"/>
        <v>10037375.2</v>
      </c>
      <c r="AA76" s="21">
        <f t="shared" si="21"/>
        <v>0.5011823516771547</v>
      </c>
      <c r="AC76" s="9">
        <v>-14632644.64</v>
      </c>
      <c r="AE76" s="9">
        <v>-24798901.34</v>
      </c>
      <c r="AG76" s="9">
        <f t="shared" si="22"/>
        <v>10166256.7</v>
      </c>
      <c r="AI76" s="21">
        <f t="shared" si="23"/>
        <v>0.4099478666662577</v>
      </c>
    </row>
    <row r="77" spans="1:35" ht="12.75" outlineLevel="1">
      <c r="A77" s="1" t="s">
        <v>296</v>
      </c>
      <c r="B77" s="16" t="s">
        <v>297</v>
      </c>
      <c r="C77" s="1" t="s">
        <v>298</v>
      </c>
      <c r="E77" s="5">
        <v>366201.05</v>
      </c>
      <c r="G77" s="5">
        <v>831938.39</v>
      </c>
      <c r="I77" s="9">
        <f t="shared" si="16"/>
        <v>-465737.34</v>
      </c>
      <c r="K77" s="21">
        <f t="shared" si="17"/>
        <v>-0.5598219118124841</v>
      </c>
      <c r="M77" s="9">
        <v>1363267.27</v>
      </c>
      <c r="O77" s="9">
        <v>3386606.18</v>
      </c>
      <c r="Q77" s="9">
        <f t="shared" si="18"/>
        <v>-2023338.9100000001</v>
      </c>
      <c r="S77" s="21">
        <f t="shared" si="19"/>
        <v>-0.5974532621918265</v>
      </c>
      <c r="U77" s="9">
        <v>5493456.7</v>
      </c>
      <c r="W77" s="9">
        <v>9392305.31</v>
      </c>
      <c r="Y77" s="9">
        <f t="shared" si="20"/>
        <v>-3898848.6100000003</v>
      </c>
      <c r="AA77" s="21">
        <f t="shared" si="21"/>
        <v>-0.4151109319081537</v>
      </c>
      <c r="AC77" s="9">
        <v>8273650.08</v>
      </c>
      <c r="AE77" s="9">
        <v>11927955.21</v>
      </c>
      <c r="AG77" s="9">
        <f t="shared" si="22"/>
        <v>-3654305.130000001</v>
      </c>
      <c r="AI77" s="21">
        <f t="shared" si="23"/>
        <v>-0.30636475956384823</v>
      </c>
    </row>
    <row r="78" spans="1:35" ht="12.75" outlineLevel="1">
      <c r="A78" s="1" t="s">
        <v>299</v>
      </c>
      <c r="B78" s="16" t="s">
        <v>300</v>
      </c>
      <c r="C78" s="1" t="s">
        <v>301</v>
      </c>
      <c r="E78" s="5">
        <v>-198117.38</v>
      </c>
      <c r="G78" s="5">
        <v>-744953.03</v>
      </c>
      <c r="I78" s="9">
        <f t="shared" si="16"/>
        <v>546835.65</v>
      </c>
      <c r="K78" s="21">
        <f t="shared" si="17"/>
        <v>0.734053863771787</v>
      </c>
      <c r="M78" s="9">
        <v>-759375.26</v>
      </c>
      <c r="O78" s="9">
        <v>-3560762.62</v>
      </c>
      <c r="Q78" s="9">
        <f t="shared" si="18"/>
        <v>2801387.3600000003</v>
      </c>
      <c r="S78" s="21">
        <f t="shared" si="19"/>
        <v>0.7867380274846854</v>
      </c>
      <c r="U78" s="9">
        <v>-1662454.26</v>
      </c>
      <c r="W78" s="9">
        <v>-8973884.32</v>
      </c>
      <c r="Y78" s="9">
        <f t="shared" si="20"/>
        <v>7311430.0600000005</v>
      </c>
      <c r="AA78" s="21">
        <f t="shared" si="21"/>
        <v>0.8147452986111148</v>
      </c>
      <c r="AC78" s="9">
        <v>-2446622.98</v>
      </c>
      <c r="AE78" s="9">
        <v>-10831477.84</v>
      </c>
      <c r="AG78" s="9">
        <f t="shared" si="22"/>
        <v>8384854.859999999</v>
      </c>
      <c r="AI78" s="21">
        <f t="shared" si="23"/>
        <v>0.7741191907382419</v>
      </c>
    </row>
    <row r="79" spans="1:35" ht="12.75" outlineLevel="1">
      <c r="A79" s="1" t="s">
        <v>302</v>
      </c>
      <c r="B79" s="16" t="s">
        <v>303</v>
      </c>
      <c r="C79" s="1" t="s">
        <v>304</v>
      </c>
      <c r="E79" s="5">
        <v>0</v>
      </c>
      <c r="G79" s="5">
        <v>1017881.39</v>
      </c>
      <c r="I79" s="9">
        <f t="shared" si="16"/>
        <v>-1017881.39</v>
      </c>
      <c r="K79" s="21" t="str">
        <f t="shared" si="17"/>
        <v>N.M.</v>
      </c>
      <c r="M79" s="9">
        <v>0</v>
      </c>
      <c r="O79" s="9">
        <v>3980392.23</v>
      </c>
      <c r="Q79" s="9">
        <f t="shared" si="18"/>
        <v>-3980392.23</v>
      </c>
      <c r="S79" s="21" t="str">
        <f t="shared" si="19"/>
        <v>N.M.</v>
      </c>
      <c r="U79" s="9">
        <v>0</v>
      </c>
      <c r="W79" s="9">
        <v>10706434.67</v>
      </c>
      <c r="Y79" s="9">
        <f t="shared" si="20"/>
        <v>-10706434.67</v>
      </c>
      <c r="AA79" s="21" t="str">
        <f t="shared" si="21"/>
        <v>N.M.</v>
      </c>
      <c r="AC79" s="9">
        <v>2742144.7</v>
      </c>
      <c r="AE79" s="9">
        <v>17707528.642</v>
      </c>
      <c r="AG79" s="9">
        <f t="shared" si="22"/>
        <v>-14965383.942000002</v>
      </c>
      <c r="AI79" s="21">
        <f t="shared" si="23"/>
        <v>-0.8451424388214185</v>
      </c>
    </row>
    <row r="80" spans="1:35" ht="12.75" outlineLevel="1">
      <c r="A80" s="1" t="s">
        <v>305</v>
      </c>
      <c r="B80" s="16" t="s">
        <v>306</v>
      </c>
      <c r="C80" s="1" t="s">
        <v>307</v>
      </c>
      <c r="E80" s="5">
        <v>0</v>
      </c>
      <c r="G80" s="5">
        <v>-475415.47000000003</v>
      </c>
      <c r="I80" s="9">
        <f t="shared" si="16"/>
        <v>475415.47000000003</v>
      </c>
      <c r="K80" s="21" t="str">
        <f t="shared" si="17"/>
        <v>N.M.</v>
      </c>
      <c r="M80" s="9">
        <v>0</v>
      </c>
      <c r="O80" s="9">
        <v>-1467210.74</v>
      </c>
      <c r="Q80" s="9">
        <f t="shared" si="18"/>
        <v>1467210.74</v>
      </c>
      <c r="S80" s="21" t="str">
        <f t="shared" si="19"/>
        <v>N.M.</v>
      </c>
      <c r="U80" s="9">
        <v>0</v>
      </c>
      <c r="W80" s="9">
        <v>-3867706.14</v>
      </c>
      <c r="Y80" s="9">
        <f t="shared" si="20"/>
        <v>3867706.14</v>
      </c>
      <c r="AA80" s="21" t="str">
        <f t="shared" si="21"/>
        <v>N.M.</v>
      </c>
      <c r="AC80" s="9">
        <v>-1871743.17</v>
      </c>
      <c r="AE80" s="9">
        <v>-6549792.752</v>
      </c>
      <c r="AG80" s="9">
        <f t="shared" si="22"/>
        <v>4678049.582</v>
      </c>
      <c r="AI80" s="21">
        <f t="shared" si="23"/>
        <v>0.7142286419019201</v>
      </c>
    </row>
    <row r="81" spans="1:35" ht="12.75" outlineLevel="1">
      <c r="A81" s="1" t="s">
        <v>308</v>
      </c>
      <c r="B81" s="16" t="s">
        <v>309</v>
      </c>
      <c r="C81" s="1" t="s">
        <v>310</v>
      </c>
      <c r="E81" s="5">
        <v>0</v>
      </c>
      <c r="G81" s="5">
        <v>-64565.18</v>
      </c>
      <c r="I81" s="9">
        <f t="shared" si="16"/>
        <v>64565.18</v>
      </c>
      <c r="K81" s="21" t="str">
        <f t="shared" si="17"/>
        <v>N.M.</v>
      </c>
      <c r="M81" s="9">
        <v>0</v>
      </c>
      <c r="O81" s="9">
        <v>-201980.13</v>
      </c>
      <c r="Q81" s="9">
        <f t="shared" si="18"/>
        <v>201980.13</v>
      </c>
      <c r="S81" s="21" t="str">
        <f t="shared" si="19"/>
        <v>N.M.</v>
      </c>
      <c r="U81" s="9">
        <v>0</v>
      </c>
      <c r="W81" s="9">
        <v>-603419.01</v>
      </c>
      <c r="Y81" s="9">
        <f t="shared" si="20"/>
        <v>603419.01</v>
      </c>
      <c r="AA81" s="21" t="str">
        <f t="shared" si="21"/>
        <v>N.M.</v>
      </c>
      <c r="AC81" s="9">
        <v>-340198.9</v>
      </c>
      <c r="AE81" s="9">
        <v>-1050049.413</v>
      </c>
      <c r="AG81" s="9">
        <f t="shared" si="22"/>
        <v>709850.5129999999</v>
      </c>
      <c r="AI81" s="21">
        <f t="shared" si="23"/>
        <v>0.6760162942922382</v>
      </c>
    </row>
    <row r="82" spans="1:35" ht="12.75" outlineLevel="1">
      <c r="A82" s="1" t="s">
        <v>311</v>
      </c>
      <c r="B82" s="16" t="s">
        <v>312</v>
      </c>
      <c r="C82" s="1" t="s">
        <v>313</v>
      </c>
      <c r="E82" s="5">
        <v>577.04</v>
      </c>
      <c r="G82" s="5">
        <v>34214.36</v>
      </c>
      <c r="I82" s="9">
        <f t="shared" si="16"/>
        <v>-33637.32</v>
      </c>
      <c r="K82" s="21">
        <f t="shared" si="17"/>
        <v>-0.9831345668894581</v>
      </c>
      <c r="M82" s="9">
        <v>16595.23</v>
      </c>
      <c r="O82" s="9">
        <v>34214.36</v>
      </c>
      <c r="Q82" s="9">
        <f t="shared" si="18"/>
        <v>-17619.13</v>
      </c>
      <c r="S82" s="21">
        <f t="shared" si="19"/>
        <v>-0.5149630155291521</v>
      </c>
      <c r="U82" s="9">
        <v>72917.76</v>
      </c>
      <c r="W82" s="9">
        <v>34214.36</v>
      </c>
      <c r="Y82" s="9">
        <f t="shared" si="20"/>
        <v>38703.399999999994</v>
      </c>
      <c r="AA82" s="21">
        <f t="shared" si="21"/>
        <v>1.1312033894540185</v>
      </c>
      <c r="AC82" s="9">
        <v>77467.12</v>
      </c>
      <c r="AE82" s="9">
        <v>34214.36</v>
      </c>
      <c r="AG82" s="9">
        <f t="shared" si="22"/>
        <v>43252.759999999995</v>
      </c>
      <c r="AI82" s="21">
        <f t="shared" si="23"/>
        <v>1.264169781343272</v>
      </c>
    </row>
    <row r="83" spans="1:35" ht="12.75" outlineLevel="1">
      <c r="A83" s="1" t="s">
        <v>314</v>
      </c>
      <c r="B83" s="16" t="s">
        <v>315</v>
      </c>
      <c r="C83" s="1" t="s">
        <v>316</v>
      </c>
      <c r="E83" s="5">
        <v>-432.11</v>
      </c>
      <c r="G83" s="5">
        <v>0</v>
      </c>
      <c r="I83" s="9">
        <f t="shared" si="16"/>
        <v>-432.11</v>
      </c>
      <c r="K83" s="21" t="str">
        <f t="shared" si="17"/>
        <v>N.M.</v>
      </c>
      <c r="M83" s="9">
        <v>-11548.6</v>
      </c>
      <c r="O83" s="9">
        <v>0</v>
      </c>
      <c r="Q83" s="9">
        <f t="shared" si="18"/>
        <v>-11548.6</v>
      </c>
      <c r="S83" s="21" t="str">
        <f t="shared" si="19"/>
        <v>N.M.</v>
      </c>
      <c r="U83" s="9">
        <v>-11548.6</v>
      </c>
      <c r="W83" s="9">
        <v>0</v>
      </c>
      <c r="Y83" s="9">
        <f t="shared" si="20"/>
        <v>-11548.6</v>
      </c>
      <c r="AA83" s="21" t="str">
        <f t="shared" si="21"/>
        <v>N.M.</v>
      </c>
      <c r="AC83" s="9">
        <v>-11558.960000000001</v>
      </c>
      <c r="AE83" s="9">
        <v>0</v>
      </c>
      <c r="AG83" s="9">
        <f t="shared" si="22"/>
        <v>-11558.960000000001</v>
      </c>
      <c r="AI83" s="21" t="str">
        <f t="shared" si="23"/>
        <v>N.M.</v>
      </c>
    </row>
    <row r="84" spans="1:35" ht="12.75" outlineLevel="1">
      <c r="A84" s="1" t="s">
        <v>317</v>
      </c>
      <c r="B84" s="16" t="s">
        <v>318</v>
      </c>
      <c r="C84" s="1" t="s">
        <v>319</v>
      </c>
      <c r="E84" s="5">
        <v>6329.35</v>
      </c>
      <c r="G84" s="5">
        <v>-52348.93</v>
      </c>
      <c r="I84" s="9">
        <f t="shared" si="16"/>
        <v>58678.28</v>
      </c>
      <c r="K84" s="21">
        <f t="shared" si="17"/>
        <v>1.120906960275979</v>
      </c>
      <c r="M84" s="9">
        <v>-22697.49</v>
      </c>
      <c r="O84" s="9">
        <v>-188329.2</v>
      </c>
      <c r="Q84" s="9">
        <f t="shared" si="18"/>
        <v>165631.71000000002</v>
      </c>
      <c r="S84" s="21">
        <f t="shared" si="19"/>
        <v>0.879479708935205</v>
      </c>
      <c r="U84" s="9">
        <v>-216083.25</v>
      </c>
      <c r="W84" s="9">
        <v>-362762.28</v>
      </c>
      <c r="Y84" s="9">
        <f t="shared" si="20"/>
        <v>146679.03000000003</v>
      </c>
      <c r="AA84" s="21">
        <f t="shared" si="21"/>
        <v>0.40433925489717404</v>
      </c>
      <c r="AC84" s="9">
        <v>-440418.54000000004</v>
      </c>
      <c r="AE84" s="9">
        <v>-400560.37000000005</v>
      </c>
      <c r="AG84" s="9">
        <f t="shared" si="22"/>
        <v>-39858.169999999984</v>
      </c>
      <c r="AI84" s="21">
        <f t="shared" si="23"/>
        <v>-0.09950602452259563</v>
      </c>
    </row>
    <row r="85" spans="1:35" ht="12.75" outlineLevel="1">
      <c r="A85" s="1" t="s">
        <v>320</v>
      </c>
      <c r="B85" s="16" t="s">
        <v>321</v>
      </c>
      <c r="C85" s="1" t="s">
        <v>322</v>
      </c>
      <c r="E85" s="5">
        <v>153777.39</v>
      </c>
      <c r="G85" s="5">
        <v>139514.97</v>
      </c>
      <c r="I85" s="9">
        <f t="shared" si="16"/>
        <v>14262.420000000013</v>
      </c>
      <c r="K85" s="21">
        <f t="shared" si="17"/>
        <v>0.10222859955458552</v>
      </c>
      <c r="M85" s="9">
        <v>475144.64</v>
      </c>
      <c r="O85" s="9">
        <v>426597.58</v>
      </c>
      <c r="Q85" s="9">
        <f t="shared" si="18"/>
        <v>48547.06</v>
      </c>
      <c r="S85" s="21">
        <f t="shared" si="19"/>
        <v>0.11380059868131459</v>
      </c>
      <c r="U85" s="9">
        <v>1405454.54</v>
      </c>
      <c r="W85" s="9">
        <v>1277547.1400000001</v>
      </c>
      <c r="Y85" s="9">
        <f t="shared" si="20"/>
        <v>127907.3999999999</v>
      </c>
      <c r="AA85" s="21">
        <f t="shared" si="21"/>
        <v>0.10011951496365128</v>
      </c>
      <c r="AC85" s="9">
        <v>1809068.04</v>
      </c>
      <c r="AE85" s="9">
        <v>1669864.9200000002</v>
      </c>
      <c r="AG85" s="9">
        <f t="shared" si="22"/>
        <v>139203.11999999988</v>
      </c>
      <c r="AI85" s="21">
        <f t="shared" si="23"/>
        <v>0.08336190450662313</v>
      </c>
    </row>
    <row r="86" spans="1:35" ht="12.75" outlineLevel="1">
      <c r="A86" s="1" t="s">
        <v>323</v>
      </c>
      <c r="B86" s="16" t="s">
        <v>324</v>
      </c>
      <c r="C86" s="1" t="s">
        <v>325</v>
      </c>
      <c r="E86" s="5">
        <v>35839.94</v>
      </c>
      <c r="G86" s="5">
        <v>37179.55</v>
      </c>
      <c r="I86" s="9">
        <f t="shared" si="16"/>
        <v>-1339.6100000000006</v>
      </c>
      <c r="K86" s="21">
        <f t="shared" si="17"/>
        <v>-0.03603082877549622</v>
      </c>
      <c r="M86" s="9">
        <v>106604.16</v>
      </c>
      <c r="O86" s="9">
        <v>108395.842</v>
      </c>
      <c r="Q86" s="9">
        <f t="shared" si="18"/>
        <v>-1791.6820000000007</v>
      </c>
      <c r="S86" s="21">
        <f t="shared" si="19"/>
        <v>-0.016529065755123713</v>
      </c>
      <c r="U86" s="9">
        <v>315720.2</v>
      </c>
      <c r="W86" s="9">
        <v>355872.774</v>
      </c>
      <c r="Y86" s="9">
        <f t="shared" si="20"/>
        <v>-40152.573999999964</v>
      </c>
      <c r="AA86" s="21">
        <f t="shared" si="21"/>
        <v>-0.11282845143978328</v>
      </c>
      <c r="AC86" s="9">
        <v>395705.89</v>
      </c>
      <c r="AE86" s="9">
        <v>445851.845</v>
      </c>
      <c r="AG86" s="9">
        <f t="shared" si="22"/>
        <v>-50145.95499999996</v>
      </c>
      <c r="AI86" s="21">
        <f t="shared" si="23"/>
        <v>-0.1124722383956939</v>
      </c>
    </row>
    <row r="87" spans="1:35" ht="12.75" outlineLevel="1">
      <c r="A87" s="1" t="s">
        <v>326</v>
      </c>
      <c r="B87" s="16" t="s">
        <v>327</v>
      </c>
      <c r="C87" s="1" t="s">
        <v>328</v>
      </c>
      <c r="E87" s="5">
        <v>318593.79</v>
      </c>
      <c r="G87" s="5">
        <v>478302.04000000004</v>
      </c>
      <c r="I87" s="9">
        <f t="shared" si="16"/>
        <v>-159708.25000000006</v>
      </c>
      <c r="K87" s="21">
        <f t="shared" si="17"/>
        <v>-0.3339066879162799</v>
      </c>
      <c r="M87" s="9">
        <v>1015508.69</v>
      </c>
      <c r="O87" s="9">
        <v>7998897.05</v>
      </c>
      <c r="Q87" s="9">
        <f t="shared" si="18"/>
        <v>-6983388.359999999</v>
      </c>
      <c r="S87" s="21">
        <f t="shared" si="19"/>
        <v>-0.873043910472632</v>
      </c>
      <c r="U87" s="9">
        <v>3307493.7800000003</v>
      </c>
      <c r="W87" s="9">
        <v>9504631.47</v>
      </c>
      <c r="Y87" s="9">
        <f t="shared" si="20"/>
        <v>-6197137.69</v>
      </c>
      <c r="AA87" s="21">
        <f t="shared" si="21"/>
        <v>-0.6520124120078061</v>
      </c>
      <c r="AC87" s="9">
        <v>4776989.86</v>
      </c>
      <c r="AE87" s="9">
        <v>10347367.59</v>
      </c>
      <c r="AG87" s="9">
        <f t="shared" si="22"/>
        <v>-5570377.7299999995</v>
      </c>
      <c r="AI87" s="21">
        <f t="shared" si="23"/>
        <v>-0.5383376671940577</v>
      </c>
    </row>
    <row r="88" spans="1:35" ht="12.75" outlineLevel="1">
      <c r="A88" s="1" t="s">
        <v>329</v>
      </c>
      <c r="B88" s="16" t="s">
        <v>330</v>
      </c>
      <c r="C88" s="1" t="s">
        <v>331</v>
      </c>
      <c r="E88" s="5">
        <v>12708.93</v>
      </c>
      <c r="G88" s="5">
        <v>12308.36</v>
      </c>
      <c r="I88" s="9">
        <f t="shared" si="16"/>
        <v>400.5699999999997</v>
      </c>
      <c r="K88" s="21">
        <f t="shared" si="17"/>
        <v>0.03254454695832749</v>
      </c>
      <c r="M88" s="9">
        <v>17308.93</v>
      </c>
      <c r="O88" s="9">
        <v>14608.36</v>
      </c>
      <c r="Q88" s="9">
        <f t="shared" si="18"/>
        <v>2700.5699999999997</v>
      </c>
      <c r="S88" s="21">
        <f t="shared" si="19"/>
        <v>0.1848646939149911</v>
      </c>
      <c r="U88" s="9">
        <v>51526.22</v>
      </c>
      <c r="W88" s="9">
        <v>53340.61</v>
      </c>
      <c r="Y88" s="9">
        <f t="shared" si="20"/>
        <v>-1814.3899999999994</v>
      </c>
      <c r="AA88" s="21">
        <f t="shared" si="21"/>
        <v>-0.03401517155503095</v>
      </c>
      <c r="AC88" s="9">
        <v>81331.1</v>
      </c>
      <c r="AE88" s="9">
        <v>80784.5</v>
      </c>
      <c r="AG88" s="9">
        <f t="shared" si="22"/>
        <v>546.6000000000058</v>
      </c>
      <c r="AI88" s="21">
        <f t="shared" si="23"/>
        <v>0.006766149446985571</v>
      </c>
    </row>
    <row r="89" spans="1:35" ht="12.75" outlineLevel="1">
      <c r="A89" s="1" t="s">
        <v>332</v>
      </c>
      <c r="B89" s="16" t="s">
        <v>333</v>
      </c>
      <c r="C89" s="1" t="s">
        <v>334</v>
      </c>
      <c r="E89" s="5">
        <v>73944.3</v>
      </c>
      <c r="G89" s="5">
        <v>55640.5</v>
      </c>
      <c r="I89" s="9">
        <f t="shared" si="16"/>
        <v>18303.800000000003</v>
      </c>
      <c r="K89" s="21">
        <f t="shared" si="17"/>
        <v>0.32896541188522754</v>
      </c>
      <c r="M89" s="9">
        <v>215375.7</v>
      </c>
      <c r="O89" s="9">
        <v>168468.4</v>
      </c>
      <c r="Q89" s="9">
        <f t="shared" si="18"/>
        <v>46907.30000000002</v>
      </c>
      <c r="S89" s="21">
        <f t="shared" si="19"/>
        <v>0.27843381904262177</v>
      </c>
      <c r="U89" s="9">
        <v>973823.5</v>
      </c>
      <c r="W89" s="9">
        <v>716339.54</v>
      </c>
      <c r="Y89" s="9">
        <f t="shared" si="20"/>
        <v>257483.95999999996</v>
      </c>
      <c r="AA89" s="21">
        <f t="shared" si="21"/>
        <v>0.359444014496254</v>
      </c>
      <c r="AC89" s="9">
        <v>1149667.95</v>
      </c>
      <c r="AE89" s="9">
        <v>1027945.1200000001</v>
      </c>
      <c r="AG89" s="9">
        <f t="shared" si="22"/>
        <v>121722.82999999984</v>
      </c>
      <c r="AI89" s="21">
        <f t="shared" si="23"/>
        <v>0.11841374372203822</v>
      </c>
    </row>
    <row r="90" spans="1:35" ht="12.75" outlineLevel="1">
      <c r="A90" s="1" t="s">
        <v>335</v>
      </c>
      <c r="B90" s="16" t="s">
        <v>336</v>
      </c>
      <c r="C90" s="1" t="s">
        <v>337</v>
      </c>
      <c r="E90" s="5">
        <v>1309.1100000000001</v>
      </c>
      <c r="G90" s="5">
        <v>0</v>
      </c>
      <c r="I90" s="9">
        <f t="shared" si="16"/>
        <v>1309.1100000000001</v>
      </c>
      <c r="K90" s="21" t="str">
        <f t="shared" si="17"/>
        <v>N.M.</v>
      </c>
      <c r="M90" s="9">
        <v>-4227.4800000000005</v>
      </c>
      <c r="O90" s="9">
        <v>50756.25</v>
      </c>
      <c r="Q90" s="9">
        <f t="shared" si="18"/>
        <v>-54983.73</v>
      </c>
      <c r="S90" s="21">
        <f t="shared" si="19"/>
        <v>-1.0832898411525675</v>
      </c>
      <c r="U90" s="9">
        <v>-35150.770000000004</v>
      </c>
      <c r="W90" s="9">
        <v>73981.89</v>
      </c>
      <c r="Y90" s="9">
        <f t="shared" si="20"/>
        <v>-109132.66</v>
      </c>
      <c r="AA90" s="21">
        <f t="shared" si="21"/>
        <v>-1.4751266830301308</v>
      </c>
      <c r="AC90" s="9">
        <v>-45532.57000000001</v>
      </c>
      <c r="AE90" s="9">
        <v>73981.89</v>
      </c>
      <c r="AG90" s="9">
        <f t="shared" si="22"/>
        <v>-119514.46</v>
      </c>
      <c r="AI90" s="21">
        <f t="shared" si="23"/>
        <v>-1.6154556202876138</v>
      </c>
    </row>
    <row r="91" spans="1:35" ht="12.75" outlineLevel="1">
      <c r="A91" s="1" t="s">
        <v>338</v>
      </c>
      <c r="B91" s="16" t="s">
        <v>339</v>
      </c>
      <c r="C91" s="1" t="s">
        <v>340</v>
      </c>
      <c r="E91" s="5">
        <v>0</v>
      </c>
      <c r="G91" s="5">
        <v>-47076</v>
      </c>
      <c r="I91" s="9">
        <f t="shared" si="16"/>
        <v>47076</v>
      </c>
      <c r="K91" s="21" t="str">
        <f t="shared" si="17"/>
        <v>N.M.</v>
      </c>
      <c r="M91" s="9">
        <v>0</v>
      </c>
      <c r="O91" s="9">
        <v>-37884</v>
      </c>
      <c r="Q91" s="9">
        <f t="shared" si="18"/>
        <v>37884</v>
      </c>
      <c r="S91" s="21" t="str">
        <f t="shared" si="19"/>
        <v>N.M.</v>
      </c>
      <c r="U91" s="9">
        <v>0</v>
      </c>
      <c r="W91" s="9">
        <v>0</v>
      </c>
      <c r="Y91" s="9">
        <f t="shared" si="20"/>
        <v>0</v>
      </c>
      <c r="AA91" s="21">
        <f t="shared" si="21"/>
        <v>0</v>
      </c>
      <c r="AC91" s="9">
        <v>0</v>
      </c>
      <c r="AE91" s="9">
        <v>13992</v>
      </c>
      <c r="AG91" s="9">
        <f t="shared" si="22"/>
        <v>-13992</v>
      </c>
      <c r="AI91" s="21" t="str">
        <f t="shared" si="23"/>
        <v>N.M.</v>
      </c>
    </row>
    <row r="92" spans="1:35" ht="12.75" outlineLevel="1">
      <c r="A92" s="1" t="s">
        <v>341</v>
      </c>
      <c r="B92" s="16" t="s">
        <v>342</v>
      </c>
      <c r="C92" s="1" t="s">
        <v>343</v>
      </c>
      <c r="E92" s="5">
        <v>65793.05</v>
      </c>
      <c r="G92" s="5">
        <v>30403.86</v>
      </c>
      <c r="I92" s="9">
        <f t="shared" si="16"/>
        <v>35389.19</v>
      </c>
      <c r="K92" s="21">
        <f t="shared" si="17"/>
        <v>1.16397029850815</v>
      </c>
      <c r="M92" s="9">
        <v>219611.32</v>
      </c>
      <c r="O92" s="9">
        <v>85933.16</v>
      </c>
      <c r="Q92" s="9">
        <f t="shared" si="18"/>
        <v>133678.16</v>
      </c>
      <c r="S92" s="21">
        <f t="shared" si="19"/>
        <v>1.5556062409435427</v>
      </c>
      <c r="U92" s="9">
        <v>2035342.86</v>
      </c>
      <c r="W92" s="9">
        <v>303573.39</v>
      </c>
      <c r="Y92" s="9">
        <f t="shared" si="20"/>
        <v>1731769.4700000002</v>
      </c>
      <c r="AA92" s="21">
        <f t="shared" si="21"/>
        <v>5.7046155132371785</v>
      </c>
      <c r="AC92" s="9">
        <v>3006371.4000000004</v>
      </c>
      <c r="AE92" s="9">
        <v>433609.04000000004</v>
      </c>
      <c r="AG92" s="9">
        <f t="shared" si="22"/>
        <v>2572762.3600000003</v>
      </c>
      <c r="AI92" s="21">
        <f t="shared" si="23"/>
        <v>5.933368824598307</v>
      </c>
    </row>
    <row r="93" spans="1:35" ht="12.75" outlineLevel="1">
      <c r="A93" s="1" t="s">
        <v>344</v>
      </c>
      <c r="B93" s="16" t="s">
        <v>345</v>
      </c>
      <c r="C93" s="1" t="s">
        <v>346</v>
      </c>
      <c r="E93" s="5">
        <v>-92391.41</v>
      </c>
      <c r="G93" s="5">
        <v>0</v>
      </c>
      <c r="I93" s="9">
        <f t="shared" si="16"/>
        <v>-92391.41</v>
      </c>
      <c r="K93" s="21" t="str">
        <f t="shared" si="17"/>
        <v>N.M.</v>
      </c>
      <c r="M93" s="9">
        <v>-40681.97</v>
      </c>
      <c r="O93" s="9">
        <v>0</v>
      </c>
      <c r="Q93" s="9">
        <f t="shared" si="18"/>
        <v>-40681.97</v>
      </c>
      <c r="S93" s="21" t="str">
        <f t="shared" si="19"/>
        <v>N.M.</v>
      </c>
      <c r="U93" s="9">
        <v>104803.24</v>
      </c>
      <c r="W93" s="9">
        <v>0</v>
      </c>
      <c r="Y93" s="9">
        <f t="shared" si="20"/>
        <v>104803.24</v>
      </c>
      <c r="AA93" s="21" t="str">
        <f t="shared" si="21"/>
        <v>N.M.</v>
      </c>
      <c r="AC93" s="9">
        <v>140522.74</v>
      </c>
      <c r="AE93" s="9">
        <v>0</v>
      </c>
      <c r="AG93" s="9">
        <f t="shared" si="22"/>
        <v>140522.74</v>
      </c>
      <c r="AI93" s="21" t="str">
        <f t="shared" si="23"/>
        <v>N.M.</v>
      </c>
    </row>
    <row r="94" spans="1:35" ht="12.75" outlineLevel="1">
      <c r="A94" s="1" t="s">
        <v>347</v>
      </c>
      <c r="B94" s="16" t="s">
        <v>348</v>
      </c>
      <c r="C94" s="1" t="s">
        <v>349</v>
      </c>
      <c r="E94" s="5">
        <v>-0.27</v>
      </c>
      <c r="G94" s="5">
        <v>-0.97</v>
      </c>
      <c r="I94" s="9">
        <f t="shared" si="16"/>
        <v>0.7</v>
      </c>
      <c r="K94" s="21">
        <f t="shared" si="17"/>
        <v>0.7216494845360825</v>
      </c>
      <c r="M94" s="9">
        <v>-0.27</v>
      </c>
      <c r="O94" s="9">
        <v>-0.97</v>
      </c>
      <c r="Q94" s="9">
        <f t="shared" si="18"/>
        <v>0.7</v>
      </c>
      <c r="S94" s="21">
        <f t="shared" si="19"/>
        <v>0.7216494845360825</v>
      </c>
      <c r="U94" s="9">
        <v>0.66</v>
      </c>
      <c r="W94" s="9">
        <v>4.92</v>
      </c>
      <c r="Y94" s="9">
        <f t="shared" si="20"/>
        <v>-4.26</v>
      </c>
      <c r="AA94" s="21">
        <f t="shared" si="21"/>
        <v>-0.8658536585365854</v>
      </c>
      <c r="AC94" s="9">
        <v>0.56</v>
      </c>
      <c r="AE94" s="9">
        <v>6.68</v>
      </c>
      <c r="AG94" s="9">
        <f t="shared" si="22"/>
        <v>-6.119999999999999</v>
      </c>
      <c r="AI94" s="21">
        <f t="shared" si="23"/>
        <v>-0.9161676646706586</v>
      </c>
    </row>
    <row r="95" spans="1:35" ht="12.75" outlineLevel="1">
      <c r="A95" s="1" t="s">
        <v>350</v>
      </c>
      <c r="B95" s="16" t="s">
        <v>351</v>
      </c>
      <c r="C95" s="1" t="s">
        <v>352</v>
      </c>
      <c r="E95" s="5">
        <v>2.45</v>
      </c>
      <c r="G95" s="5">
        <v>359.38</v>
      </c>
      <c r="I95" s="9">
        <f t="shared" si="16"/>
        <v>-356.93</v>
      </c>
      <c r="K95" s="21">
        <f t="shared" si="17"/>
        <v>-0.9931827035449942</v>
      </c>
      <c r="M95" s="9">
        <v>3.22</v>
      </c>
      <c r="O95" s="9">
        <v>-160.96</v>
      </c>
      <c r="Q95" s="9">
        <f t="shared" si="18"/>
        <v>164.18</v>
      </c>
      <c r="S95" s="21">
        <f t="shared" si="19"/>
        <v>1.0200049701789264</v>
      </c>
      <c r="U95" s="9">
        <v>-57.49</v>
      </c>
      <c r="W95" s="9">
        <v>15807.970000000001</v>
      </c>
      <c r="Y95" s="9">
        <f t="shared" si="20"/>
        <v>-15865.460000000001</v>
      </c>
      <c r="AA95" s="21">
        <f t="shared" si="21"/>
        <v>-1.0036367730961029</v>
      </c>
      <c r="AC95" s="9">
        <v>1264.02</v>
      </c>
      <c r="AE95" s="9">
        <v>26247.010000000002</v>
      </c>
      <c r="AG95" s="9">
        <f t="shared" si="22"/>
        <v>-24982.99</v>
      </c>
      <c r="AI95" s="21">
        <f t="shared" si="23"/>
        <v>-0.9518413716457608</v>
      </c>
    </row>
    <row r="96" spans="1:35" ht="12.75" outlineLevel="1">
      <c r="A96" s="1" t="s">
        <v>353</v>
      </c>
      <c r="B96" s="16" t="s">
        <v>354</v>
      </c>
      <c r="C96" s="1" t="s">
        <v>355</v>
      </c>
      <c r="E96" s="5">
        <v>98116.34</v>
      </c>
      <c r="G96" s="5">
        <v>-54159.65</v>
      </c>
      <c r="I96" s="9">
        <f t="shared" si="16"/>
        <v>152275.99</v>
      </c>
      <c r="K96" s="21">
        <f t="shared" si="17"/>
        <v>2.8116132582097557</v>
      </c>
      <c r="M96" s="9">
        <v>345710.38</v>
      </c>
      <c r="O96" s="9">
        <v>-151424.88</v>
      </c>
      <c r="Q96" s="9">
        <f t="shared" si="18"/>
        <v>497135.26</v>
      </c>
      <c r="S96" s="21">
        <f t="shared" si="19"/>
        <v>3.2830487301690447</v>
      </c>
      <c r="U96" s="9">
        <v>766808.62</v>
      </c>
      <c r="W96" s="9">
        <v>-110937.54000000001</v>
      </c>
      <c r="Y96" s="9">
        <f t="shared" si="20"/>
        <v>877746.16</v>
      </c>
      <c r="AA96" s="21">
        <f t="shared" si="21"/>
        <v>7.912075209167249</v>
      </c>
      <c r="AC96" s="9">
        <v>685787.01</v>
      </c>
      <c r="AE96" s="9">
        <v>-282175.52</v>
      </c>
      <c r="AG96" s="9">
        <f t="shared" si="22"/>
        <v>967962.53</v>
      </c>
      <c r="AI96" s="21">
        <f t="shared" si="23"/>
        <v>3.430356148541872</v>
      </c>
    </row>
    <row r="97" spans="1:35" ht="12.75" outlineLevel="1">
      <c r="A97" s="1" t="s">
        <v>356</v>
      </c>
      <c r="B97" s="16" t="s">
        <v>357</v>
      </c>
      <c r="C97" s="1" t="s">
        <v>358</v>
      </c>
      <c r="E97" s="5">
        <v>0</v>
      </c>
      <c r="G97" s="5">
        <v>0</v>
      </c>
      <c r="I97" s="9">
        <f t="shared" si="16"/>
        <v>0</v>
      </c>
      <c r="K97" s="21">
        <f t="shared" si="17"/>
        <v>0</v>
      </c>
      <c r="M97" s="9">
        <v>0</v>
      </c>
      <c r="O97" s="9">
        <v>0</v>
      </c>
      <c r="Q97" s="9">
        <f t="shared" si="18"/>
        <v>0</v>
      </c>
      <c r="S97" s="21">
        <f t="shared" si="19"/>
        <v>0</v>
      </c>
      <c r="U97" s="9">
        <v>0</v>
      </c>
      <c r="W97" s="9">
        <v>0</v>
      </c>
      <c r="Y97" s="9">
        <f t="shared" si="20"/>
        <v>0</v>
      </c>
      <c r="AA97" s="21">
        <f t="shared" si="21"/>
        <v>0</v>
      </c>
      <c r="AC97" s="9">
        <v>0</v>
      </c>
      <c r="AE97" s="9">
        <v>675.98</v>
      </c>
      <c r="AG97" s="9">
        <f t="shared" si="22"/>
        <v>-675.98</v>
      </c>
      <c r="AI97" s="21" t="str">
        <f t="shared" si="23"/>
        <v>N.M.</v>
      </c>
    </row>
    <row r="98" spans="1:35" ht="12.75" outlineLevel="1">
      <c r="A98" s="1" t="s">
        <v>359</v>
      </c>
      <c r="B98" s="16" t="s">
        <v>360</v>
      </c>
      <c r="C98" s="1" t="s">
        <v>361</v>
      </c>
      <c r="E98" s="5">
        <v>0</v>
      </c>
      <c r="G98" s="5">
        <v>0</v>
      </c>
      <c r="I98" s="9">
        <f t="shared" si="16"/>
        <v>0</v>
      </c>
      <c r="K98" s="21">
        <f t="shared" si="17"/>
        <v>0</v>
      </c>
      <c r="M98" s="9">
        <v>0</v>
      </c>
      <c r="O98" s="9">
        <v>0</v>
      </c>
      <c r="Q98" s="9">
        <f t="shared" si="18"/>
        <v>0</v>
      </c>
      <c r="S98" s="21">
        <f t="shared" si="19"/>
        <v>0</v>
      </c>
      <c r="U98" s="9">
        <v>0</v>
      </c>
      <c r="W98" s="9">
        <v>0</v>
      </c>
      <c r="Y98" s="9">
        <f t="shared" si="20"/>
        <v>0</v>
      </c>
      <c r="AA98" s="21">
        <f t="shared" si="21"/>
        <v>0</v>
      </c>
      <c r="AC98" s="9">
        <v>0</v>
      </c>
      <c r="AE98" s="9">
        <v>-2.08</v>
      </c>
      <c r="AG98" s="9">
        <f t="shared" si="22"/>
        <v>2.08</v>
      </c>
      <c r="AI98" s="21" t="str">
        <f t="shared" si="23"/>
        <v>N.M.</v>
      </c>
    </row>
    <row r="99" spans="1:35" ht="12.75" outlineLevel="1">
      <c r="A99" s="1" t="s">
        <v>362</v>
      </c>
      <c r="B99" s="16" t="s">
        <v>363</v>
      </c>
      <c r="C99" s="1" t="s">
        <v>364</v>
      </c>
      <c r="E99" s="5">
        <v>0</v>
      </c>
      <c r="G99" s="5">
        <v>0</v>
      </c>
      <c r="I99" s="9">
        <f t="shared" si="16"/>
        <v>0</v>
      </c>
      <c r="K99" s="21">
        <f t="shared" si="17"/>
        <v>0</v>
      </c>
      <c r="M99" s="9">
        <v>0</v>
      </c>
      <c r="O99" s="9">
        <v>0</v>
      </c>
      <c r="Q99" s="9">
        <f t="shared" si="18"/>
        <v>0</v>
      </c>
      <c r="S99" s="21">
        <f t="shared" si="19"/>
        <v>0</v>
      </c>
      <c r="U99" s="9">
        <v>0</v>
      </c>
      <c r="W99" s="9">
        <v>0</v>
      </c>
      <c r="Y99" s="9">
        <f t="shared" si="20"/>
        <v>0</v>
      </c>
      <c r="AA99" s="21">
        <f t="shared" si="21"/>
        <v>0</v>
      </c>
      <c r="AC99" s="9">
        <v>0</v>
      </c>
      <c r="AE99" s="9">
        <v>-409216.25</v>
      </c>
      <c r="AG99" s="9">
        <f t="shared" si="22"/>
        <v>409216.25</v>
      </c>
      <c r="AI99" s="21" t="str">
        <f t="shared" si="23"/>
        <v>N.M.</v>
      </c>
    </row>
    <row r="100" spans="1:35" ht="12.75" outlineLevel="1">
      <c r="A100" s="1" t="s">
        <v>365</v>
      </c>
      <c r="B100" s="16" t="s">
        <v>366</v>
      </c>
      <c r="C100" s="1" t="s">
        <v>367</v>
      </c>
      <c r="E100" s="5">
        <v>-227.36</v>
      </c>
      <c r="G100" s="5">
        <v>-14.92</v>
      </c>
      <c r="I100" s="9">
        <f t="shared" si="16"/>
        <v>-212.44000000000003</v>
      </c>
      <c r="K100" s="21" t="str">
        <f t="shared" si="17"/>
        <v>N.M.</v>
      </c>
      <c r="M100" s="9">
        <v>-570.17</v>
      </c>
      <c r="O100" s="9">
        <v>-50.230000000000004</v>
      </c>
      <c r="Q100" s="9">
        <f t="shared" si="18"/>
        <v>-519.9399999999999</v>
      </c>
      <c r="S100" s="21" t="str">
        <f t="shared" si="19"/>
        <v>N.M.</v>
      </c>
      <c r="U100" s="9">
        <v>-1242.84</v>
      </c>
      <c r="W100" s="9">
        <v>-3.43</v>
      </c>
      <c r="Y100" s="9">
        <f t="shared" si="20"/>
        <v>-1239.4099999999999</v>
      </c>
      <c r="AA100" s="21" t="str">
        <f t="shared" si="21"/>
        <v>N.M.</v>
      </c>
      <c r="AC100" s="9">
        <v>-653.5299999999999</v>
      </c>
      <c r="AE100" s="9">
        <v>-3.43</v>
      </c>
      <c r="AG100" s="9">
        <f t="shared" si="22"/>
        <v>-650.0999999999999</v>
      </c>
      <c r="AI100" s="21" t="str">
        <f t="shared" si="23"/>
        <v>N.M.</v>
      </c>
    </row>
    <row r="101" spans="1:35" ht="12.75" outlineLevel="1">
      <c r="A101" s="1" t="s">
        <v>368</v>
      </c>
      <c r="B101" s="16" t="s">
        <v>369</v>
      </c>
      <c r="C101" s="1" t="s">
        <v>370</v>
      </c>
      <c r="E101" s="5">
        <v>92391.41</v>
      </c>
      <c r="G101" s="5">
        <v>0</v>
      </c>
      <c r="I101" s="9">
        <f t="shared" si="16"/>
        <v>92391.41</v>
      </c>
      <c r="K101" s="21" t="str">
        <f t="shared" si="17"/>
        <v>N.M.</v>
      </c>
      <c r="M101" s="9">
        <v>40681.97</v>
      </c>
      <c r="O101" s="9">
        <v>0</v>
      </c>
      <c r="Q101" s="9">
        <f t="shared" si="18"/>
        <v>40681.97</v>
      </c>
      <c r="S101" s="21" t="str">
        <f t="shared" si="19"/>
        <v>N.M.</v>
      </c>
      <c r="U101" s="9">
        <v>-104803.24</v>
      </c>
      <c r="W101" s="9">
        <v>0</v>
      </c>
      <c r="Y101" s="9">
        <f t="shared" si="20"/>
        <v>-104803.24</v>
      </c>
      <c r="AA101" s="21" t="str">
        <f t="shared" si="21"/>
        <v>N.M.</v>
      </c>
      <c r="AC101" s="9">
        <v>-140522.74</v>
      </c>
      <c r="AE101" s="9">
        <v>0</v>
      </c>
      <c r="AG101" s="9">
        <f t="shared" si="22"/>
        <v>-140522.74</v>
      </c>
      <c r="AI101" s="21" t="str">
        <f t="shared" si="23"/>
        <v>N.M.</v>
      </c>
    </row>
    <row r="102" spans="1:35" ht="12.75" outlineLevel="1">
      <c r="A102" s="1" t="s">
        <v>371</v>
      </c>
      <c r="B102" s="16" t="s">
        <v>372</v>
      </c>
      <c r="C102" s="1" t="s">
        <v>373</v>
      </c>
      <c r="E102" s="5">
        <v>-26738.16</v>
      </c>
      <c r="G102" s="5">
        <v>0</v>
      </c>
      <c r="I102" s="9">
        <f t="shared" si="16"/>
        <v>-26738.16</v>
      </c>
      <c r="K102" s="21" t="str">
        <f t="shared" si="17"/>
        <v>N.M.</v>
      </c>
      <c r="M102" s="9">
        <v>-80214.48</v>
      </c>
      <c r="O102" s="9">
        <v>0</v>
      </c>
      <c r="Q102" s="9">
        <f t="shared" si="18"/>
        <v>-80214.48</v>
      </c>
      <c r="S102" s="21" t="str">
        <f t="shared" si="19"/>
        <v>N.M.</v>
      </c>
      <c r="U102" s="9">
        <v>-208389.4</v>
      </c>
      <c r="W102" s="9">
        <v>0</v>
      </c>
      <c r="Y102" s="9">
        <f t="shared" si="20"/>
        <v>-208389.4</v>
      </c>
      <c r="AA102" s="21" t="str">
        <f t="shared" si="21"/>
        <v>N.M.</v>
      </c>
      <c r="AC102" s="9">
        <v>-208389.4</v>
      </c>
      <c r="AE102" s="9">
        <v>0</v>
      </c>
      <c r="AG102" s="9">
        <f t="shared" si="22"/>
        <v>-208389.4</v>
      </c>
      <c r="AI102" s="21" t="str">
        <f t="shared" si="23"/>
        <v>N.M.</v>
      </c>
    </row>
    <row r="103" spans="1:35" ht="12.75" outlineLevel="1">
      <c r="A103" s="1" t="s">
        <v>374</v>
      </c>
      <c r="B103" s="16" t="s">
        <v>375</v>
      </c>
      <c r="C103" s="1" t="s">
        <v>376</v>
      </c>
      <c r="E103" s="5">
        <v>1222.31</v>
      </c>
      <c r="G103" s="5">
        <v>1338.6000000000001</v>
      </c>
      <c r="I103" s="9">
        <f t="shared" si="16"/>
        <v>-116.29000000000019</v>
      </c>
      <c r="K103" s="21">
        <f t="shared" si="17"/>
        <v>-0.08687434633198877</v>
      </c>
      <c r="M103" s="9">
        <v>3748.4500000000003</v>
      </c>
      <c r="O103" s="9">
        <v>4048.26</v>
      </c>
      <c r="Q103" s="9">
        <f t="shared" si="18"/>
        <v>-299.80999999999995</v>
      </c>
      <c r="S103" s="21">
        <f t="shared" si="19"/>
        <v>-0.07405897842529875</v>
      </c>
      <c r="U103" s="9">
        <v>11153.763</v>
      </c>
      <c r="W103" s="9">
        <v>12206.27</v>
      </c>
      <c r="Y103" s="9">
        <f t="shared" si="20"/>
        <v>-1052.5069999999996</v>
      </c>
      <c r="AA103" s="21">
        <f t="shared" si="21"/>
        <v>-0.08622675067813505</v>
      </c>
      <c r="AC103" s="9">
        <v>13648.103000000001</v>
      </c>
      <c r="AE103" s="9">
        <v>16173.220000000001</v>
      </c>
      <c r="AG103" s="9">
        <f t="shared" si="22"/>
        <v>-2525.117</v>
      </c>
      <c r="AI103" s="21">
        <f t="shared" si="23"/>
        <v>-0.1561295153346087</v>
      </c>
    </row>
    <row r="104" spans="1:35" ht="12.75" outlineLevel="1">
      <c r="A104" s="1" t="s">
        <v>377</v>
      </c>
      <c r="B104" s="16" t="s">
        <v>378</v>
      </c>
      <c r="C104" s="1" t="s">
        <v>379</v>
      </c>
      <c r="E104" s="5">
        <v>6411.650000000001</v>
      </c>
      <c r="G104" s="5">
        <v>6537.6900000000005</v>
      </c>
      <c r="I104" s="9">
        <f t="shared" si="16"/>
        <v>-126.03999999999996</v>
      </c>
      <c r="K104" s="21">
        <f t="shared" si="17"/>
        <v>-0.01927898080208758</v>
      </c>
      <c r="M104" s="9">
        <v>19235.53</v>
      </c>
      <c r="O104" s="9">
        <v>19414.74</v>
      </c>
      <c r="Q104" s="9">
        <f t="shared" si="18"/>
        <v>-179.21000000000276</v>
      </c>
      <c r="S104" s="21">
        <f t="shared" si="19"/>
        <v>-0.009230615501418137</v>
      </c>
      <c r="U104" s="9">
        <v>57726.671</v>
      </c>
      <c r="W104" s="9">
        <v>58939.79</v>
      </c>
      <c r="Y104" s="9">
        <f t="shared" si="20"/>
        <v>-1213.1189999999988</v>
      </c>
      <c r="AA104" s="21">
        <f t="shared" si="21"/>
        <v>-0.020582343438956922</v>
      </c>
      <c r="AC104" s="9">
        <v>77303.151</v>
      </c>
      <c r="AE104" s="9">
        <v>79182.19</v>
      </c>
      <c r="AG104" s="9">
        <f t="shared" si="22"/>
        <v>-1879.0390000000043</v>
      </c>
      <c r="AI104" s="21">
        <f t="shared" si="23"/>
        <v>-0.0237305762823686</v>
      </c>
    </row>
    <row r="105" spans="1:35" ht="12.75" outlineLevel="1">
      <c r="A105" s="1" t="s">
        <v>380</v>
      </c>
      <c r="B105" s="16" t="s">
        <v>381</v>
      </c>
      <c r="C105" s="1" t="s">
        <v>382</v>
      </c>
      <c r="E105" s="5">
        <v>54431.53</v>
      </c>
      <c r="G105" s="5">
        <v>115316.92</v>
      </c>
      <c r="I105" s="9">
        <f t="shared" si="16"/>
        <v>-60885.39</v>
      </c>
      <c r="K105" s="21">
        <f t="shared" si="17"/>
        <v>-0.5279831441908092</v>
      </c>
      <c r="M105" s="9">
        <v>181141.12</v>
      </c>
      <c r="O105" s="9">
        <v>336068.16000000003</v>
      </c>
      <c r="Q105" s="9">
        <f t="shared" si="18"/>
        <v>-154927.04000000004</v>
      </c>
      <c r="S105" s="21">
        <f t="shared" si="19"/>
        <v>-0.4609988640399615</v>
      </c>
      <c r="U105" s="9">
        <v>691094.42</v>
      </c>
      <c r="W105" s="9">
        <v>921660.91</v>
      </c>
      <c r="Y105" s="9">
        <f t="shared" si="20"/>
        <v>-230566.49</v>
      </c>
      <c r="AA105" s="21">
        <f t="shared" si="21"/>
        <v>-0.25016411946992523</v>
      </c>
      <c r="AC105" s="9">
        <v>995822.0700000001</v>
      </c>
      <c r="AE105" s="9">
        <v>1208822.32</v>
      </c>
      <c r="AG105" s="9">
        <f t="shared" si="22"/>
        <v>-213000.25</v>
      </c>
      <c r="AI105" s="21">
        <f t="shared" si="23"/>
        <v>-0.17620476266520294</v>
      </c>
    </row>
    <row r="106" spans="1:35" ht="12.75" outlineLevel="1">
      <c r="A106" s="1" t="s">
        <v>383</v>
      </c>
      <c r="B106" s="16" t="s">
        <v>384</v>
      </c>
      <c r="C106" s="1" t="s">
        <v>385</v>
      </c>
      <c r="E106" s="5">
        <v>11372.64</v>
      </c>
      <c r="G106" s="5">
        <v>20754.71</v>
      </c>
      <c r="I106" s="9">
        <f t="shared" si="16"/>
        <v>-9382.07</v>
      </c>
      <c r="K106" s="21">
        <f t="shared" si="17"/>
        <v>-0.45204534296070625</v>
      </c>
      <c r="M106" s="9">
        <v>42376.91</v>
      </c>
      <c r="O106" s="9">
        <v>59394.03</v>
      </c>
      <c r="Q106" s="9">
        <f t="shared" si="18"/>
        <v>-17017.119999999995</v>
      </c>
      <c r="S106" s="21">
        <f t="shared" si="19"/>
        <v>-0.28651229761644387</v>
      </c>
      <c r="U106" s="9">
        <v>117295.956</v>
      </c>
      <c r="W106" s="9">
        <v>165635.52</v>
      </c>
      <c r="Y106" s="9">
        <f t="shared" si="20"/>
        <v>-48339.563999999984</v>
      </c>
      <c r="AA106" s="21">
        <f t="shared" si="21"/>
        <v>-0.29184298150541615</v>
      </c>
      <c r="AC106" s="9">
        <v>160808.266</v>
      </c>
      <c r="AE106" s="9">
        <v>211498.46</v>
      </c>
      <c r="AG106" s="9">
        <f t="shared" si="22"/>
        <v>-50690.19399999999</v>
      </c>
      <c r="AI106" s="21">
        <f t="shared" si="23"/>
        <v>-0.23967169311776546</v>
      </c>
    </row>
    <row r="107" spans="1:35" ht="12.75" outlineLevel="1">
      <c r="A107" s="1" t="s">
        <v>386</v>
      </c>
      <c r="B107" s="16" t="s">
        <v>387</v>
      </c>
      <c r="C107" s="1" t="s">
        <v>388</v>
      </c>
      <c r="E107" s="5">
        <v>367647.32</v>
      </c>
      <c r="G107" s="5">
        <v>295516.16000000003</v>
      </c>
      <c r="I107" s="9">
        <f t="shared" si="16"/>
        <v>72131.15999999997</v>
      </c>
      <c r="K107" s="21">
        <f t="shared" si="17"/>
        <v>0.24408533191552018</v>
      </c>
      <c r="M107" s="9">
        <v>1022558.99</v>
      </c>
      <c r="O107" s="9">
        <v>906755.23</v>
      </c>
      <c r="Q107" s="9">
        <f t="shared" si="18"/>
        <v>115803.76000000001</v>
      </c>
      <c r="S107" s="21">
        <f t="shared" si="19"/>
        <v>0.12771226034174626</v>
      </c>
      <c r="U107" s="9">
        <v>2850715.357</v>
      </c>
      <c r="W107" s="9">
        <v>2671017.62</v>
      </c>
      <c r="Y107" s="9">
        <f t="shared" si="20"/>
        <v>179697.73699999973</v>
      </c>
      <c r="AA107" s="21">
        <f t="shared" si="21"/>
        <v>0.0672768819098991</v>
      </c>
      <c r="AC107" s="9">
        <v>3757983.2169999997</v>
      </c>
      <c r="AE107" s="9">
        <v>3550513.0500000003</v>
      </c>
      <c r="AG107" s="9">
        <f t="shared" si="22"/>
        <v>207470.16699999943</v>
      </c>
      <c r="AI107" s="21">
        <f t="shared" si="23"/>
        <v>0.058433855636722536</v>
      </c>
    </row>
    <row r="108" spans="1:35" ht="12.75" outlineLevel="1">
      <c r="A108" s="1" t="s">
        <v>389</v>
      </c>
      <c r="B108" s="16" t="s">
        <v>390</v>
      </c>
      <c r="C108" s="1" t="s">
        <v>391</v>
      </c>
      <c r="E108" s="5">
        <v>4440</v>
      </c>
      <c r="G108" s="5">
        <v>51516</v>
      </c>
      <c r="I108" s="9">
        <f t="shared" si="16"/>
        <v>-47076</v>
      </c>
      <c r="K108" s="21">
        <f t="shared" si="17"/>
        <v>-0.9138131842534358</v>
      </c>
      <c r="M108" s="9">
        <v>13632</v>
      </c>
      <c r="O108" s="9">
        <v>51516</v>
      </c>
      <c r="Q108" s="9">
        <f t="shared" si="18"/>
        <v>-37884</v>
      </c>
      <c r="S108" s="21">
        <f t="shared" si="19"/>
        <v>-0.7353831819240624</v>
      </c>
      <c r="U108" s="9">
        <v>52464</v>
      </c>
      <c r="W108" s="9">
        <v>51516</v>
      </c>
      <c r="Y108" s="9">
        <f t="shared" si="20"/>
        <v>948</v>
      </c>
      <c r="AA108" s="21">
        <f t="shared" si="21"/>
        <v>0.01840204984859073</v>
      </c>
      <c r="AC108" s="9">
        <v>70920</v>
      </c>
      <c r="AE108" s="9">
        <v>51516</v>
      </c>
      <c r="AG108" s="9">
        <f t="shared" si="22"/>
        <v>19404</v>
      </c>
      <c r="AI108" s="21">
        <f t="shared" si="23"/>
        <v>0.376659678546471</v>
      </c>
    </row>
    <row r="109" spans="1:68" s="17" customFormat="1" ht="12.75">
      <c r="A109" s="17" t="s">
        <v>88</v>
      </c>
      <c r="B109" s="98"/>
      <c r="C109" s="17" t="s">
        <v>89</v>
      </c>
      <c r="D109" s="18"/>
      <c r="E109" s="18">
        <v>38939608.63</v>
      </c>
      <c r="F109" s="99"/>
      <c r="G109" s="23">
        <v>47122180.86999997</v>
      </c>
      <c r="H109" s="100"/>
      <c r="I109" s="18">
        <f aca="true" t="shared" si="24" ref="I109:I118">+E109-G109</f>
        <v>-8182572.239999965</v>
      </c>
      <c r="J109" s="37" t="str">
        <f>IF((+E109-G109)=(I109),"  ",$AO$514)</f>
        <v>  </v>
      </c>
      <c r="K109" s="40">
        <f aca="true" t="shared" si="25" ref="K109:K118">IF(G109&lt;0,IF(I109=0,0,IF(OR(G109=0,E109=0),"N.M.",IF(ABS(I109/G109)&gt;=10,"N.M.",I109/(-G109)))),IF(I109=0,0,IF(OR(G109=0,E109=0),"N.M.",IF(ABS(I109/G109)&gt;=10,"N.M.",I109/G109))))</f>
        <v>-0.173645873109607</v>
      </c>
      <c r="L109" s="39"/>
      <c r="M109" s="8">
        <v>143892780.83999997</v>
      </c>
      <c r="N109" s="18"/>
      <c r="O109" s="8">
        <v>171742465.19200006</v>
      </c>
      <c r="P109" s="18"/>
      <c r="Q109" s="18">
        <f aca="true" t="shared" si="26" ref="Q109:Q118">+M109-O109</f>
        <v>-27849684.352000087</v>
      </c>
      <c r="R109" s="37" t="str">
        <f>IF((+M109-O109)=(Q109),"  ",$AO$514)</f>
        <v>  </v>
      </c>
      <c r="S109" s="40">
        <f aca="true" t="shared" si="27" ref="S109:S118">IF(O109&lt;0,IF(Q109=0,0,IF(OR(O109=0,M109=0),"N.M.",IF(ABS(Q109/O109)&gt;=10,"N.M.",Q109/(-O109)))),IF(Q109=0,0,IF(OR(O109=0,M109=0),"N.M.",IF(ABS(Q109/O109)&gt;=10,"N.M.",Q109/O109))))</f>
        <v>-0.16215957026624395</v>
      </c>
      <c r="T109" s="39"/>
      <c r="U109" s="18">
        <v>451545781.15500027</v>
      </c>
      <c r="V109" s="18"/>
      <c r="W109" s="18">
        <v>469281237.70400006</v>
      </c>
      <c r="X109" s="18"/>
      <c r="Y109" s="18">
        <f aca="true" t="shared" si="28" ref="Y109:Y118">+U109-W109</f>
        <v>-17735456.548999786</v>
      </c>
      <c r="Z109" s="37" t="str">
        <f>IF((+U109-W109)=(Y109),"  ",$AO$514)</f>
        <v>  </v>
      </c>
      <c r="AA109" s="40">
        <f aca="true" t="shared" si="29" ref="AA109:AA118">IF(W109&lt;0,IF(Y109=0,0,IF(OR(W109=0,U109=0),"N.M.",IF(ABS(Y109/W109)&gt;=10,"N.M.",Y109/(-W109)))),IF(Y109=0,0,IF(OR(W109=0,U109=0),"N.M.",IF(ABS(Y109/W109)&gt;=10,"N.M.",Y109/W109))))</f>
        <v>-0.037792809778145135</v>
      </c>
      <c r="AB109" s="39"/>
      <c r="AC109" s="18">
        <v>621451786.7980003</v>
      </c>
      <c r="AD109" s="18"/>
      <c r="AE109" s="18">
        <v>616642518.7249998</v>
      </c>
      <c r="AF109" s="18"/>
      <c r="AG109" s="18">
        <f aca="true" t="shared" si="30" ref="AG109:AG118">+AC109-AE109</f>
        <v>4809268.07300055</v>
      </c>
      <c r="AH109" s="37" t="str">
        <f>IF((+AC109-AE109)=(AG109),"  ",$AO$514)</f>
        <v>  </v>
      </c>
      <c r="AI109" s="40">
        <f aca="true" t="shared" si="31" ref="AI109:AI118">IF(AE109&lt;0,IF(AG109=0,0,IF(OR(AE109=0,AC109=0),"N.M.",IF(ABS(AG109/AE109)&gt;=10,"N.M.",AG109/(-AE109)))),IF(AG109=0,0,IF(OR(AE109=0,AC109=0),"N.M.",IF(ABS(AG109/AE109)&gt;=10,"N.M.",AG109/AE109))))</f>
        <v>0.007799118495663303</v>
      </c>
      <c r="AJ109" s="39"/>
      <c r="AK109" s="99"/>
      <c r="AL109" s="101"/>
      <c r="AM109" s="100"/>
      <c r="AN109" s="101"/>
      <c r="AO109" s="100"/>
      <c r="AP109" s="100"/>
      <c r="AQ109" s="102"/>
      <c r="AR109" s="100"/>
      <c r="AS109" s="99"/>
      <c r="AT109" s="99"/>
      <c r="AU109" s="99"/>
      <c r="AV109" s="99"/>
      <c r="AW109" s="100"/>
      <c r="AX109" s="100"/>
      <c r="AY109" s="102"/>
      <c r="AZ109" s="100"/>
      <c r="BA109" s="99"/>
      <c r="BB109" s="99"/>
      <c r="BC109" s="100"/>
      <c r="BD109" s="100"/>
      <c r="BE109" s="102"/>
      <c r="BF109" s="103"/>
      <c r="BG109" s="18"/>
      <c r="BH109" s="104"/>
      <c r="BI109" s="18"/>
      <c r="BJ109" s="104"/>
      <c r="BK109" s="18"/>
      <c r="BL109" s="104"/>
      <c r="BM109" s="18"/>
      <c r="BN109" s="104"/>
      <c r="BO109" s="104"/>
      <c r="BP109" s="104"/>
    </row>
    <row r="110" spans="1:35" ht="12.75" outlineLevel="1">
      <c r="A110" s="1" t="s">
        <v>392</v>
      </c>
      <c r="B110" s="16" t="s">
        <v>393</v>
      </c>
      <c r="C110" s="1" t="s">
        <v>394</v>
      </c>
      <c r="E110" s="5">
        <v>-10696.83</v>
      </c>
      <c r="G110" s="5">
        <v>7530.900000000001</v>
      </c>
      <c r="I110" s="9">
        <f t="shared" si="24"/>
        <v>-18227.73</v>
      </c>
      <c r="K110" s="21">
        <f t="shared" si="25"/>
        <v>-2.4203919850217104</v>
      </c>
      <c r="M110" s="9">
        <v>-45661.46</v>
      </c>
      <c r="O110" s="9">
        <v>385115.97000000003</v>
      </c>
      <c r="Q110" s="9">
        <f t="shared" si="26"/>
        <v>-430777.43000000005</v>
      </c>
      <c r="S110" s="21">
        <f t="shared" si="27"/>
        <v>-1.1185654804187943</v>
      </c>
      <c r="U110" s="9">
        <v>-87417.13</v>
      </c>
      <c r="W110" s="9">
        <v>1593989.33</v>
      </c>
      <c r="Y110" s="9">
        <f t="shared" si="28"/>
        <v>-1681406.46</v>
      </c>
      <c r="AA110" s="21">
        <f t="shared" si="29"/>
        <v>-1.0548417284574922</v>
      </c>
      <c r="AC110" s="9">
        <v>-120938.205</v>
      </c>
      <c r="AE110" s="9">
        <v>1867236.78</v>
      </c>
      <c r="AG110" s="9">
        <f t="shared" si="30"/>
        <v>-1988174.985</v>
      </c>
      <c r="AI110" s="21">
        <f t="shared" si="31"/>
        <v>-1.0647685426376403</v>
      </c>
    </row>
    <row r="111" spans="1:35" ht="12.75" outlineLevel="1">
      <c r="A111" s="1" t="s">
        <v>395</v>
      </c>
      <c r="B111" s="16" t="s">
        <v>396</v>
      </c>
      <c r="C111" s="1" t="s">
        <v>397</v>
      </c>
      <c r="E111" s="5">
        <v>37380.11</v>
      </c>
      <c r="G111" s="5">
        <v>45753.11</v>
      </c>
      <c r="I111" s="9">
        <f t="shared" si="24"/>
        <v>-8373</v>
      </c>
      <c r="K111" s="21">
        <f t="shared" si="25"/>
        <v>-0.18300395317389354</v>
      </c>
      <c r="M111" s="9">
        <v>193411.35</v>
      </c>
      <c r="O111" s="9">
        <v>472427.88</v>
      </c>
      <c r="Q111" s="9">
        <f t="shared" si="26"/>
        <v>-279016.53</v>
      </c>
      <c r="S111" s="21">
        <f t="shared" si="27"/>
        <v>-0.5906013209889307</v>
      </c>
      <c r="U111" s="9">
        <v>311695.83</v>
      </c>
      <c r="W111" s="9">
        <v>1860318.9</v>
      </c>
      <c r="Y111" s="9">
        <f t="shared" si="28"/>
        <v>-1548623.0699999998</v>
      </c>
      <c r="AA111" s="21">
        <f t="shared" si="29"/>
        <v>-0.8324503234364817</v>
      </c>
      <c r="AC111" s="9">
        <v>412583.53</v>
      </c>
      <c r="AE111" s="9">
        <v>2459287.94</v>
      </c>
      <c r="AG111" s="9">
        <f t="shared" si="30"/>
        <v>-2046704.41</v>
      </c>
      <c r="AI111" s="21">
        <f t="shared" si="31"/>
        <v>-0.8322345572922217</v>
      </c>
    </row>
    <row r="112" spans="1:35" ht="12.75" outlineLevel="1">
      <c r="A112" s="1" t="s">
        <v>398</v>
      </c>
      <c r="B112" s="16" t="s">
        <v>399</v>
      </c>
      <c r="C112" s="1" t="s">
        <v>400</v>
      </c>
      <c r="E112" s="5">
        <v>3689327</v>
      </c>
      <c r="G112" s="5">
        <v>8796187</v>
      </c>
      <c r="I112" s="9">
        <f t="shared" si="24"/>
        <v>-5106860</v>
      </c>
      <c r="K112" s="21">
        <f t="shared" si="25"/>
        <v>-0.5805765611849771</v>
      </c>
      <c r="M112" s="9">
        <v>11860995</v>
      </c>
      <c r="O112" s="9">
        <v>21619733</v>
      </c>
      <c r="Q112" s="9">
        <f t="shared" si="26"/>
        <v>-9758738</v>
      </c>
      <c r="S112" s="21">
        <f t="shared" si="27"/>
        <v>-0.4513810600713709</v>
      </c>
      <c r="U112" s="9">
        <v>49030255</v>
      </c>
      <c r="W112" s="9">
        <v>51044316.01</v>
      </c>
      <c r="Y112" s="9">
        <f t="shared" si="28"/>
        <v>-2014061.009999998</v>
      </c>
      <c r="AA112" s="21">
        <f t="shared" si="29"/>
        <v>-0.03945710644071373</v>
      </c>
      <c r="AC112" s="9">
        <v>60627897</v>
      </c>
      <c r="AE112" s="9">
        <v>66756438.01</v>
      </c>
      <c r="AG112" s="9">
        <f t="shared" si="30"/>
        <v>-6128541.009999998</v>
      </c>
      <c r="AI112" s="21">
        <f t="shared" si="31"/>
        <v>-0.0918044939587992</v>
      </c>
    </row>
    <row r="113" spans="1:35" ht="12.75" outlineLevel="1">
      <c r="A113" s="1" t="s">
        <v>401</v>
      </c>
      <c r="B113" s="16" t="s">
        <v>402</v>
      </c>
      <c r="C113" s="1" t="s">
        <v>403</v>
      </c>
      <c r="E113" s="5">
        <v>20568.21</v>
      </c>
      <c r="G113" s="5">
        <v>21241.600000000002</v>
      </c>
      <c r="I113" s="9">
        <f t="shared" si="24"/>
        <v>-673.390000000003</v>
      </c>
      <c r="K113" s="21">
        <f t="shared" si="25"/>
        <v>-0.031701472582103186</v>
      </c>
      <c r="M113" s="9">
        <v>61704.630000000005</v>
      </c>
      <c r="O113" s="9">
        <v>63724.8</v>
      </c>
      <c r="Q113" s="9">
        <f t="shared" si="26"/>
        <v>-2020.1699999999983</v>
      </c>
      <c r="S113" s="21">
        <f t="shared" si="27"/>
        <v>-0.03170147258210301</v>
      </c>
      <c r="U113" s="9">
        <v>185113.89</v>
      </c>
      <c r="W113" s="9">
        <v>191174.4</v>
      </c>
      <c r="Y113" s="9">
        <f t="shared" si="28"/>
        <v>-6060.50999999998</v>
      </c>
      <c r="AA113" s="21">
        <f t="shared" si="29"/>
        <v>-0.031701472582102944</v>
      </c>
      <c r="AC113" s="9">
        <v>248838.69</v>
      </c>
      <c r="AE113" s="9">
        <v>266616.51</v>
      </c>
      <c r="AG113" s="9">
        <f t="shared" si="30"/>
        <v>-17777.820000000007</v>
      </c>
      <c r="AI113" s="21">
        <f t="shared" si="31"/>
        <v>-0.066679366555357</v>
      </c>
    </row>
    <row r="114" spans="1:68" s="17" customFormat="1" ht="12.75">
      <c r="A114" s="17" t="s">
        <v>90</v>
      </c>
      <c r="B114" s="98"/>
      <c r="C114" s="17" t="s">
        <v>1087</v>
      </c>
      <c r="D114" s="18"/>
      <c r="E114" s="18">
        <v>3736578.4899999998</v>
      </c>
      <c r="F114" s="18"/>
      <c r="G114" s="18">
        <v>8870712.61</v>
      </c>
      <c r="H114" s="18"/>
      <c r="I114" s="18">
        <f t="shared" si="24"/>
        <v>-5134134.119999999</v>
      </c>
      <c r="J114" s="37" t="str">
        <f>IF((+E114-G114)=(I114),"  ",$AO$514)</f>
        <v>  </v>
      </c>
      <c r="K114" s="40">
        <f t="shared" si="25"/>
        <v>-0.5787735828812968</v>
      </c>
      <c r="L114" s="39"/>
      <c r="M114" s="8">
        <v>12070449.520000001</v>
      </c>
      <c r="N114" s="18"/>
      <c r="O114" s="8">
        <v>22541001.650000002</v>
      </c>
      <c r="P114" s="18"/>
      <c r="Q114" s="18">
        <f t="shared" si="26"/>
        <v>-10470552.13</v>
      </c>
      <c r="R114" s="37" t="str">
        <f>IF((+M114-O114)=(Q114),"  ",$AO$514)</f>
        <v>  </v>
      </c>
      <c r="S114" s="40">
        <f t="shared" si="27"/>
        <v>-0.46451139539311465</v>
      </c>
      <c r="T114" s="39"/>
      <c r="U114" s="18">
        <v>49439647.59</v>
      </c>
      <c r="V114" s="18"/>
      <c r="W114" s="18">
        <v>54689798.63999999</v>
      </c>
      <c r="X114" s="18"/>
      <c r="Y114" s="18">
        <f t="shared" si="28"/>
        <v>-5250151.04999999</v>
      </c>
      <c r="Z114" s="37" t="str">
        <f>IF((+U114-W114)=(Y114),"  ",$AO$514)</f>
        <v>  </v>
      </c>
      <c r="AA114" s="40">
        <f t="shared" si="29"/>
        <v>-0.09599872701231782</v>
      </c>
      <c r="AB114" s="39"/>
      <c r="AC114" s="18">
        <v>61168381.015</v>
      </c>
      <c r="AD114" s="18"/>
      <c r="AE114" s="18">
        <v>71349579.24000001</v>
      </c>
      <c r="AF114" s="18"/>
      <c r="AG114" s="18">
        <f t="shared" si="30"/>
        <v>-10181198.225000009</v>
      </c>
      <c r="AH114" s="37" t="str">
        <f>IF((+AC114-AE114)=(AG114),"  ",$AO$514)</f>
        <v>  </v>
      </c>
      <c r="AI114" s="40">
        <f t="shared" si="31"/>
        <v>-0.1426945797501245</v>
      </c>
      <c r="AJ114" s="39"/>
      <c r="AK114" s="18"/>
      <c r="AL114" s="18"/>
      <c r="AM114" s="18"/>
      <c r="AN114" s="18"/>
      <c r="AO114" s="18"/>
      <c r="AP114" s="85"/>
      <c r="AQ114" s="117"/>
      <c r="AR114" s="39"/>
      <c r="AS114" s="18"/>
      <c r="AT114" s="18"/>
      <c r="AU114" s="18"/>
      <c r="AV114" s="18"/>
      <c r="AW114" s="18"/>
      <c r="AX114" s="85"/>
      <c r="AY114" s="117"/>
      <c r="AZ114" s="39"/>
      <c r="BA114" s="18"/>
      <c r="BB114" s="18"/>
      <c r="BC114" s="18"/>
      <c r="BD114" s="85"/>
      <c r="BE114" s="117"/>
      <c r="BF114" s="39"/>
      <c r="BG114" s="18"/>
      <c r="BH114" s="104"/>
      <c r="BI114" s="18"/>
      <c r="BJ114" s="104"/>
      <c r="BK114" s="18"/>
      <c r="BL114" s="104"/>
      <c r="BM114" s="18"/>
      <c r="BN114" s="104"/>
      <c r="BO114" s="104"/>
      <c r="BP114" s="104"/>
    </row>
    <row r="115" spans="1:68" s="17" customFormat="1" ht="12.75">
      <c r="A115" s="17" t="s">
        <v>91</v>
      </c>
      <c r="B115" s="98"/>
      <c r="C115" s="17" t="s">
        <v>1088</v>
      </c>
      <c r="D115" s="18"/>
      <c r="E115" s="18">
        <v>42676187.12</v>
      </c>
      <c r="F115" s="18"/>
      <c r="G115" s="18">
        <v>55992893.47999999</v>
      </c>
      <c r="H115" s="18"/>
      <c r="I115" s="18">
        <f t="shared" si="24"/>
        <v>-13316706.359999992</v>
      </c>
      <c r="J115" s="37" t="str">
        <f>IF((+E115-G115)=(I115),"  ",$AO$514)</f>
        <v>  </v>
      </c>
      <c r="K115" s="40">
        <f t="shared" si="25"/>
        <v>-0.23782850880454257</v>
      </c>
      <c r="L115" s="39"/>
      <c r="M115" s="8">
        <v>155963230.35999998</v>
      </c>
      <c r="N115" s="18"/>
      <c r="O115" s="8">
        <v>194283466.84200004</v>
      </c>
      <c r="P115" s="18"/>
      <c r="Q115" s="18">
        <f t="shared" si="26"/>
        <v>-38320236.48200005</v>
      </c>
      <c r="R115" s="37" t="str">
        <f>IF((+M115-O115)=(Q115),"  ",$AO$514)</f>
        <v>  </v>
      </c>
      <c r="S115" s="40">
        <f t="shared" si="27"/>
        <v>-0.1972387929085277</v>
      </c>
      <c r="T115" s="39"/>
      <c r="U115" s="18">
        <v>500985428.745</v>
      </c>
      <c r="V115" s="18"/>
      <c r="W115" s="18">
        <v>523971036.344</v>
      </c>
      <c r="X115" s="18"/>
      <c r="Y115" s="18">
        <f t="shared" si="28"/>
        <v>-22985607.598999977</v>
      </c>
      <c r="Z115" s="37" t="str">
        <f>IF((+U115-W115)=(Y115),"  ",$AO$514)</f>
        <v>  </v>
      </c>
      <c r="AA115" s="40">
        <f t="shared" si="29"/>
        <v>-0.04386808812827081</v>
      </c>
      <c r="AB115" s="39"/>
      <c r="AC115" s="18">
        <v>682620167.8129998</v>
      </c>
      <c r="AD115" s="18"/>
      <c r="AE115" s="18">
        <v>687992097.965</v>
      </c>
      <c r="AF115" s="18"/>
      <c r="AG115" s="18">
        <f t="shared" si="30"/>
        <v>-5371930.152000189</v>
      </c>
      <c r="AH115" s="37" t="str">
        <f>IF((+AC115-AE115)=(AG115),"  ",$AO$514)</f>
        <v>  </v>
      </c>
      <c r="AI115" s="40">
        <f t="shared" si="31"/>
        <v>-0.007808127692003627</v>
      </c>
      <c r="AJ115" s="39"/>
      <c r="AK115" s="18"/>
      <c r="AL115" s="18"/>
      <c r="AM115" s="18"/>
      <c r="AN115" s="18"/>
      <c r="AO115" s="18"/>
      <c r="AP115" s="85"/>
      <c r="AQ115" s="117"/>
      <c r="AR115" s="39"/>
      <c r="AS115" s="18"/>
      <c r="AT115" s="18"/>
      <c r="AU115" s="18"/>
      <c r="AV115" s="18"/>
      <c r="AW115" s="18"/>
      <c r="AX115" s="85"/>
      <c r="AY115" s="117"/>
      <c r="AZ115" s="39"/>
      <c r="BA115" s="18"/>
      <c r="BB115" s="18"/>
      <c r="BC115" s="18"/>
      <c r="BD115" s="85"/>
      <c r="BE115" s="117"/>
      <c r="BF115" s="39"/>
      <c r="BG115" s="18"/>
      <c r="BH115" s="104"/>
      <c r="BI115" s="18"/>
      <c r="BJ115" s="104"/>
      <c r="BK115" s="18"/>
      <c r="BL115" s="104"/>
      <c r="BM115" s="18"/>
      <c r="BN115" s="104"/>
      <c r="BO115" s="104"/>
      <c r="BP115" s="104"/>
    </row>
    <row r="116" spans="1:35" ht="12.75" outlineLevel="1">
      <c r="A116" s="1" t="s">
        <v>404</v>
      </c>
      <c r="B116" s="16" t="s">
        <v>405</v>
      </c>
      <c r="C116" s="1" t="s">
        <v>406</v>
      </c>
      <c r="E116" s="5">
        <v>0</v>
      </c>
      <c r="G116" s="5">
        <v>0</v>
      </c>
      <c r="I116" s="9">
        <f t="shared" si="24"/>
        <v>0</v>
      </c>
      <c r="K116" s="21">
        <f t="shared" si="25"/>
        <v>0</v>
      </c>
      <c r="M116" s="9">
        <v>0</v>
      </c>
      <c r="O116" s="9">
        <v>0</v>
      </c>
      <c r="Q116" s="9">
        <f t="shared" si="26"/>
        <v>0</v>
      </c>
      <c r="S116" s="21">
        <f t="shared" si="27"/>
        <v>0</v>
      </c>
      <c r="U116" s="9">
        <v>0</v>
      </c>
      <c r="W116" s="9">
        <v>0</v>
      </c>
      <c r="Y116" s="9">
        <f t="shared" si="28"/>
        <v>0</v>
      </c>
      <c r="AA116" s="21">
        <f t="shared" si="29"/>
        <v>0</v>
      </c>
      <c r="AC116" s="9">
        <v>-12698791.46</v>
      </c>
      <c r="AE116" s="9">
        <v>0</v>
      </c>
      <c r="AG116" s="9">
        <f t="shared" si="30"/>
        <v>-12698791.46</v>
      </c>
      <c r="AI116" s="21" t="str">
        <f t="shared" si="31"/>
        <v>N.M.</v>
      </c>
    </row>
    <row r="117" spans="1:68" s="90" customFormat="1" ht="12.75">
      <c r="A117" s="90" t="s">
        <v>27</v>
      </c>
      <c r="B117" s="91"/>
      <c r="C117" s="77" t="s">
        <v>1089</v>
      </c>
      <c r="D117" s="105"/>
      <c r="E117" s="105">
        <v>0</v>
      </c>
      <c r="F117" s="105"/>
      <c r="G117" s="105">
        <v>0</v>
      </c>
      <c r="H117" s="105"/>
      <c r="I117" s="9">
        <f t="shared" si="24"/>
        <v>0</v>
      </c>
      <c r="J117" s="37" t="str">
        <f>IF((+E117-G117)=(I117),"  ",$AO$514)</f>
        <v>  </v>
      </c>
      <c r="K117" s="38">
        <f t="shared" si="25"/>
        <v>0</v>
      </c>
      <c r="L117" s="39"/>
      <c r="M117" s="5">
        <v>0</v>
      </c>
      <c r="N117" s="9"/>
      <c r="O117" s="5">
        <v>0</v>
      </c>
      <c r="P117" s="9"/>
      <c r="Q117" s="9">
        <f t="shared" si="26"/>
        <v>0</v>
      </c>
      <c r="R117" s="37" t="str">
        <f>IF((+M117-O117)=(Q117),"  ",$AO$514)</f>
        <v>  </v>
      </c>
      <c r="S117" s="38">
        <f t="shared" si="27"/>
        <v>0</v>
      </c>
      <c r="T117" s="39"/>
      <c r="U117" s="9">
        <v>0</v>
      </c>
      <c r="V117" s="9"/>
      <c r="W117" s="9">
        <v>0</v>
      </c>
      <c r="X117" s="9"/>
      <c r="Y117" s="9">
        <f t="shared" si="28"/>
        <v>0</v>
      </c>
      <c r="Z117" s="37" t="str">
        <f>IF((+U117-W117)=(Y117),"  ",$AO$514)</f>
        <v>  </v>
      </c>
      <c r="AA117" s="38">
        <f t="shared" si="29"/>
        <v>0</v>
      </c>
      <c r="AB117" s="39"/>
      <c r="AC117" s="9">
        <v>-12698791.46</v>
      </c>
      <c r="AD117" s="9"/>
      <c r="AE117" s="9">
        <v>0</v>
      </c>
      <c r="AF117" s="9"/>
      <c r="AG117" s="9">
        <f t="shared" si="30"/>
        <v>-12698791.46</v>
      </c>
      <c r="AH117" s="37" t="str">
        <f>IF((+AC117-AE117)=(AG117),"  ",$AO$514)</f>
        <v>  </v>
      </c>
      <c r="AI117" s="38" t="str">
        <f t="shared" si="31"/>
        <v>N.M.</v>
      </c>
      <c r="AJ117" s="39"/>
      <c r="AK117" s="105"/>
      <c r="AL117" s="105"/>
      <c r="AM117" s="105"/>
      <c r="AN117" s="105"/>
      <c r="AO117" s="105"/>
      <c r="AP117" s="106"/>
      <c r="AQ117" s="107"/>
      <c r="AR117" s="108"/>
      <c r="AS117" s="105"/>
      <c r="AT117" s="105"/>
      <c r="AU117" s="105"/>
      <c r="AV117" s="105"/>
      <c r="AW117" s="105"/>
      <c r="AX117" s="106"/>
      <c r="AY117" s="107"/>
      <c r="AZ117" s="108"/>
      <c r="BA117" s="105"/>
      <c r="BB117" s="105"/>
      <c r="BC117" s="105"/>
      <c r="BD117" s="106"/>
      <c r="BE117" s="107"/>
      <c r="BF117" s="108"/>
      <c r="BG117" s="105"/>
      <c r="BH117" s="109"/>
      <c r="BI117" s="105"/>
      <c r="BJ117" s="109"/>
      <c r="BK117" s="105"/>
      <c r="BL117" s="109"/>
      <c r="BM117" s="105"/>
      <c r="BN117" s="97"/>
      <c r="BO117" s="97"/>
      <c r="BP117" s="97"/>
    </row>
    <row r="118" spans="1:68" s="77" customFormat="1" ht="12.75">
      <c r="A118" s="77" t="s">
        <v>28</v>
      </c>
      <c r="B118" s="110"/>
      <c r="C118" s="77" t="s">
        <v>29</v>
      </c>
      <c r="D118" s="105"/>
      <c r="E118" s="105">
        <v>42676187.12</v>
      </c>
      <c r="F118" s="105"/>
      <c r="G118" s="105">
        <v>55992893.47999999</v>
      </c>
      <c r="H118" s="105"/>
      <c r="I118" s="9">
        <f t="shared" si="24"/>
        <v>-13316706.359999992</v>
      </c>
      <c r="J118" s="37" t="str">
        <f>IF((+E118-G118)=(I118),"  ",$AO$514)</f>
        <v>  </v>
      </c>
      <c r="K118" s="38">
        <f t="shared" si="25"/>
        <v>-0.23782850880454257</v>
      </c>
      <c r="L118" s="39"/>
      <c r="M118" s="5">
        <v>155963230.35999998</v>
      </c>
      <c r="N118" s="9"/>
      <c r="O118" s="5">
        <v>194283466.84200004</v>
      </c>
      <c r="P118" s="9"/>
      <c r="Q118" s="9">
        <f t="shared" si="26"/>
        <v>-38320236.48200005</v>
      </c>
      <c r="R118" s="37" t="str">
        <f>IF((+M118-O118)=(Q118),"  ",$AO$514)</f>
        <v>  </v>
      </c>
      <c r="S118" s="38">
        <f t="shared" si="27"/>
        <v>-0.1972387929085277</v>
      </c>
      <c r="T118" s="39"/>
      <c r="U118" s="9">
        <v>500985428.745</v>
      </c>
      <c r="V118" s="9"/>
      <c r="W118" s="9">
        <v>523971036.344</v>
      </c>
      <c r="X118" s="9"/>
      <c r="Y118" s="9">
        <f t="shared" si="28"/>
        <v>-22985607.598999977</v>
      </c>
      <c r="Z118" s="37" t="str">
        <f>IF((+U118-W118)=(Y118),"  ",$AO$514)</f>
        <v>  </v>
      </c>
      <c r="AA118" s="38">
        <f t="shared" si="29"/>
        <v>-0.04386808812827081</v>
      </c>
      <c r="AB118" s="39"/>
      <c r="AC118" s="9">
        <v>669921376.3529999</v>
      </c>
      <c r="AD118" s="9"/>
      <c r="AE118" s="9">
        <v>687992097.965</v>
      </c>
      <c r="AF118" s="9"/>
      <c r="AG118" s="9">
        <f t="shared" si="30"/>
        <v>-18070721.612000108</v>
      </c>
      <c r="AH118" s="37" t="str">
        <f>IF((+AC118-AE118)=(AG118),"  ",$AO$514)</f>
        <v>  </v>
      </c>
      <c r="AI118" s="38">
        <f t="shared" si="31"/>
        <v>-0.02626588541561914</v>
      </c>
      <c r="AJ118" s="39"/>
      <c r="AK118" s="105"/>
      <c r="AL118" s="105"/>
      <c r="AM118" s="105"/>
      <c r="AN118" s="105"/>
      <c r="AO118" s="105"/>
      <c r="AP118" s="106"/>
      <c r="AQ118" s="107"/>
      <c r="AR118" s="108"/>
      <c r="AS118" s="105"/>
      <c r="AT118" s="105"/>
      <c r="AU118" s="105"/>
      <c r="AV118" s="105"/>
      <c r="AW118" s="105"/>
      <c r="AX118" s="106"/>
      <c r="AY118" s="107"/>
      <c r="AZ118" s="108"/>
      <c r="BA118" s="105"/>
      <c r="BB118" s="105"/>
      <c r="BC118" s="105"/>
      <c r="BD118" s="106"/>
      <c r="BE118" s="107"/>
      <c r="BF118" s="108"/>
      <c r="BG118" s="105"/>
      <c r="BH118" s="109"/>
      <c r="BI118" s="105"/>
      <c r="BJ118" s="109"/>
      <c r="BK118" s="105"/>
      <c r="BL118" s="109"/>
      <c r="BM118" s="105"/>
      <c r="BN118" s="109"/>
      <c r="BO118" s="109"/>
      <c r="BP118" s="109"/>
    </row>
    <row r="119" spans="2:68" s="90" customFormat="1" ht="12.75">
      <c r="B119" s="91"/>
      <c r="D119" s="71"/>
      <c r="E119" s="41" t="str">
        <f>IF(ABS(E109+E114+E117-E118)&gt;$AO$510,$AO$513," ")</f>
        <v> </v>
      </c>
      <c r="F119" s="111"/>
      <c r="G119" s="41" t="str">
        <f>IF(ABS(G109+G114+G117-G118)&gt;$AO$510,$AO$513," ")</f>
        <v> </v>
      </c>
      <c r="H119" s="111"/>
      <c r="I119" s="41" t="str">
        <f>IF(ABS(I109+I114+I117-I118)&gt;$AO$510,$AO$513," ")</f>
        <v> </v>
      </c>
      <c r="J119" s="111"/>
      <c r="K119" s="111"/>
      <c r="L119" s="111"/>
      <c r="M119" s="41" t="str">
        <f>IF(ABS(M109+M114+M117-M118)&gt;$AO$510,$AO$513," ")</f>
        <v> </v>
      </c>
      <c r="N119" s="111"/>
      <c r="O119" s="41" t="str">
        <f>IF(ABS(O109+O114+O117-O118)&gt;$AO$510,$AO$513," ")</f>
        <v> </v>
      </c>
      <c r="P119" s="111"/>
      <c r="Q119" s="41" t="str">
        <f>IF(ABS(Q109+Q114+Q117-Q118)&gt;$AO$510,$AO$513," ")</f>
        <v> </v>
      </c>
      <c r="R119" s="111"/>
      <c r="S119" s="111"/>
      <c r="T119" s="111"/>
      <c r="U119" s="41" t="str">
        <f>IF(ABS(U109+U114+U117-U118)&gt;$AO$510,$AO$513," ")</f>
        <v> </v>
      </c>
      <c r="V119" s="111"/>
      <c r="W119" s="41" t="str">
        <f>IF(ABS(W109+W114+W117-W118)&gt;$AO$510,$AO$513," ")</f>
        <v> </v>
      </c>
      <c r="X119" s="111"/>
      <c r="Y119" s="41" t="str">
        <f>IF(ABS(Y109+Y114+Y117-Y118)&gt;$AO$510,$AO$513," ")</f>
        <v> </v>
      </c>
      <c r="Z119" s="111"/>
      <c r="AA119" s="111"/>
      <c r="AB119" s="111"/>
      <c r="AC119" s="41" t="str">
        <f>IF(ABS(AC109+AC114+AC117-AC118)&gt;$AO$510,$AO$513," ")</f>
        <v> </v>
      </c>
      <c r="AD119" s="111"/>
      <c r="AE119" s="41" t="str">
        <f>IF(ABS(AE109+AE114+AE117-AE118)&gt;$AO$510,$AO$513," ")</f>
        <v> </v>
      </c>
      <c r="AF119" s="111"/>
      <c r="AG119" s="41" t="str">
        <f>IF(ABS(AG109+AG114+AG117-AG118)&gt;$AO$510,$AO$513," ")</f>
        <v> </v>
      </c>
      <c r="AH119" s="111"/>
      <c r="AI119" s="111"/>
      <c r="AJ119" s="112"/>
      <c r="AK119" s="111"/>
      <c r="AL119" s="112"/>
      <c r="AM119" s="111"/>
      <c r="AN119" s="112"/>
      <c r="AO119" s="111"/>
      <c r="AP119" s="71"/>
      <c r="AQ119" s="113"/>
      <c r="AR119" s="71"/>
      <c r="AS119" s="111"/>
      <c r="AT119" s="112"/>
      <c r="AU119" s="111"/>
      <c r="AV119" s="112"/>
      <c r="AW119" s="111"/>
      <c r="AX119" s="71"/>
      <c r="AY119" s="113"/>
      <c r="AZ119" s="71"/>
      <c r="BA119" s="111"/>
      <c r="BB119" s="112"/>
      <c r="BC119" s="111"/>
      <c r="BD119" s="71"/>
      <c r="BE119" s="113"/>
      <c r="BG119" s="71"/>
      <c r="BH119" s="97"/>
      <c r="BI119" s="71"/>
      <c r="BJ119" s="97"/>
      <c r="BK119" s="71"/>
      <c r="BL119" s="97"/>
      <c r="BM119" s="71"/>
      <c r="BN119" s="97"/>
      <c r="BO119" s="97"/>
      <c r="BP119" s="97"/>
    </row>
    <row r="120" spans="2:68" s="90" customFormat="1" ht="12.75">
      <c r="B120" s="91"/>
      <c r="C120" s="77" t="s">
        <v>30</v>
      </c>
      <c r="D120" s="71"/>
      <c r="E120" s="71"/>
      <c r="F120" s="97"/>
      <c r="G120" s="71"/>
      <c r="H120" s="97"/>
      <c r="I120" s="71"/>
      <c r="J120" s="97"/>
      <c r="K120" s="71"/>
      <c r="L120" s="97"/>
      <c r="M120" s="71"/>
      <c r="N120" s="97"/>
      <c r="O120" s="71"/>
      <c r="P120" s="97"/>
      <c r="Q120" s="71"/>
      <c r="R120" s="97"/>
      <c r="S120" s="71"/>
      <c r="T120" s="97"/>
      <c r="U120" s="71"/>
      <c r="V120" s="97"/>
      <c r="W120" s="71"/>
      <c r="X120" s="97"/>
      <c r="Y120" s="71"/>
      <c r="Z120" s="97"/>
      <c r="AA120" s="71"/>
      <c r="AB120" s="97"/>
      <c r="AC120" s="71"/>
      <c r="AD120" s="97"/>
      <c r="AE120" s="71"/>
      <c r="AF120" s="97"/>
      <c r="AG120" s="71"/>
      <c r="AH120" s="97"/>
      <c r="AI120" s="71"/>
      <c r="AJ120" s="71"/>
      <c r="AK120" s="71"/>
      <c r="AL120" s="71"/>
      <c r="AM120" s="71"/>
      <c r="AN120" s="71"/>
      <c r="AO120" s="71"/>
      <c r="AP120" s="71"/>
      <c r="AQ120" s="113"/>
      <c r="AR120" s="71"/>
      <c r="AS120" s="71"/>
      <c r="AT120" s="97"/>
      <c r="AU120" s="71"/>
      <c r="AV120" s="71"/>
      <c r="AW120" s="71"/>
      <c r="AX120" s="71"/>
      <c r="AY120" s="113"/>
      <c r="AZ120" s="71"/>
      <c r="BA120" s="71"/>
      <c r="BB120" s="71"/>
      <c r="BC120" s="71"/>
      <c r="BD120" s="71"/>
      <c r="BE120" s="113"/>
      <c r="BG120" s="71"/>
      <c r="BH120" s="97"/>
      <c r="BI120" s="71"/>
      <c r="BJ120" s="97"/>
      <c r="BK120" s="71"/>
      <c r="BL120" s="97"/>
      <c r="BM120" s="71"/>
      <c r="BN120" s="97"/>
      <c r="BO120" s="97"/>
      <c r="BP120" s="97"/>
    </row>
    <row r="121" spans="2:68" s="90" customFormat="1" ht="12.75">
      <c r="B121" s="91"/>
      <c r="C121" s="77" t="s">
        <v>31</v>
      </c>
      <c r="D121" s="71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113"/>
      <c r="AR121" s="71"/>
      <c r="AS121" s="71"/>
      <c r="AT121" s="71"/>
      <c r="AU121" s="71"/>
      <c r="AV121" s="71"/>
      <c r="AW121" s="71"/>
      <c r="AX121" s="71"/>
      <c r="AY121" s="113"/>
      <c r="AZ121" s="71"/>
      <c r="BA121" s="71"/>
      <c r="BB121" s="71"/>
      <c r="BC121" s="71"/>
      <c r="BD121" s="71"/>
      <c r="BE121" s="113"/>
      <c r="BG121" s="71"/>
      <c r="BH121" s="97"/>
      <c r="BI121" s="71"/>
      <c r="BJ121" s="97"/>
      <c r="BK121" s="71"/>
      <c r="BL121" s="97"/>
      <c r="BM121" s="71"/>
      <c r="BN121" s="97"/>
      <c r="BO121" s="97"/>
      <c r="BP121" s="97"/>
    </row>
    <row r="122" spans="1:35" ht="12.75" outlineLevel="1">
      <c r="A122" s="1" t="s">
        <v>407</v>
      </c>
      <c r="B122" s="16" t="s">
        <v>408</v>
      </c>
      <c r="C122" s="1" t="s">
        <v>1090</v>
      </c>
      <c r="E122" s="5">
        <v>16066.23</v>
      </c>
      <c r="G122" s="5">
        <v>22310.33</v>
      </c>
      <c r="I122" s="9">
        <f aca="true" t="shared" si="32" ref="I122:I129">+E122-G122</f>
        <v>-6244.100000000002</v>
      </c>
      <c r="K122" s="21">
        <f aca="true" t="shared" si="33" ref="K122:K129">IF(G122&lt;0,IF(I122=0,0,IF(OR(G122=0,E122=0),"N.M.",IF(ABS(I122/G122)&gt;=10,"N.M.",I122/(-G122)))),IF(I122=0,0,IF(OR(G122=0,E122=0),"N.M.",IF(ABS(I122/G122)&gt;=10,"N.M.",I122/G122))))</f>
        <v>-0.2798748382475742</v>
      </c>
      <c r="M122" s="9">
        <v>240527.2</v>
      </c>
      <c r="O122" s="9">
        <v>100310.081</v>
      </c>
      <c r="Q122" s="9">
        <f aca="true" t="shared" si="34" ref="Q122:Q129">(+M122-O122)</f>
        <v>140217.119</v>
      </c>
      <c r="S122" s="21">
        <f aca="true" t="shared" si="35" ref="S122:S129">IF(O122&lt;0,IF(Q122=0,0,IF(OR(O122=0,M122=0),"N.M.",IF(ABS(Q122/O122)&gt;=10,"N.M.",Q122/(-O122)))),IF(Q122=0,0,IF(OR(O122=0,M122=0),"N.M.",IF(ABS(Q122/O122)&gt;=10,"N.M.",Q122/O122))))</f>
        <v>1.3978367637844893</v>
      </c>
      <c r="U122" s="9">
        <v>423843.04000000004</v>
      </c>
      <c r="W122" s="9">
        <v>237801.214</v>
      </c>
      <c r="Y122" s="9">
        <f aca="true" t="shared" si="36" ref="Y122:Y129">(+U122-W122)</f>
        <v>186041.82600000003</v>
      </c>
      <c r="AA122" s="21">
        <f aca="true" t="shared" si="37" ref="AA122:AA129">IF(W122&lt;0,IF(Y122=0,0,IF(OR(W122=0,U122=0),"N.M.",IF(ABS(Y122/W122)&gt;=10,"N.M.",Y122/(-W122)))),IF(Y122=0,0,IF(OR(W122=0,U122=0),"N.M.",IF(ABS(Y122/W122)&gt;=10,"N.M.",Y122/W122))))</f>
        <v>0.7823417840078816</v>
      </c>
      <c r="AC122" s="9">
        <v>498444.70000000007</v>
      </c>
      <c r="AE122" s="9">
        <v>265038.335</v>
      </c>
      <c r="AG122" s="9">
        <f aca="true" t="shared" si="38" ref="AG122:AG129">(+AC122-AE122)</f>
        <v>233406.36500000005</v>
      </c>
      <c r="AI122" s="21">
        <f aca="true" t="shared" si="39" ref="AI122:AI129">IF(AE122&lt;0,IF(AG122=0,0,IF(OR(AE122=0,AC122=0),"N.M.",IF(ABS(AG122/AE122)&gt;=10,"N.M.",AG122/(-AE122)))),IF(AG122=0,0,IF(OR(AE122=0,AC122=0),"N.M.",IF(ABS(AG122/AE122)&gt;=10,"N.M.",AG122/AE122))))</f>
        <v>0.8806513404938197</v>
      </c>
    </row>
    <row r="123" spans="1:35" ht="12.75" outlineLevel="1">
      <c r="A123" s="1" t="s">
        <v>409</v>
      </c>
      <c r="B123" s="16" t="s">
        <v>410</v>
      </c>
      <c r="C123" s="1" t="s">
        <v>1091</v>
      </c>
      <c r="E123" s="5">
        <v>8475399.15</v>
      </c>
      <c r="G123" s="5">
        <v>21664514.7</v>
      </c>
      <c r="I123" s="9">
        <f t="shared" si="32"/>
        <v>-13189115.549999999</v>
      </c>
      <c r="K123" s="21">
        <f t="shared" si="33"/>
        <v>-0.6087888758477474</v>
      </c>
      <c r="M123" s="9">
        <v>31112938.58</v>
      </c>
      <c r="O123" s="9">
        <v>52503369.56</v>
      </c>
      <c r="Q123" s="9">
        <f t="shared" si="34"/>
        <v>-21390430.980000004</v>
      </c>
      <c r="S123" s="21">
        <f t="shared" si="35"/>
        <v>-0.407410632103438</v>
      </c>
      <c r="U123" s="9">
        <v>121001638.2</v>
      </c>
      <c r="W123" s="9">
        <v>119065431.23</v>
      </c>
      <c r="Y123" s="9">
        <f t="shared" si="36"/>
        <v>1936206.9699999988</v>
      </c>
      <c r="AA123" s="21">
        <f t="shared" si="37"/>
        <v>0.0162617054337107</v>
      </c>
      <c r="AC123" s="9">
        <v>167448185.07</v>
      </c>
      <c r="AE123" s="9">
        <v>157559439.61</v>
      </c>
      <c r="AG123" s="9">
        <f t="shared" si="38"/>
        <v>9888745.459999979</v>
      </c>
      <c r="AI123" s="21">
        <f t="shared" si="39"/>
        <v>0.06276199943638514</v>
      </c>
    </row>
    <row r="124" spans="1:35" ht="12.75" outlineLevel="1">
      <c r="A124" s="1" t="s">
        <v>411</v>
      </c>
      <c r="B124" s="16" t="s">
        <v>412</v>
      </c>
      <c r="C124" s="1" t="s">
        <v>1092</v>
      </c>
      <c r="E124" s="5">
        <v>126648.43000000001</v>
      </c>
      <c r="G124" s="5">
        <v>200408.07</v>
      </c>
      <c r="I124" s="9">
        <f t="shared" si="32"/>
        <v>-73759.64</v>
      </c>
      <c r="K124" s="21">
        <f t="shared" si="33"/>
        <v>-0.36804725478370204</v>
      </c>
      <c r="M124" s="9">
        <v>423107.52</v>
      </c>
      <c r="O124" s="9">
        <v>706235.48</v>
      </c>
      <c r="Q124" s="9">
        <f t="shared" si="34"/>
        <v>-283127.95999999996</v>
      </c>
      <c r="S124" s="21">
        <f t="shared" si="35"/>
        <v>-0.40089738906915295</v>
      </c>
      <c r="U124" s="9">
        <v>1626324</v>
      </c>
      <c r="W124" s="9">
        <v>1871781.83</v>
      </c>
      <c r="Y124" s="9">
        <f t="shared" si="36"/>
        <v>-245457.83000000007</v>
      </c>
      <c r="AA124" s="21">
        <f t="shared" si="37"/>
        <v>-0.1311359187624981</v>
      </c>
      <c r="AC124" s="9">
        <v>2015786.7</v>
      </c>
      <c r="AE124" s="9">
        <v>2567912.83</v>
      </c>
      <c r="AG124" s="9">
        <f t="shared" si="38"/>
        <v>-552126.1300000001</v>
      </c>
      <c r="AI124" s="21">
        <f t="shared" si="39"/>
        <v>-0.21500968551179367</v>
      </c>
    </row>
    <row r="125" spans="1:35" ht="12.75" outlineLevel="1">
      <c r="A125" s="1" t="s">
        <v>413</v>
      </c>
      <c r="B125" s="16" t="s">
        <v>414</v>
      </c>
      <c r="C125" s="1" t="s">
        <v>1093</v>
      </c>
      <c r="E125" s="5">
        <v>1106983</v>
      </c>
      <c r="G125" s="5">
        <v>-4761467.11</v>
      </c>
      <c r="I125" s="9">
        <f t="shared" si="32"/>
        <v>5868450.11</v>
      </c>
      <c r="K125" s="21">
        <f t="shared" si="33"/>
        <v>1.2324877972327315</v>
      </c>
      <c r="M125" s="9">
        <v>8960100.15</v>
      </c>
      <c r="O125" s="9">
        <v>-3988850.04</v>
      </c>
      <c r="Q125" s="9">
        <f t="shared" si="34"/>
        <v>12948950.190000001</v>
      </c>
      <c r="S125" s="21">
        <f t="shared" si="35"/>
        <v>3.2462865387639392</v>
      </c>
      <c r="U125" s="9">
        <v>14773326.12</v>
      </c>
      <c r="W125" s="9">
        <v>-12176105.04</v>
      </c>
      <c r="Y125" s="9">
        <f t="shared" si="36"/>
        <v>26949431.159999996</v>
      </c>
      <c r="AA125" s="21">
        <f t="shared" si="37"/>
        <v>2.2133047531593895</v>
      </c>
      <c r="AC125" s="9">
        <v>21616808.919999998</v>
      </c>
      <c r="AE125" s="9">
        <v>-21938451.21</v>
      </c>
      <c r="AG125" s="9">
        <f t="shared" si="38"/>
        <v>43555260.129999995</v>
      </c>
      <c r="AI125" s="21">
        <f t="shared" si="39"/>
        <v>1.9853388788970938</v>
      </c>
    </row>
    <row r="126" spans="1:35" ht="12.75" outlineLevel="1">
      <c r="A126" s="1" t="s">
        <v>415</v>
      </c>
      <c r="B126" s="16" t="s">
        <v>416</v>
      </c>
      <c r="C126" s="1" t="s">
        <v>1094</v>
      </c>
      <c r="E126" s="5">
        <v>0</v>
      </c>
      <c r="G126" s="5">
        <v>0</v>
      </c>
      <c r="I126" s="9">
        <f t="shared" si="32"/>
        <v>0</v>
      </c>
      <c r="K126" s="21">
        <f t="shared" si="33"/>
        <v>0</v>
      </c>
      <c r="M126" s="9">
        <v>0</v>
      </c>
      <c r="O126" s="9">
        <v>0</v>
      </c>
      <c r="Q126" s="9">
        <f t="shared" si="34"/>
        <v>0</v>
      </c>
      <c r="S126" s="21">
        <f t="shared" si="35"/>
        <v>0</v>
      </c>
      <c r="U126" s="9">
        <v>1</v>
      </c>
      <c r="W126" s="9">
        <v>0</v>
      </c>
      <c r="Y126" s="9">
        <f t="shared" si="36"/>
        <v>1</v>
      </c>
      <c r="AA126" s="21" t="str">
        <f t="shared" si="37"/>
        <v>N.M.</v>
      </c>
      <c r="AC126" s="9">
        <v>0</v>
      </c>
      <c r="AE126" s="9">
        <v>0</v>
      </c>
      <c r="AG126" s="9">
        <f t="shared" si="38"/>
        <v>0</v>
      </c>
      <c r="AI126" s="21">
        <f t="shared" si="39"/>
        <v>0</v>
      </c>
    </row>
    <row r="127" spans="1:35" ht="12.75" outlineLevel="1">
      <c r="A127" s="1" t="s">
        <v>417</v>
      </c>
      <c r="B127" s="16" t="s">
        <v>418</v>
      </c>
      <c r="C127" s="1" t="s">
        <v>1095</v>
      </c>
      <c r="E127" s="5">
        <v>265662.25</v>
      </c>
      <c r="G127" s="5">
        <v>198265.42</v>
      </c>
      <c r="I127" s="9">
        <f t="shared" si="32"/>
        <v>67396.82999999999</v>
      </c>
      <c r="K127" s="21">
        <f t="shared" si="33"/>
        <v>0.33993234927200106</v>
      </c>
      <c r="M127" s="9">
        <v>670504.64</v>
      </c>
      <c r="O127" s="9">
        <v>985522.84</v>
      </c>
      <c r="Q127" s="9">
        <f t="shared" si="34"/>
        <v>-315018.19999999995</v>
      </c>
      <c r="S127" s="21">
        <f t="shared" si="35"/>
        <v>-0.31964576285213236</v>
      </c>
      <c r="U127" s="9">
        <v>1978993.27</v>
      </c>
      <c r="W127" s="9">
        <v>3503250.64</v>
      </c>
      <c r="Y127" s="9">
        <f t="shared" si="36"/>
        <v>-1524257.37</v>
      </c>
      <c r="AA127" s="21">
        <f t="shared" si="37"/>
        <v>-0.43509800657597253</v>
      </c>
      <c r="AC127" s="9">
        <v>2637969.63</v>
      </c>
      <c r="AE127" s="9">
        <v>4017446.5</v>
      </c>
      <c r="AG127" s="9">
        <f t="shared" si="38"/>
        <v>-1379476.87</v>
      </c>
      <c r="AI127" s="21">
        <f t="shared" si="39"/>
        <v>-0.3433715595217012</v>
      </c>
    </row>
    <row r="128" spans="1:35" ht="12.75" outlineLevel="1">
      <c r="A128" s="1" t="s">
        <v>419</v>
      </c>
      <c r="B128" s="16" t="s">
        <v>420</v>
      </c>
      <c r="C128" s="1" t="s">
        <v>1096</v>
      </c>
      <c r="E128" s="5">
        <v>0</v>
      </c>
      <c r="G128" s="5">
        <v>390098.45</v>
      </c>
      <c r="I128" s="9">
        <f t="shared" si="32"/>
        <v>-390098.45</v>
      </c>
      <c r="K128" s="21" t="str">
        <f t="shared" si="33"/>
        <v>N.M.</v>
      </c>
      <c r="M128" s="9">
        <v>0</v>
      </c>
      <c r="O128" s="9">
        <v>1194119.56</v>
      </c>
      <c r="Q128" s="9">
        <f t="shared" si="34"/>
        <v>-1194119.56</v>
      </c>
      <c r="S128" s="21" t="str">
        <f t="shared" si="35"/>
        <v>N.M.</v>
      </c>
      <c r="U128" s="9">
        <v>0</v>
      </c>
      <c r="W128" s="9">
        <v>3320522.92</v>
      </c>
      <c r="Y128" s="9">
        <f t="shared" si="36"/>
        <v>-3320522.92</v>
      </c>
      <c r="AA128" s="21" t="str">
        <f t="shared" si="37"/>
        <v>N.M.</v>
      </c>
      <c r="AC128" s="9">
        <v>1679417.4</v>
      </c>
      <c r="AE128" s="9">
        <v>5564419</v>
      </c>
      <c r="AG128" s="9">
        <f t="shared" si="38"/>
        <v>-3885001.6</v>
      </c>
      <c r="AI128" s="21">
        <f t="shared" si="39"/>
        <v>-0.6981863874736968</v>
      </c>
    </row>
    <row r="129" spans="1:35" ht="12.75" outlineLevel="1">
      <c r="A129" s="1" t="s">
        <v>421</v>
      </c>
      <c r="B129" s="16" t="s">
        <v>422</v>
      </c>
      <c r="C129" s="1" t="s">
        <v>1097</v>
      </c>
      <c r="E129" s="5">
        <v>0</v>
      </c>
      <c r="G129" s="5">
        <v>-390098.45</v>
      </c>
      <c r="I129" s="9">
        <f t="shared" si="32"/>
        <v>390098.45</v>
      </c>
      <c r="K129" s="21" t="str">
        <f t="shared" si="33"/>
        <v>N.M.</v>
      </c>
      <c r="M129" s="9">
        <v>0</v>
      </c>
      <c r="O129" s="9">
        <v>-1194119.56</v>
      </c>
      <c r="Q129" s="9">
        <f t="shared" si="34"/>
        <v>1194119.56</v>
      </c>
      <c r="S129" s="21" t="str">
        <f t="shared" si="35"/>
        <v>N.M.</v>
      </c>
      <c r="U129" s="9">
        <v>0</v>
      </c>
      <c r="W129" s="9">
        <v>-3320522.92</v>
      </c>
      <c r="Y129" s="9">
        <f t="shared" si="36"/>
        <v>3320522.92</v>
      </c>
      <c r="AA129" s="21" t="str">
        <f t="shared" si="37"/>
        <v>N.M.</v>
      </c>
      <c r="AC129" s="9">
        <v>-1679417.4</v>
      </c>
      <c r="AE129" s="9">
        <v>-5564419</v>
      </c>
      <c r="AG129" s="9">
        <f t="shared" si="38"/>
        <v>3885001.6</v>
      </c>
      <c r="AI129" s="21">
        <f t="shared" si="39"/>
        <v>0.6981863874736968</v>
      </c>
    </row>
    <row r="130" spans="1:68" s="90" customFormat="1" ht="12.75">
      <c r="A130" s="90" t="s">
        <v>32</v>
      </c>
      <c r="B130" s="91"/>
      <c r="C130" s="77" t="s">
        <v>1098</v>
      </c>
      <c r="D130" s="105"/>
      <c r="E130" s="105">
        <v>9990759.06</v>
      </c>
      <c r="F130" s="105"/>
      <c r="G130" s="105">
        <v>17324031.41</v>
      </c>
      <c r="H130" s="105"/>
      <c r="I130" s="9">
        <f>+E130-G130</f>
        <v>-7333272.35</v>
      </c>
      <c r="J130" s="37" t="str">
        <f>IF((+E130-G130)=(I130),"  ",$AO$514)</f>
        <v>  </v>
      </c>
      <c r="K130" s="38">
        <f>IF(G130&lt;0,IF(I130=0,0,IF(OR(G130=0,E130=0),"N.M.",IF(ABS(I130/G130)&gt;=10,"N.M.",I130/(-G130)))),IF(I130=0,0,IF(OR(G130=0,E130=0),"N.M.",IF(ABS(I130/G130)&gt;=10,"N.M.",I130/G130))))</f>
        <v>-0.4233005688137343</v>
      </c>
      <c r="L130" s="39"/>
      <c r="M130" s="5">
        <v>41407178.089999996</v>
      </c>
      <c r="N130" s="9"/>
      <c r="O130" s="5">
        <v>50306587.921000004</v>
      </c>
      <c r="P130" s="9"/>
      <c r="Q130" s="9">
        <f>(+M130-O130)</f>
        <v>-8899409.831000008</v>
      </c>
      <c r="R130" s="37" t="str">
        <f>IF((+M130-O130)=(Q130),"  ",$AO$514)</f>
        <v>  </v>
      </c>
      <c r="S130" s="38">
        <f>IF(O130&lt;0,IF(Q130=0,0,IF(OR(O130=0,M130=0),"N.M.",IF(ABS(Q130/O130)&gt;=10,"N.M.",Q130/(-O130)))),IF(Q130=0,0,IF(OR(O130=0,M130=0),"N.M.",IF(ABS(Q130/O130)&gt;=10,"N.M.",Q130/O130))))</f>
        <v>-0.1769034672948875</v>
      </c>
      <c r="T130" s="39"/>
      <c r="U130" s="9">
        <v>139804125.63000003</v>
      </c>
      <c r="V130" s="9"/>
      <c r="W130" s="9">
        <v>112502159.874</v>
      </c>
      <c r="X130" s="9"/>
      <c r="Y130" s="9">
        <f>(+U130-W130)</f>
        <v>27301965.756000027</v>
      </c>
      <c r="Z130" s="37" t="str">
        <f>IF((+U130-W130)=(Y130),"  ",$AO$514)</f>
        <v>  </v>
      </c>
      <c r="AA130" s="38">
        <f>IF(W130&lt;0,IF(Y130=0,0,IF(OR(W130=0,U130=0),"N.M.",IF(ABS(Y130/W130)&gt;=10,"N.M.",Y130/(-W130)))),IF(Y130=0,0,IF(OR(W130=0,U130=0),"N.M.",IF(ABS(Y130/W130)&gt;=10,"N.M.",Y130/W130))))</f>
        <v>0.2426794808791017</v>
      </c>
      <c r="AB130" s="39"/>
      <c r="AC130" s="9">
        <v>194217195.02</v>
      </c>
      <c r="AD130" s="9"/>
      <c r="AE130" s="9">
        <v>142471386.065</v>
      </c>
      <c r="AF130" s="9"/>
      <c r="AG130" s="9">
        <f>(+AC130-AE130)</f>
        <v>51745808.95500001</v>
      </c>
      <c r="AH130" s="37" t="str">
        <f>IF((+AC130-AE130)=(AG130),"  ",$AO$514)</f>
        <v>  </v>
      </c>
      <c r="AI130" s="38">
        <f>IF(AE130&lt;0,IF(AG130=0,0,IF(OR(AE130=0,AC130=0),"N.M.",IF(ABS(AG130/AE130)&gt;=10,"N.M.",AG130/(-AE130)))),IF(AG130=0,0,IF(OR(AE130=0,AC130=0),"N.M.",IF(ABS(AG130/AE130)&gt;=10,"N.M.",AG130/AE130))))</f>
        <v>0.3632014145731124</v>
      </c>
      <c r="AJ130" s="105"/>
      <c r="AK130" s="105"/>
      <c r="AL130" s="105"/>
      <c r="AM130" s="105"/>
      <c r="AN130" s="105"/>
      <c r="AO130" s="105"/>
      <c r="AP130" s="106"/>
      <c r="AQ130" s="107"/>
      <c r="AR130" s="108"/>
      <c r="AS130" s="105"/>
      <c r="AT130" s="105"/>
      <c r="AU130" s="105"/>
      <c r="AV130" s="105"/>
      <c r="AW130" s="105"/>
      <c r="AX130" s="106"/>
      <c r="AY130" s="107"/>
      <c r="AZ130" s="108"/>
      <c r="BA130" s="105"/>
      <c r="BB130" s="105"/>
      <c r="BC130" s="105"/>
      <c r="BD130" s="106"/>
      <c r="BE130" s="107"/>
      <c r="BF130" s="108"/>
      <c r="BG130" s="105"/>
      <c r="BH130" s="109"/>
      <c r="BI130" s="105"/>
      <c r="BJ130" s="109"/>
      <c r="BK130" s="105"/>
      <c r="BL130" s="109"/>
      <c r="BM130" s="105"/>
      <c r="BN130" s="97"/>
      <c r="BO130" s="97"/>
      <c r="BP130" s="97"/>
    </row>
    <row r="131" spans="1:35" ht="12.75" outlineLevel="1">
      <c r="A131" s="1" t="s">
        <v>423</v>
      </c>
      <c r="B131" s="16" t="s">
        <v>424</v>
      </c>
      <c r="C131" s="1" t="s">
        <v>1099</v>
      </c>
      <c r="E131" s="5">
        <v>1010745.8</v>
      </c>
      <c r="G131" s="5">
        <v>177929.88</v>
      </c>
      <c r="I131" s="9">
        <f aca="true" t="shared" si="40" ref="I131:I156">+E131-G131</f>
        <v>832815.92</v>
      </c>
      <c r="K131" s="21">
        <f aca="true" t="shared" si="41" ref="K131:K156">IF(G131&lt;0,IF(I131=0,0,IF(OR(G131=0,E131=0),"N.M.",IF(ABS(I131/G131)&gt;=10,"N.M.",I131/(-G131)))),IF(I131=0,0,IF(OR(G131=0,E131=0),"N.M.",IF(ABS(I131/G131)&gt;=10,"N.M.",I131/G131))))</f>
        <v>4.680584958524111</v>
      </c>
      <c r="M131" s="9">
        <v>1741376.53</v>
      </c>
      <c r="O131" s="9">
        <v>177929.88</v>
      </c>
      <c r="Q131" s="9">
        <f aca="true" t="shared" si="42" ref="Q131:Q156">(+M131-O131)</f>
        <v>1563446.65</v>
      </c>
      <c r="S131" s="21">
        <f aca="true" t="shared" si="43" ref="S131:S156">IF(O131&lt;0,IF(Q131=0,0,IF(OR(O131=0,M131=0),"N.M.",IF(ABS(Q131/O131)&gt;=10,"N.M.",Q131/(-O131)))),IF(Q131=0,0,IF(OR(O131=0,M131=0),"N.M.",IF(ABS(Q131/O131)&gt;=10,"N.M.",Q131/O131))))</f>
        <v>8.786869580308826</v>
      </c>
      <c r="U131" s="9">
        <v>7592540.62</v>
      </c>
      <c r="W131" s="9">
        <v>177929.88</v>
      </c>
      <c r="Y131" s="9">
        <f aca="true" t="shared" si="44" ref="Y131:Y156">(+U131-W131)</f>
        <v>7414610.74</v>
      </c>
      <c r="AA131" s="21" t="str">
        <f aca="true" t="shared" si="45" ref="AA131:AA156">IF(W131&lt;0,IF(Y131=0,0,IF(OR(W131=0,U131=0),"N.M.",IF(ABS(Y131/W131)&gt;=10,"N.M.",Y131/(-W131)))),IF(Y131=0,0,IF(OR(W131=0,U131=0),"N.M.",IF(ABS(Y131/W131)&gt;=10,"N.M.",Y131/W131))))</f>
        <v>N.M.</v>
      </c>
      <c r="AC131" s="9">
        <v>7858180.84</v>
      </c>
      <c r="AE131" s="9">
        <v>177929.88</v>
      </c>
      <c r="AG131" s="9">
        <f aca="true" t="shared" si="46" ref="AG131:AG156">(+AC131-AE131)</f>
        <v>7680250.96</v>
      </c>
      <c r="AI131" s="21" t="str">
        <f aca="true" t="shared" si="47" ref="AI131:AI156">IF(AE131&lt;0,IF(AG131=0,0,IF(OR(AE131=0,AC131=0),"N.M.",IF(ABS(AG131/AE131)&gt;=10,"N.M.",AG131/(-AE131)))),IF(AG131=0,0,IF(OR(AE131=0,AC131=0),"N.M.",IF(ABS(AG131/AE131)&gt;=10,"N.M.",AG131/AE131))))</f>
        <v>N.M.</v>
      </c>
    </row>
    <row r="132" spans="1:35" ht="12.75" outlineLevel="1">
      <c r="A132" s="1" t="s">
        <v>425</v>
      </c>
      <c r="B132" s="16" t="s">
        <v>426</v>
      </c>
      <c r="C132" s="1" t="s">
        <v>1100</v>
      </c>
      <c r="E132" s="5">
        <v>68922.75</v>
      </c>
      <c r="G132" s="5">
        <v>0</v>
      </c>
      <c r="I132" s="9">
        <f t="shared" si="40"/>
        <v>68922.75</v>
      </c>
      <c r="K132" s="21" t="str">
        <f t="shared" si="41"/>
        <v>N.M.</v>
      </c>
      <c r="M132" s="9">
        <v>273624</v>
      </c>
      <c r="O132" s="9">
        <v>0</v>
      </c>
      <c r="Q132" s="9">
        <f t="shared" si="42"/>
        <v>273624</v>
      </c>
      <c r="S132" s="21" t="str">
        <f t="shared" si="43"/>
        <v>N.M.</v>
      </c>
      <c r="U132" s="9">
        <v>273624</v>
      </c>
      <c r="W132" s="9">
        <v>0</v>
      </c>
      <c r="Y132" s="9">
        <f t="shared" si="44"/>
        <v>273624</v>
      </c>
      <c r="AA132" s="21" t="str">
        <f t="shared" si="45"/>
        <v>N.M.</v>
      </c>
      <c r="AC132" s="9">
        <v>273624</v>
      </c>
      <c r="AE132" s="9">
        <v>0</v>
      </c>
      <c r="AG132" s="9">
        <f t="shared" si="46"/>
        <v>273624</v>
      </c>
      <c r="AI132" s="21" t="str">
        <f t="shared" si="47"/>
        <v>N.M.</v>
      </c>
    </row>
    <row r="133" spans="1:35" ht="12.75" outlineLevel="1">
      <c r="A133" s="1" t="s">
        <v>427</v>
      </c>
      <c r="B133" s="16" t="s">
        <v>428</v>
      </c>
      <c r="C133" s="1" t="s">
        <v>1101</v>
      </c>
      <c r="E133" s="5">
        <v>5419.66</v>
      </c>
      <c r="G133" s="5">
        <v>42510.39</v>
      </c>
      <c r="I133" s="9">
        <f t="shared" si="40"/>
        <v>-37090.729999999996</v>
      </c>
      <c r="K133" s="21">
        <f t="shared" si="41"/>
        <v>-0.8725097558502756</v>
      </c>
      <c r="M133" s="9">
        <v>19940.49</v>
      </c>
      <c r="O133" s="9">
        <v>158328.68</v>
      </c>
      <c r="Q133" s="9">
        <f t="shared" si="42"/>
        <v>-138388.19</v>
      </c>
      <c r="S133" s="21">
        <f t="shared" si="43"/>
        <v>-0.8740563617406525</v>
      </c>
      <c r="U133" s="9">
        <v>157388.41</v>
      </c>
      <c r="W133" s="9">
        <v>318021.65</v>
      </c>
      <c r="Y133" s="9">
        <f t="shared" si="44"/>
        <v>-160633.24000000002</v>
      </c>
      <c r="AA133" s="21">
        <f t="shared" si="45"/>
        <v>-0.505101586637262</v>
      </c>
      <c r="AC133" s="9">
        <v>227665.2</v>
      </c>
      <c r="AE133" s="9">
        <v>431141.29000000004</v>
      </c>
      <c r="AG133" s="9">
        <f t="shared" si="46"/>
        <v>-203476.09000000003</v>
      </c>
      <c r="AI133" s="21">
        <f t="shared" si="47"/>
        <v>-0.4719475835868098</v>
      </c>
    </row>
    <row r="134" spans="1:35" ht="12.75" outlineLevel="1">
      <c r="A134" s="1" t="s">
        <v>429</v>
      </c>
      <c r="B134" s="16" t="s">
        <v>430</v>
      </c>
      <c r="C134" s="1" t="s">
        <v>1102</v>
      </c>
      <c r="E134" s="5">
        <v>0</v>
      </c>
      <c r="G134" s="5">
        <v>616963.49</v>
      </c>
      <c r="I134" s="9">
        <f t="shared" si="40"/>
        <v>-616963.49</v>
      </c>
      <c r="K134" s="21" t="str">
        <f t="shared" si="41"/>
        <v>N.M.</v>
      </c>
      <c r="M134" s="9">
        <v>0</v>
      </c>
      <c r="O134" s="9">
        <v>6807693.96</v>
      </c>
      <c r="Q134" s="9">
        <f t="shared" si="42"/>
        <v>-6807693.96</v>
      </c>
      <c r="S134" s="21" t="str">
        <f t="shared" si="43"/>
        <v>N.M.</v>
      </c>
      <c r="U134" s="9">
        <v>-107534.74</v>
      </c>
      <c r="W134" s="9">
        <v>12996129.8</v>
      </c>
      <c r="Y134" s="9">
        <f t="shared" si="44"/>
        <v>-13103664.540000001</v>
      </c>
      <c r="AA134" s="21">
        <f t="shared" si="45"/>
        <v>-1.0082743664194551</v>
      </c>
      <c r="AC134" s="9">
        <v>3855914.32</v>
      </c>
      <c r="AE134" s="9">
        <v>16412066.360000001</v>
      </c>
      <c r="AG134" s="9">
        <f t="shared" si="46"/>
        <v>-12556152.040000001</v>
      </c>
      <c r="AI134" s="21">
        <f t="shared" si="47"/>
        <v>-0.7650561339797068</v>
      </c>
    </row>
    <row r="135" spans="1:35" ht="12.75" outlineLevel="1">
      <c r="A135" s="1" t="s">
        <v>431</v>
      </c>
      <c r="B135" s="16" t="s">
        <v>432</v>
      </c>
      <c r="C135" s="1" t="s">
        <v>1103</v>
      </c>
      <c r="E135" s="5">
        <v>3988.4</v>
      </c>
      <c r="G135" s="5">
        <v>7864.89</v>
      </c>
      <c r="I135" s="9">
        <f t="shared" si="40"/>
        <v>-3876.4900000000002</v>
      </c>
      <c r="K135" s="21">
        <f t="shared" si="41"/>
        <v>-0.4928854694725546</v>
      </c>
      <c r="M135" s="9">
        <v>3988.4</v>
      </c>
      <c r="O135" s="9">
        <v>7864.89</v>
      </c>
      <c r="Q135" s="9">
        <f t="shared" si="42"/>
        <v>-3876.4900000000002</v>
      </c>
      <c r="S135" s="21">
        <f t="shared" si="43"/>
        <v>-0.4928854694725546</v>
      </c>
      <c r="U135" s="9">
        <v>16383.58</v>
      </c>
      <c r="W135" s="9">
        <v>9298.04</v>
      </c>
      <c r="Y135" s="9">
        <f t="shared" si="44"/>
        <v>7085.539999999999</v>
      </c>
      <c r="AA135" s="21">
        <f t="shared" si="45"/>
        <v>0.7620466248800821</v>
      </c>
      <c r="AC135" s="9">
        <v>34157.72</v>
      </c>
      <c r="AE135" s="9">
        <v>10867.240000000002</v>
      </c>
      <c r="AG135" s="9">
        <f t="shared" si="46"/>
        <v>23290.48</v>
      </c>
      <c r="AI135" s="21">
        <f t="shared" si="47"/>
        <v>2.1431826296281296</v>
      </c>
    </row>
    <row r="136" spans="1:35" ht="12.75" outlineLevel="1">
      <c r="A136" s="1" t="s">
        <v>433</v>
      </c>
      <c r="B136" s="16" t="s">
        <v>434</v>
      </c>
      <c r="C136" s="1" t="s">
        <v>1104</v>
      </c>
      <c r="E136" s="5">
        <v>-1532.41</v>
      </c>
      <c r="G136" s="5">
        <v>4694.82</v>
      </c>
      <c r="I136" s="9">
        <f t="shared" si="40"/>
        <v>-6227.23</v>
      </c>
      <c r="K136" s="21">
        <f t="shared" si="41"/>
        <v>-1.3264044201907634</v>
      </c>
      <c r="M136" s="9">
        <v>-502.04</v>
      </c>
      <c r="O136" s="9">
        <v>12036.22</v>
      </c>
      <c r="Q136" s="9">
        <f t="shared" si="42"/>
        <v>-12538.26</v>
      </c>
      <c r="S136" s="21">
        <f t="shared" si="43"/>
        <v>-1.0417107696602423</v>
      </c>
      <c r="U136" s="9">
        <v>364.16</v>
      </c>
      <c r="W136" s="9">
        <v>-1774.14</v>
      </c>
      <c r="Y136" s="9">
        <f t="shared" si="44"/>
        <v>2138.3</v>
      </c>
      <c r="AA136" s="21">
        <f t="shared" si="45"/>
        <v>1.2052600133022198</v>
      </c>
      <c r="AC136" s="9">
        <v>2781.44</v>
      </c>
      <c r="AE136" s="9">
        <v>-6256.240000000001</v>
      </c>
      <c r="AG136" s="9">
        <f t="shared" si="46"/>
        <v>9037.68</v>
      </c>
      <c r="AI136" s="21">
        <f t="shared" si="47"/>
        <v>1.444586524813626</v>
      </c>
    </row>
    <row r="137" spans="1:35" ht="12.75" outlineLevel="1">
      <c r="A137" s="1" t="s">
        <v>435</v>
      </c>
      <c r="B137" s="16" t="s">
        <v>436</v>
      </c>
      <c r="C137" s="1" t="s">
        <v>1105</v>
      </c>
      <c r="E137" s="5">
        <v>-12335.89</v>
      </c>
      <c r="G137" s="5">
        <v>-20144.5</v>
      </c>
      <c r="I137" s="9">
        <f t="shared" si="40"/>
        <v>7808.610000000001</v>
      </c>
      <c r="K137" s="21">
        <f t="shared" si="41"/>
        <v>0.3876298741591998</v>
      </c>
      <c r="M137" s="9">
        <v>8338.27</v>
      </c>
      <c r="O137" s="9">
        <v>54427.590000000004</v>
      </c>
      <c r="Q137" s="9">
        <f t="shared" si="42"/>
        <v>-46089.32000000001</v>
      </c>
      <c r="S137" s="21">
        <f t="shared" si="43"/>
        <v>-0.8468006759072008</v>
      </c>
      <c r="U137" s="9">
        <v>34651.17</v>
      </c>
      <c r="W137" s="9">
        <v>-98589.83</v>
      </c>
      <c r="Y137" s="9">
        <f t="shared" si="44"/>
        <v>133241</v>
      </c>
      <c r="AA137" s="21">
        <f t="shared" si="45"/>
        <v>1.3514679962426144</v>
      </c>
      <c r="AC137" s="9">
        <v>42119.93</v>
      </c>
      <c r="AE137" s="9">
        <v>-139144.72</v>
      </c>
      <c r="AG137" s="9">
        <f t="shared" si="46"/>
        <v>181264.65</v>
      </c>
      <c r="AI137" s="21">
        <f t="shared" si="47"/>
        <v>1.3027059165450188</v>
      </c>
    </row>
    <row r="138" spans="1:35" ht="12.75" outlineLevel="1">
      <c r="A138" s="1" t="s">
        <v>437</v>
      </c>
      <c r="B138" s="16" t="s">
        <v>438</v>
      </c>
      <c r="C138" s="1" t="s">
        <v>1106</v>
      </c>
      <c r="E138" s="5">
        <v>164.44</v>
      </c>
      <c r="G138" s="5">
        <v>4018.87</v>
      </c>
      <c r="I138" s="9">
        <f t="shared" si="40"/>
        <v>-3854.43</v>
      </c>
      <c r="K138" s="21">
        <f t="shared" si="41"/>
        <v>-0.9590830258256674</v>
      </c>
      <c r="M138" s="9">
        <v>2271.71</v>
      </c>
      <c r="O138" s="9">
        <v>19232.510000000002</v>
      </c>
      <c r="Q138" s="9">
        <f t="shared" si="42"/>
        <v>-16960.800000000003</v>
      </c>
      <c r="S138" s="21">
        <f t="shared" si="43"/>
        <v>-0.881881772061993</v>
      </c>
      <c r="U138" s="9">
        <v>32517.81</v>
      </c>
      <c r="W138" s="9">
        <v>-893.0600000000001</v>
      </c>
      <c r="Y138" s="9">
        <f t="shared" si="44"/>
        <v>33410.87</v>
      </c>
      <c r="AA138" s="21" t="str">
        <f t="shared" si="45"/>
        <v>N.M.</v>
      </c>
      <c r="AC138" s="9">
        <v>62926.23</v>
      </c>
      <c r="AE138" s="9">
        <v>124286.48000000001</v>
      </c>
      <c r="AG138" s="9">
        <f t="shared" si="46"/>
        <v>-61360.25000000001</v>
      </c>
      <c r="AI138" s="21">
        <f t="shared" si="47"/>
        <v>-0.4937001192728284</v>
      </c>
    </row>
    <row r="139" spans="1:35" ht="12.75" outlineLevel="1">
      <c r="A139" s="1" t="s">
        <v>439</v>
      </c>
      <c r="B139" s="16" t="s">
        <v>440</v>
      </c>
      <c r="C139" s="1" t="s">
        <v>1107</v>
      </c>
      <c r="E139" s="5">
        <v>205980.30000000002</v>
      </c>
      <c r="G139" s="5">
        <v>166738.02</v>
      </c>
      <c r="I139" s="9">
        <f t="shared" si="40"/>
        <v>39242.28000000003</v>
      </c>
      <c r="K139" s="21">
        <f t="shared" si="41"/>
        <v>0.23535292070758684</v>
      </c>
      <c r="M139" s="9">
        <v>611230.68</v>
      </c>
      <c r="O139" s="9">
        <v>502391.71</v>
      </c>
      <c r="Q139" s="9">
        <f t="shared" si="42"/>
        <v>108838.97000000003</v>
      </c>
      <c r="S139" s="21">
        <f t="shared" si="43"/>
        <v>0.21664165198904262</v>
      </c>
      <c r="U139" s="9">
        <v>1739122.67</v>
      </c>
      <c r="W139" s="9">
        <v>1514448.6</v>
      </c>
      <c r="Y139" s="9">
        <f t="shared" si="44"/>
        <v>224674.06999999983</v>
      </c>
      <c r="AA139" s="21">
        <f t="shared" si="45"/>
        <v>0.14835371104704367</v>
      </c>
      <c r="AC139" s="9">
        <v>2331123.29</v>
      </c>
      <c r="AE139" s="9">
        <v>2027366.8900000001</v>
      </c>
      <c r="AG139" s="9">
        <f t="shared" si="46"/>
        <v>303756.3999999999</v>
      </c>
      <c r="AI139" s="21">
        <f t="shared" si="47"/>
        <v>0.14982803630575217</v>
      </c>
    </row>
    <row r="140" spans="1:35" ht="12.75" outlineLevel="1">
      <c r="A140" s="1" t="s">
        <v>441</v>
      </c>
      <c r="B140" s="16" t="s">
        <v>442</v>
      </c>
      <c r="C140" s="1" t="s">
        <v>1108</v>
      </c>
      <c r="E140" s="5">
        <v>-194050.61000000002</v>
      </c>
      <c r="G140" s="5">
        <v>-154242.06</v>
      </c>
      <c r="I140" s="9">
        <f t="shared" si="40"/>
        <v>-39808.55000000002</v>
      </c>
      <c r="K140" s="21">
        <f t="shared" si="41"/>
        <v>-0.2580914051588783</v>
      </c>
      <c r="M140" s="9">
        <v>-579708.42</v>
      </c>
      <c r="O140" s="9">
        <v>-455029.3</v>
      </c>
      <c r="Q140" s="9">
        <f t="shared" si="42"/>
        <v>-124679.12000000005</v>
      </c>
      <c r="S140" s="21">
        <f t="shared" si="43"/>
        <v>-0.27400239940592847</v>
      </c>
      <c r="U140" s="9">
        <v>-1661862.8599999999</v>
      </c>
      <c r="W140" s="9">
        <v>-1358149.48</v>
      </c>
      <c r="Y140" s="9">
        <f t="shared" si="44"/>
        <v>-303713.3799999999</v>
      </c>
      <c r="AA140" s="21">
        <f t="shared" si="45"/>
        <v>-0.2236229402377711</v>
      </c>
      <c r="AC140" s="9">
        <v>-2205578.6999999997</v>
      </c>
      <c r="AE140" s="9">
        <v>-1801002.94</v>
      </c>
      <c r="AG140" s="9">
        <f t="shared" si="46"/>
        <v>-404575.7599999998</v>
      </c>
      <c r="AI140" s="21">
        <f t="shared" si="47"/>
        <v>-0.22463914467568818</v>
      </c>
    </row>
    <row r="141" spans="1:35" ht="12.75" outlineLevel="1">
      <c r="A141" s="1" t="s">
        <v>443</v>
      </c>
      <c r="B141" s="16" t="s">
        <v>444</v>
      </c>
      <c r="C141" s="1" t="s">
        <v>1109</v>
      </c>
      <c r="E141" s="5">
        <v>4376.71</v>
      </c>
      <c r="G141" s="5">
        <v>4182.14</v>
      </c>
      <c r="I141" s="9">
        <f t="shared" si="40"/>
        <v>194.5699999999997</v>
      </c>
      <c r="K141" s="21">
        <f t="shared" si="41"/>
        <v>0.046524028368251584</v>
      </c>
      <c r="M141" s="9">
        <v>12969.470000000001</v>
      </c>
      <c r="O141" s="9">
        <v>13034.15</v>
      </c>
      <c r="Q141" s="9">
        <f t="shared" si="42"/>
        <v>-64.67999999999847</v>
      </c>
      <c r="S141" s="21">
        <f t="shared" si="43"/>
        <v>-0.0049623489065262006</v>
      </c>
      <c r="U141" s="9">
        <v>39636.07</v>
      </c>
      <c r="W141" s="9">
        <v>39653.05</v>
      </c>
      <c r="Y141" s="9">
        <f t="shared" si="44"/>
        <v>-16.9800000000032</v>
      </c>
      <c r="AA141" s="21">
        <f t="shared" si="45"/>
        <v>-0.0004282142231178484</v>
      </c>
      <c r="AC141" s="9">
        <v>53800.4</v>
      </c>
      <c r="AE141" s="9">
        <v>53133.310000000005</v>
      </c>
      <c r="AG141" s="9">
        <f t="shared" si="46"/>
        <v>667.0899999999965</v>
      </c>
      <c r="AI141" s="21">
        <f t="shared" si="47"/>
        <v>0.012555024334075864</v>
      </c>
    </row>
    <row r="142" spans="1:35" ht="12.75" outlineLevel="1">
      <c r="A142" s="1" t="s">
        <v>445</v>
      </c>
      <c r="B142" s="16" t="s">
        <v>446</v>
      </c>
      <c r="C142" s="1" t="s">
        <v>1110</v>
      </c>
      <c r="E142" s="5">
        <v>-1961.45</v>
      </c>
      <c r="G142" s="5">
        <v>-1968.39</v>
      </c>
      <c r="I142" s="9">
        <f t="shared" si="40"/>
        <v>6.940000000000055</v>
      </c>
      <c r="K142" s="21">
        <f t="shared" si="41"/>
        <v>0.003525724068909136</v>
      </c>
      <c r="M142" s="9">
        <v>-5860.49</v>
      </c>
      <c r="O142" s="9">
        <v>-5844.52</v>
      </c>
      <c r="Q142" s="9">
        <f t="shared" si="42"/>
        <v>-15.969999999999345</v>
      </c>
      <c r="S142" s="21">
        <f t="shared" si="43"/>
        <v>-0.002732474180942035</v>
      </c>
      <c r="U142" s="9">
        <v>-17461.32</v>
      </c>
      <c r="W142" s="9">
        <v>-17228.89</v>
      </c>
      <c r="Y142" s="9">
        <f t="shared" si="44"/>
        <v>-232.4300000000003</v>
      </c>
      <c r="AA142" s="21">
        <f t="shared" si="45"/>
        <v>-0.01349071240224996</v>
      </c>
      <c r="AC142" s="9">
        <v>-23366.45</v>
      </c>
      <c r="AE142" s="9">
        <v>-22941.21</v>
      </c>
      <c r="AG142" s="9">
        <f t="shared" si="46"/>
        <v>-425.2400000000016</v>
      </c>
      <c r="AI142" s="21">
        <f t="shared" si="47"/>
        <v>-0.018536075472915404</v>
      </c>
    </row>
    <row r="143" spans="1:35" ht="12.75" outlineLevel="1">
      <c r="A143" s="1" t="s">
        <v>447</v>
      </c>
      <c r="B143" s="16" t="s">
        <v>448</v>
      </c>
      <c r="C143" s="1" t="s">
        <v>1111</v>
      </c>
      <c r="E143" s="5">
        <v>184776.48</v>
      </c>
      <c r="G143" s="5">
        <v>466595.87</v>
      </c>
      <c r="I143" s="9">
        <f t="shared" si="40"/>
        <v>-281819.39</v>
      </c>
      <c r="K143" s="21">
        <f t="shared" si="41"/>
        <v>-0.6039903225032832</v>
      </c>
      <c r="M143" s="9">
        <v>678807.73</v>
      </c>
      <c r="O143" s="9">
        <v>1894727.03</v>
      </c>
      <c r="Q143" s="9">
        <f t="shared" si="42"/>
        <v>-1215919.3</v>
      </c>
      <c r="S143" s="21">
        <f t="shared" si="43"/>
        <v>-0.6417385094252864</v>
      </c>
      <c r="U143" s="9">
        <v>2233083.96</v>
      </c>
      <c r="W143" s="9">
        <v>4980939.15</v>
      </c>
      <c r="Y143" s="9">
        <f t="shared" si="44"/>
        <v>-2747855.1900000004</v>
      </c>
      <c r="AA143" s="21">
        <f t="shared" si="45"/>
        <v>-0.5516741135052815</v>
      </c>
      <c r="AC143" s="9">
        <v>3209973.55</v>
      </c>
      <c r="AE143" s="9">
        <v>6205447.33</v>
      </c>
      <c r="AG143" s="9">
        <f t="shared" si="46"/>
        <v>-2995473.7800000003</v>
      </c>
      <c r="AI143" s="21">
        <f t="shared" si="47"/>
        <v>-0.48271681648452575</v>
      </c>
    </row>
    <row r="144" spans="1:35" ht="12.75" outlineLevel="1">
      <c r="A144" s="1" t="s">
        <v>449</v>
      </c>
      <c r="B144" s="16" t="s">
        <v>450</v>
      </c>
      <c r="C144" s="1" t="s">
        <v>1112</v>
      </c>
      <c r="E144" s="5">
        <v>-80452.33</v>
      </c>
      <c r="G144" s="5">
        <v>-121161.7</v>
      </c>
      <c r="I144" s="9">
        <f t="shared" si="40"/>
        <v>40709.369999999995</v>
      </c>
      <c r="K144" s="21">
        <f t="shared" si="41"/>
        <v>0.3359920667999871</v>
      </c>
      <c r="M144" s="9">
        <v>-300649.56</v>
      </c>
      <c r="O144" s="9">
        <v>-781770.41</v>
      </c>
      <c r="Q144" s="9">
        <f t="shared" si="42"/>
        <v>481120.85000000003</v>
      </c>
      <c r="S144" s="21">
        <f t="shared" si="43"/>
        <v>0.615424738319272</v>
      </c>
      <c r="U144" s="9">
        <v>-710056.13</v>
      </c>
      <c r="W144" s="9">
        <v>-2007700.16</v>
      </c>
      <c r="Y144" s="9">
        <f t="shared" si="44"/>
        <v>1297644.0299999998</v>
      </c>
      <c r="AA144" s="21">
        <f t="shared" si="45"/>
        <v>0.6463335790141093</v>
      </c>
      <c r="AC144" s="9">
        <v>-934409.73</v>
      </c>
      <c r="AE144" s="9">
        <v>-2395100.57</v>
      </c>
      <c r="AG144" s="9">
        <f t="shared" si="46"/>
        <v>1460690.8399999999</v>
      </c>
      <c r="AI144" s="21">
        <f t="shared" si="47"/>
        <v>0.6098661819449193</v>
      </c>
    </row>
    <row r="145" spans="1:35" ht="12.75" outlineLevel="1">
      <c r="A145" s="1" t="s">
        <v>451</v>
      </c>
      <c r="B145" s="16" t="s">
        <v>452</v>
      </c>
      <c r="C145" s="1" t="s">
        <v>1113</v>
      </c>
      <c r="E145" s="5">
        <v>656280.06</v>
      </c>
      <c r="G145" s="5">
        <v>1507609.3</v>
      </c>
      <c r="I145" s="9">
        <f t="shared" si="40"/>
        <v>-851329.24</v>
      </c>
      <c r="K145" s="21">
        <f t="shared" si="41"/>
        <v>-0.5646882385243975</v>
      </c>
      <c r="M145" s="9">
        <v>2123446.37</v>
      </c>
      <c r="O145" s="9">
        <v>5301231.78</v>
      </c>
      <c r="Q145" s="9">
        <f t="shared" si="42"/>
        <v>-3177785.41</v>
      </c>
      <c r="S145" s="21">
        <f t="shared" si="43"/>
        <v>-0.5994428355290664</v>
      </c>
      <c r="U145" s="9">
        <v>10002299.3</v>
      </c>
      <c r="W145" s="9">
        <v>21036371.97</v>
      </c>
      <c r="Y145" s="9">
        <f t="shared" si="44"/>
        <v>-11034072.669999998</v>
      </c>
      <c r="AA145" s="21">
        <f t="shared" si="45"/>
        <v>-0.5245235578518818</v>
      </c>
      <c r="AC145" s="9">
        <v>15617345.13</v>
      </c>
      <c r="AE145" s="9">
        <v>37725423.839999996</v>
      </c>
      <c r="AG145" s="9">
        <f t="shared" si="46"/>
        <v>-22108078.709999993</v>
      </c>
      <c r="AI145" s="21">
        <f t="shared" si="47"/>
        <v>-0.5860259861827969</v>
      </c>
    </row>
    <row r="146" spans="1:35" ht="12.75" outlineLevel="1">
      <c r="A146" s="1" t="s">
        <v>453</v>
      </c>
      <c r="B146" s="16" t="s">
        <v>454</v>
      </c>
      <c r="C146" s="1" t="s">
        <v>1114</v>
      </c>
      <c r="E146" s="5">
        <v>21403.59</v>
      </c>
      <c r="G146" s="5">
        <v>10654.9</v>
      </c>
      <c r="I146" s="9">
        <f t="shared" si="40"/>
        <v>10748.69</v>
      </c>
      <c r="K146" s="21">
        <f t="shared" si="41"/>
        <v>1.008802522782945</v>
      </c>
      <c r="M146" s="9">
        <v>30054.3</v>
      </c>
      <c r="O146" s="9">
        <v>58065.23</v>
      </c>
      <c r="Q146" s="9">
        <f t="shared" si="42"/>
        <v>-28010.930000000004</v>
      </c>
      <c r="S146" s="21">
        <f t="shared" si="43"/>
        <v>-0.4824045302154147</v>
      </c>
      <c r="U146" s="9">
        <v>48092.88</v>
      </c>
      <c r="W146" s="9">
        <v>284571.21</v>
      </c>
      <c r="Y146" s="9">
        <f t="shared" si="44"/>
        <v>-236478.33000000002</v>
      </c>
      <c r="AA146" s="21">
        <f t="shared" si="45"/>
        <v>-0.8309987858575012</v>
      </c>
      <c r="AC146" s="9">
        <v>64056.78999999999</v>
      </c>
      <c r="AE146" s="9">
        <v>316130.55000000005</v>
      </c>
      <c r="AG146" s="9">
        <f t="shared" si="46"/>
        <v>-252073.76000000007</v>
      </c>
      <c r="AI146" s="21">
        <f t="shared" si="47"/>
        <v>-0.7973723513909049</v>
      </c>
    </row>
    <row r="147" spans="1:35" ht="12.75" outlineLevel="1">
      <c r="A147" s="1" t="s">
        <v>455</v>
      </c>
      <c r="B147" s="16" t="s">
        <v>456</v>
      </c>
      <c r="C147" s="1" t="s">
        <v>1115</v>
      </c>
      <c r="E147" s="5">
        <v>-3502.53</v>
      </c>
      <c r="G147" s="5">
        <v>-1590.68</v>
      </c>
      <c r="I147" s="9">
        <f t="shared" si="40"/>
        <v>-1911.8500000000001</v>
      </c>
      <c r="K147" s="21">
        <f t="shared" si="41"/>
        <v>-1.2019073603741797</v>
      </c>
      <c r="M147" s="9">
        <v>-8004.860000000001</v>
      </c>
      <c r="O147" s="9">
        <v>1119.96</v>
      </c>
      <c r="Q147" s="9">
        <f t="shared" si="42"/>
        <v>-9124.82</v>
      </c>
      <c r="S147" s="21">
        <f t="shared" si="43"/>
        <v>-8.147451694703381</v>
      </c>
      <c r="U147" s="9">
        <v>-7248.33</v>
      </c>
      <c r="W147" s="9">
        <v>-1960.19</v>
      </c>
      <c r="Y147" s="9">
        <f t="shared" si="44"/>
        <v>-5288.139999999999</v>
      </c>
      <c r="AA147" s="21">
        <f t="shared" si="45"/>
        <v>-2.697769093812334</v>
      </c>
      <c r="AC147" s="9">
        <v>-8902.63</v>
      </c>
      <c r="AE147" s="9">
        <v>-2343.56</v>
      </c>
      <c r="AG147" s="9">
        <f t="shared" si="46"/>
        <v>-6559.07</v>
      </c>
      <c r="AI147" s="21">
        <f t="shared" si="47"/>
        <v>-2.7987634197545614</v>
      </c>
    </row>
    <row r="148" spans="1:35" ht="12.75" outlineLevel="1">
      <c r="A148" s="1" t="s">
        <v>457</v>
      </c>
      <c r="B148" s="16" t="s">
        <v>458</v>
      </c>
      <c r="C148" s="1" t="s">
        <v>1116</v>
      </c>
      <c r="E148" s="5">
        <v>11116.710000000001</v>
      </c>
      <c r="G148" s="5">
        <v>240358</v>
      </c>
      <c r="I148" s="9">
        <f t="shared" si="40"/>
        <v>-229241.29</v>
      </c>
      <c r="K148" s="21">
        <f t="shared" si="41"/>
        <v>-0.9537493655297515</v>
      </c>
      <c r="M148" s="9">
        <v>37055.16</v>
      </c>
      <c r="O148" s="9">
        <v>516406.57</v>
      </c>
      <c r="Q148" s="9">
        <f t="shared" si="42"/>
        <v>-479351.41000000003</v>
      </c>
      <c r="S148" s="21">
        <f t="shared" si="43"/>
        <v>-0.9282442126946604</v>
      </c>
      <c r="U148" s="9">
        <v>116421.83</v>
      </c>
      <c r="W148" s="9">
        <v>1618038.42</v>
      </c>
      <c r="Y148" s="9">
        <f t="shared" si="44"/>
        <v>-1501616.5899999999</v>
      </c>
      <c r="AA148" s="21">
        <f t="shared" si="45"/>
        <v>-0.9280475490810657</v>
      </c>
      <c r="AC148" s="9">
        <v>744569.76</v>
      </c>
      <c r="AE148" s="9">
        <v>2333584.3899999997</v>
      </c>
      <c r="AG148" s="9">
        <f t="shared" si="46"/>
        <v>-1589014.6299999997</v>
      </c>
      <c r="AI148" s="21">
        <f t="shared" si="47"/>
        <v>-0.6809330045269971</v>
      </c>
    </row>
    <row r="149" spans="1:35" ht="12.75" outlineLevel="1">
      <c r="A149" s="1" t="s">
        <v>459</v>
      </c>
      <c r="B149" s="16" t="s">
        <v>460</v>
      </c>
      <c r="C149" s="1" t="s">
        <v>1117</v>
      </c>
      <c r="E149" s="5">
        <v>26.23</v>
      </c>
      <c r="G149" s="5">
        <v>24.150000000000002</v>
      </c>
      <c r="I149" s="9">
        <f t="shared" si="40"/>
        <v>2.0799999999999983</v>
      </c>
      <c r="K149" s="21">
        <f t="shared" si="41"/>
        <v>0.08612836438923388</v>
      </c>
      <c r="M149" s="9">
        <v>142.29</v>
      </c>
      <c r="O149" s="9">
        <v>24.150000000000002</v>
      </c>
      <c r="Q149" s="9">
        <f t="shared" si="42"/>
        <v>118.13999999999999</v>
      </c>
      <c r="S149" s="21">
        <f t="shared" si="43"/>
        <v>4.891925465838509</v>
      </c>
      <c r="U149" s="9">
        <v>3730.4500000000003</v>
      </c>
      <c r="W149" s="9">
        <v>24.150000000000002</v>
      </c>
      <c r="Y149" s="9">
        <f t="shared" si="44"/>
        <v>3706.3</v>
      </c>
      <c r="AA149" s="21" t="str">
        <f t="shared" si="45"/>
        <v>N.M.</v>
      </c>
      <c r="AC149" s="9">
        <v>3876.1600000000003</v>
      </c>
      <c r="AE149" s="9">
        <v>24.150000000000002</v>
      </c>
      <c r="AG149" s="9">
        <f t="shared" si="46"/>
        <v>3852.01</v>
      </c>
      <c r="AI149" s="21" t="str">
        <f t="shared" si="47"/>
        <v>N.M.</v>
      </c>
    </row>
    <row r="150" spans="1:35" ht="12.75" outlineLevel="1">
      <c r="A150" s="1" t="s">
        <v>461</v>
      </c>
      <c r="B150" s="16" t="s">
        <v>462</v>
      </c>
      <c r="C150" s="1" t="s">
        <v>1118</v>
      </c>
      <c r="E150" s="5">
        <v>-840726.3300000001</v>
      </c>
      <c r="G150" s="5">
        <v>1053418.57</v>
      </c>
      <c r="I150" s="9">
        <f t="shared" si="40"/>
        <v>-1894144.9000000001</v>
      </c>
      <c r="K150" s="21">
        <f t="shared" si="41"/>
        <v>-1.7980933258087524</v>
      </c>
      <c r="M150" s="9">
        <v>-840726.3300000001</v>
      </c>
      <c r="O150" s="9">
        <v>1053418.57</v>
      </c>
      <c r="Q150" s="9">
        <f t="shared" si="42"/>
        <v>-1894144.9000000001</v>
      </c>
      <c r="S150" s="21">
        <f t="shared" si="43"/>
        <v>-1.7980933258087524</v>
      </c>
      <c r="U150" s="9">
        <v>-840726.3300000001</v>
      </c>
      <c r="W150" s="9">
        <v>1053418.57</v>
      </c>
      <c r="Y150" s="9">
        <f t="shared" si="44"/>
        <v>-1894144.9000000001</v>
      </c>
      <c r="AA150" s="21">
        <f t="shared" si="45"/>
        <v>-1.7980933258087524</v>
      </c>
      <c r="AC150" s="9">
        <v>840.0599999999395</v>
      </c>
      <c r="AE150" s="9">
        <v>1053418.57</v>
      </c>
      <c r="AG150" s="9">
        <f t="shared" si="46"/>
        <v>-1052578.5100000002</v>
      </c>
      <c r="AI150" s="21">
        <f t="shared" si="47"/>
        <v>-0.9992025392147779</v>
      </c>
    </row>
    <row r="151" spans="1:35" ht="12.75" outlineLevel="1">
      <c r="A151" s="1" t="s">
        <v>463</v>
      </c>
      <c r="B151" s="16" t="s">
        <v>464</v>
      </c>
      <c r="C151" s="1" t="s">
        <v>1119</v>
      </c>
      <c r="E151" s="5">
        <v>714204.26</v>
      </c>
      <c r="G151" s="5">
        <v>0</v>
      </c>
      <c r="I151" s="9">
        <f t="shared" si="40"/>
        <v>714204.26</v>
      </c>
      <c r="K151" s="21" t="str">
        <f t="shared" si="41"/>
        <v>N.M.</v>
      </c>
      <c r="M151" s="9">
        <v>2309617.47</v>
      </c>
      <c r="O151" s="9">
        <v>0</v>
      </c>
      <c r="Q151" s="9">
        <f t="shared" si="42"/>
        <v>2309617.47</v>
      </c>
      <c r="S151" s="21" t="str">
        <f t="shared" si="43"/>
        <v>N.M.</v>
      </c>
      <c r="U151" s="9">
        <v>5894941.3</v>
      </c>
      <c r="W151" s="9">
        <v>0</v>
      </c>
      <c r="Y151" s="9">
        <f t="shared" si="44"/>
        <v>5894941.3</v>
      </c>
      <c r="AA151" s="21" t="str">
        <f t="shared" si="45"/>
        <v>N.M.</v>
      </c>
      <c r="AC151" s="9">
        <v>5894941.3</v>
      </c>
      <c r="AE151" s="9">
        <v>0</v>
      </c>
      <c r="AG151" s="9">
        <f t="shared" si="46"/>
        <v>5894941.3</v>
      </c>
      <c r="AI151" s="21" t="str">
        <f t="shared" si="47"/>
        <v>N.M.</v>
      </c>
    </row>
    <row r="152" spans="1:35" ht="12.75" outlineLevel="1">
      <c r="A152" s="1" t="s">
        <v>465</v>
      </c>
      <c r="B152" s="16" t="s">
        <v>466</v>
      </c>
      <c r="C152" s="1" t="s">
        <v>1120</v>
      </c>
      <c r="E152" s="5">
        <v>587318.62</v>
      </c>
      <c r="G152" s="5">
        <v>0</v>
      </c>
      <c r="I152" s="9">
        <f t="shared" si="40"/>
        <v>587318.62</v>
      </c>
      <c r="K152" s="21" t="str">
        <f t="shared" si="41"/>
        <v>N.M.</v>
      </c>
      <c r="M152" s="9">
        <v>3045574.87</v>
      </c>
      <c r="O152" s="9">
        <v>0</v>
      </c>
      <c r="Q152" s="9">
        <f t="shared" si="42"/>
        <v>3045574.87</v>
      </c>
      <c r="S152" s="21" t="str">
        <f t="shared" si="43"/>
        <v>N.M.</v>
      </c>
      <c r="U152" s="9">
        <v>9217530.55</v>
      </c>
      <c r="W152" s="9">
        <v>0</v>
      </c>
      <c r="Y152" s="9">
        <f t="shared" si="44"/>
        <v>9217530.55</v>
      </c>
      <c r="AA152" s="21" t="str">
        <f t="shared" si="45"/>
        <v>N.M.</v>
      </c>
      <c r="AC152" s="9">
        <v>9217530.55</v>
      </c>
      <c r="AE152" s="9">
        <v>0</v>
      </c>
      <c r="AG152" s="9">
        <f t="shared" si="46"/>
        <v>9217530.55</v>
      </c>
      <c r="AI152" s="21" t="str">
        <f t="shared" si="47"/>
        <v>N.M.</v>
      </c>
    </row>
    <row r="153" spans="1:35" ht="12.75" outlineLevel="1">
      <c r="A153" s="1" t="s">
        <v>467</v>
      </c>
      <c r="B153" s="16" t="s">
        <v>468</v>
      </c>
      <c r="C153" s="1" t="s">
        <v>1121</v>
      </c>
      <c r="E153" s="5">
        <v>38516.98</v>
      </c>
      <c r="G153" s="5">
        <v>0</v>
      </c>
      <c r="I153" s="9">
        <f t="shared" si="40"/>
        <v>38516.98</v>
      </c>
      <c r="K153" s="21" t="str">
        <f t="shared" si="41"/>
        <v>N.M.</v>
      </c>
      <c r="M153" s="9">
        <v>267407.65</v>
      </c>
      <c r="O153" s="9">
        <v>0</v>
      </c>
      <c r="Q153" s="9">
        <f t="shared" si="42"/>
        <v>267407.65</v>
      </c>
      <c r="S153" s="21" t="str">
        <f t="shared" si="43"/>
        <v>N.M.</v>
      </c>
      <c r="U153" s="9">
        <v>1076014.48</v>
      </c>
      <c r="W153" s="9">
        <v>0</v>
      </c>
      <c r="Y153" s="9">
        <f t="shared" si="44"/>
        <v>1076014.48</v>
      </c>
      <c r="AA153" s="21" t="str">
        <f t="shared" si="45"/>
        <v>N.M.</v>
      </c>
      <c r="AC153" s="9">
        <v>1076014.48</v>
      </c>
      <c r="AE153" s="9">
        <v>0</v>
      </c>
      <c r="AG153" s="9">
        <f t="shared" si="46"/>
        <v>1076014.48</v>
      </c>
      <c r="AI153" s="21" t="str">
        <f t="shared" si="47"/>
        <v>N.M.</v>
      </c>
    </row>
    <row r="154" spans="1:35" ht="12.75" outlineLevel="1">
      <c r="A154" s="1" t="s">
        <v>469</v>
      </c>
      <c r="B154" s="16" t="s">
        <v>470</v>
      </c>
      <c r="C154" s="1" t="s">
        <v>1122</v>
      </c>
      <c r="E154" s="5">
        <v>167716</v>
      </c>
      <c r="G154" s="5">
        <v>0</v>
      </c>
      <c r="I154" s="9">
        <f t="shared" si="40"/>
        <v>167716</v>
      </c>
      <c r="K154" s="21" t="str">
        <f t="shared" si="41"/>
        <v>N.M.</v>
      </c>
      <c r="M154" s="9">
        <v>372743</v>
      </c>
      <c r="O154" s="9">
        <v>0</v>
      </c>
      <c r="Q154" s="9">
        <f t="shared" si="42"/>
        <v>372743</v>
      </c>
      <c r="S154" s="21" t="str">
        <f t="shared" si="43"/>
        <v>N.M.</v>
      </c>
      <c r="U154" s="9">
        <v>667127</v>
      </c>
      <c r="W154" s="9">
        <v>0</v>
      </c>
      <c r="Y154" s="9">
        <f t="shared" si="44"/>
        <v>667127</v>
      </c>
      <c r="AA154" s="21" t="str">
        <f t="shared" si="45"/>
        <v>N.M.</v>
      </c>
      <c r="AC154" s="9">
        <v>667127</v>
      </c>
      <c r="AE154" s="9">
        <v>0</v>
      </c>
      <c r="AG154" s="9">
        <f t="shared" si="46"/>
        <v>667127</v>
      </c>
      <c r="AI154" s="21" t="str">
        <f t="shared" si="47"/>
        <v>N.M.</v>
      </c>
    </row>
    <row r="155" spans="1:35" ht="12.75" outlineLevel="1">
      <c r="A155" s="1" t="s">
        <v>471</v>
      </c>
      <c r="B155" s="16" t="s">
        <v>472</v>
      </c>
      <c r="C155" s="1" t="s">
        <v>1123</v>
      </c>
      <c r="E155" s="5">
        <v>2562887</v>
      </c>
      <c r="G155" s="5">
        <v>0</v>
      </c>
      <c r="I155" s="9">
        <f t="shared" si="40"/>
        <v>2562887</v>
      </c>
      <c r="K155" s="21" t="str">
        <f t="shared" si="41"/>
        <v>N.M.</v>
      </c>
      <c r="M155" s="9">
        <v>8604590</v>
      </c>
      <c r="O155" s="9">
        <v>0</v>
      </c>
      <c r="Q155" s="9">
        <f t="shared" si="42"/>
        <v>8604590</v>
      </c>
      <c r="S155" s="21" t="str">
        <f t="shared" si="43"/>
        <v>N.M.</v>
      </c>
      <c r="U155" s="9">
        <v>21925738</v>
      </c>
      <c r="W155" s="9">
        <v>0</v>
      </c>
      <c r="Y155" s="9">
        <f t="shared" si="44"/>
        <v>21925738</v>
      </c>
      <c r="AA155" s="21" t="str">
        <f t="shared" si="45"/>
        <v>N.M.</v>
      </c>
      <c r="AC155" s="9">
        <v>21925738</v>
      </c>
      <c r="AE155" s="9">
        <v>0</v>
      </c>
      <c r="AG155" s="9">
        <f t="shared" si="46"/>
        <v>21925738</v>
      </c>
      <c r="AI155" s="21" t="str">
        <f t="shared" si="47"/>
        <v>N.M.</v>
      </c>
    </row>
    <row r="156" spans="1:35" ht="12.75" outlineLevel="1">
      <c r="A156" s="1" t="s">
        <v>473</v>
      </c>
      <c r="B156" s="16" t="s">
        <v>474</v>
      </c>
      <c r="C156" s="1" t="s">
        <v>1124</v>
      </c>
      <c r="E156" s="5">
        <v>85762</v>
      </c>
      <c r="G156" s="5">
        <v>0</v>
      </c>
      <c r="I156" s="9">
        <f t="shared" si="40"/>
        <v>85762</v>
      </c>
      <c r="K156" s="21" t="str">
        <f t="shared" si="41"/>
        <v>N.M.</v>
      </c>
      <c r="M156" s="9">
        <v>500053.981</v>
      </c>
      <c r="O156" s="9">
        <v>0</v>
      </c>
      <c r="Q156" s="9">
        <f t="shared" si="42"/>
        <v>500053.981</v>
      </c>
      <c r="S156" s="21" t="str">
        <f t="shared" si="43"/>
        <v>N.M.</v>
      </c>
      <c r="U156" s="9">
        <v>613230.053</v>
      </c>
      <c r="W156" s="9">
        <v>0</v>
      </c>
      <c r="Y156" s="9">
        <f t="shared" si="44"/>
        <v>613230.053</v>
      </c>
      <c r="AA156" s="21" t="str">
        <f t="shared" si="45"/>
        <v>N.M.</v>
      </c>
      <c r="AC156" s="9">
        <v>613230.053</v>
      </c>
      <c r="AE156" s="9">
        <v>0</v>
      </c>
      <c r="AG156" s="9">
        <f t="shared" si="46"/>
        <v>613230.053</v>
      </c>
      <c r="AI156" s="21" t="str">
        <f t="shared" si="47"/>
        <v>N.M.</v>
      </c>
    </row>
    <row r="157" spans="1:68" s="90" customFormat="1" ht="12.75">
      <c r="A157" s="90" t="s">
        <v>92</v>
      </c>
      <c r="B157" s="91"/>
      <c r="C157" s="77" t="s">
        <v>1125</v>
      </c>
      <c r="D157" s="105"/>
      <c r="E157" s="105">
        <v>5195044.4399999995</v>
      </c>
      <c r="F157" s="105"/>
      <c r="G157" s="105">
        <v>4004455.96</v>
      </c>
      <c r="H157" s="105"/>
      <c r="I157" s="9">
        <f aca="true" t="shared" si="48" ref="I157:I163">+E157-G157</f>
        <v>1190588.4799999995</v>
      </c>
      <c r="J157" s="37" t="str">
        <f>IF((+E157-G157)=(I157),"  ",$AO$514)</f>
        <v>  </v>
      </c>
      <c r="K157" s="38">
        <f aca="true" t="shared" si="49" ref="K157:K163">IF(G157&lt;0,IF(I157=0,0,IF(OR(G157=0,E157=0),"N.M.",IF(ABS(I157/G157)&gt;=10,"N.M.",I157/(-G157)))),IF(I157=0,0,IF(OR(G157=0,E157=0),"N.M.",IF(ABS(I157/G157)&gt;=10,"N.M.",I157/G157))))</f>
        <v>0.2973159130460257</v>
      </c>
      <c r="L157" s="39"/>
      <c r="M157" s="5">
        <v>18907780.670999996</v>
      </c>
      <c r="N157" s="9"/>
      <c r="O157" s="5">
        <v>15335288.65</v>
      </c>
      <c r="P157" s="9"/>
      <c r="Q157" s="9">
        <f aca="true" t="shared" si="50" ref="Q157:Q163">(+M157-O157)</f>
        <v>3572492.020999996</v>
      </c>
      <c r="R157" s="37" t="str">
        <f>IF((+M157-O157)=(Q157),"  ",$AO$514)</f>
        <v>  </v>
      </c>
      <c r="S157" s="38">
        <f aca="true" t="shared" si="51" ref="S157:S163">IF(O157&lt;0,IF(Q157=0,0,IF(OR(O157=0,M157=0),"N.M.",IF(ABS(Q157/O157)&gt;=10,"N.M.",Q157/(-O157)))),IF(Q157=0,0,IF(OR(O157=0,M157=0),"N.M.",IF(ABS(Q157/O157)&gt;=10,"N.M.",Q157/O157))))</f>
        <v>0.23295890299397762</v>
      </c>
      <c r="T157" s="39"/>
      <c r="U157" s="9">
        <v>58339548.583000004</v>
      </c>
      <c r="V157" s="9"/>
      <c r="W157" s="9">
        <v>40542548.74</v>
      </c>
      <c r="X157" s="9"/>
      <c r="Y157" s="9">
        <f aca="true" t="shared" si="52" ref="Y157:Y163">(+U157-W157)</f>
        <v>17796999.843000002</v>
      </c>
      <c r="Z157" s="37" t="str">
        <f>IF((+U157-W157)=(Y157),"  ",$AO$514)</f>
        <v>  </v>
      </c>
      <c r="AA157" s="38">
        <f aca="true" t="shared" si="53" ref="AA157:AA163">IF(W157&lt;0,IF(Y157=0,0,IF(OR(W157=0,U157=0),"N.M.",IF(ABS(Y157/W157)&gt;=10,"N.M.",Y157/(-W157)))),IF(Y157=0,0,IF(OR(W157=0,U157=0),"N.M.",IF(ABS(Y157/W157)&gt;=10,"N.M.",Y157/W157))))</f>
        <v>0.43897091811204175</v>
      </c>
      <c r="AB157" s="39"/>
      <c r="AC157" s="9">
        <v>70605278.69299999</v>
      </c>
      <c r="AD157" s="9"/>
      <c r="AE157" s="9">
        <v>62504031.04</v>
      </c>
      <c r="AF157" s="9"/>
      <c r="AG157" s="9">
        <f aca="true" t="shared" si="54" ref="AG157:AG163">(+AC157-AE157)</f>
        <v>8101247.65299999</v>
      </c>
      <c r="AH157" s="37" t="str">
        <f>IF((+AC157-AE157)=(AG157),"  ",$AO$514)</f>
        <v>  </v>
      </c>
      <c r="AI157" s="38">
        <f aca="true" t="shared" si="55" ref="AI157:AI163">IF(AE157&lt;0,IF(AG157=0,0,IF(OR(AE157=0,AC157=0),"N.M.",IF(ABS(AG157/AE157)&gt;=10,"N.M.",AG157/(-AE157)))),IF(AG157=0,0,IF(OR(AE157=0,AC157=0),"N.M.",IF(ABS(AG157/AE157)&gt;=10,"N.M.",AG157/AE157))))</f>
        <v>0.1296116029351055</v>
      </c>
      <c r="AJ157" s="105"/>
      <c r="AK157" s="105"/>
      <c r="AL157" s="105"/>
      <c r="AM157" s="105"/>
      <c r="AN157" s="105"/>
      <c r="AO157" s="105"/>
      <c r="AP157" s="106"/>
      <c r="AQ157" s="107"/>
      <c r="AR157" s="108"/>
      <c r="AS157" s="105"/>
      <c r="AT157" s="105"/>
      <c r="AU157" s="105"/>
      <c r="AV157" s="105"/>
      <c r="AW157" s="105"/>
      <c r="AX157" s="106"/>
      <c r="AY157" s="107"/>
      <c r="AZ157" s="108"/>
      <c r="BA157" s="105"/>
      <c r="BB157" s="105"/>
      <c r="BC157" s="105"/>
      <c r="BD157" s="106"/>
      <c r="BE157" s="107"/>
      <c r="BF157" s="108"/>
      <c r="BG157" s="105"/>
      <c r="BH157" s="109"/>
      <c r="BI157" s="105"/>
      <c r="BJ157" s="109"/>
      <c r="BK157" s="105"/>
      <c r="BL157" s="109"/>
      <c r="BM157" s="105"/>
      <c r="BN157" s="97"/>
      <c r="BO157" s="97"/>
      <c r="BP157" s="97"/>
    </row>
    <row r="158" spans="1:35" ht="12.75" outlineLevel="1">
      <c r="A158" s="1" t="s">
        <v>475</v>
      </c>
      <c r="B158" s="16" t="s">
        <v>476</v>
      </c>
      <c r="C158" s="1" t="s">
        <v>1126</v>
      </c>
      <c r="E158" s="5">
        <v>0</v>
      </c>
      <c r="G158" s="5">
        <v>60900.26</v>
      </c>
      <c r="I158" s="9">
        <f t="shared" si="48"/>
        <v>-60900.26</v>
      </c>
      <c r="K158" s="21" t="str">
        <f t="shared" si="49"/>
        <v>N.M.</v>
      </c>
      <c r="M158" s="9">
        <v>0</v>
      </c>
      <c r="O158" s="9">
        <v>114690.55</v>
      </c>
      <c r="Q158" s="9">
        <f t="shared" si="50"/>
        <v>-114690.55</v>
      </c>
      <c r="S158" s="21" t="str">
        <f t="shared" si="51"/>
        <v>N.M.</v>
      </c>
      <c r="U158" s="9">
        <v>332.08</v>
      </c>
      <c r="W158" s="9">
        <v>312466.36</v>
      </c>
      <c r="Y158" s="9">
        <f t="shared" si="52"/>
        <v>-312134.27999999997</v>
      </c>
      <c r="AA158" s="21">
        <f t="shared" si="53"/>
        <v>-0.9989372295948914</v>
      </c>
      <c r="AC158" s="9">
        <v>142066.50999999998</v>
      </c>
      <c r="AE158" s="9">
        <v>467610.91000000003</v>
      </c>
      <c r="AG158" s="9">
        <f t="shared" si="54"/>
        <v>-325544.4</v>
      </c>
      <c r="AI158" s="21">
        <f t="shared" si="55"/>
        <v>-0.6961864940234179</v>
      </c>
    </row>
    <row r="159" spans="1:35" ht="12.75" outlineLevel="1">
      <c r="A159" s="1" t="s">
        <v>477</v>
      </c>
      <c r="B159" s="16" t="s">
        <v>478</v>
      </c>
      <c r="C159" s="1" t="s">
        <v>1127</v>
      </c>
      <c r="E159" s="5">
        <v>4377674</v>
      </c>
      <c r="G159" s="5">
        <v>4609260</v>
      </c>
      <c r="I159" s="9">
        <f t="shared" si="48"/>
        <v>-231586</v>
      </c>
      <c r="K159" s="21">
        <f t="shared" si="49"/>
        <v>-0.050243639976916034</v>
      </c>
      <c r="M159" s="9">
        <v>14166051</v>
      </c>
      <c r="O159" s="9">
        <v>12748159</v>
      </c>
      <c r="Q159" s="9">
        <f t="shared" si="50"/>
        <v>1417892</v>
      </c>
      <c r="S159" s="21">
        <f t="shared" si="51"/>
        <v>0.11122327545491079</v>
      </c>
      <c r="U159" s="9">
        <v>42147333</v>
      </c>
      <c r="W159" s="9">
        <v>36471768</v>
      </c>
      <c r="Y159" s="9">
        <f t="shared" si="52"/>
        <v>5675565</v>
      </c>
      <c r="AA159" s="21">
        <f t="shared" si="53"/>
        <v>0.15561529674130412</v>
      </c>
      <c r="AC159" s="9">
        <v>56723940</v>
      </c>
      <c r="AE159" s="9">
        <v>45824380</v>
      </c>
      <c r="AG159" s="9">
        <f t="shared" si="54"/>
        <v>10899560</v>
      </c>
      <c r="AI159" s="21">
        <f t="shared" si="55"/>
        <v>0.23785504572020397</v>
      </c>
    </row>
    <row r="160" spans="1:35" ht="12.75" outlineLevel="1">
      <c r="A160" s="1" t="s">
        <v>479</v>
      </c>
      <c r="B160" s="16" t="s">
        <v>480</v>
      </c>
      <c r="C160" s="1" t="s">
        <v>1128</v>
      </c>
      <c r="E160" s="5">
        <v>2415045.21</v>
      </c>
      <c r="G160" s="5">
        <v>6009751</v>
      </c>
      <c r="I160" s="9">
        <f t="shared" si="48"/>
        <v>-3594705.79</v>
      </c>
      <c r="K160" s="21">
        <f t="shared" si="49"/>
        <v>-0.5981455454643628</v>
      </c>
      <c r="M160" s="9">
        <v>4599587.21</v>
      </c>
      <c r="O160" s="9">
        <v>22869852</v>
      </c>
      <c r="Q160" s="9">
        <f t="shared" si="50"/>
        <v>-18270264.79</v>
      </c>
      <c r="S160" s="21">
        <f t="shared" si="51"/>
        <v>-0.7988798873731233</v>
      </c>
      <c r="U160" s="9">
        <v>6913372.21</v>
      </c>
      <c r="W160" s="9">
        <v>63474599</v>
      </c>
      <c r="Y160" s="9">
        <f t="shared" si="52"/>
        <v>-56561226.79</v>
      </c>
      <c r="AA160" s="21">
        <f t="shared" si="53"/>
        <v>-0.8910844287492072</v>
      </c>
      <c r="AC160" s="9">
        <v>20058995.21</v>
      </c>
      <c r="AE160" s="9">
        <v>78476587.35</v>
      </c>
      <c r="AG160" s="9">
        <f t="shared" si="54"/>
        <v>-58417592.13999999</v>
      </c>
      <c r="AI160" s="21">
        <f t="shared" si="55"/>
        <v>-0.7443951643750981</v>
      </c>
    </row>
    <row r="161" spans="1:35" ht="12.75" outlineLevel="1">
      <c r="A161" s="1" t="s">
        <v>481</v>
      </c>
      <c r="B161" s="16" t="s">
        <v>482</v>
      </c>
      <c r="C161" s="1" t="s">
        <v>1129</v>
      </c>
      <c r="E161" s="5">
        <v>3551596</v>
      </c>
      <c r="G161" s="5">
        <v>3442024</v>
      </c>
      <c r="I161" s="9">
        <f t="shared" si="48"/>
        <v>109572</v>
      </c>
      <c r="K161" s="21">
        <f t="shared" si="49"/>
        <v>0.031833595582134236</v>
      </c>
      <c r="M161" s="9">
        <v>10479953</v>
      </c>
      <c r="O161" s="9">
        <v>10081980</v>
      </c>
      <c r="Q161" s="9">
        <f t="shared" si="50"/>
        <v>397973</v>
      </c>
      <c r="S161" s="21">
        <f t="shared" si="51"/>
        <v>0.03947369465124906</v>
      </c>
      <c r="U161" s="9">
        <v>30725178</v>
      </c>
      <c r="W161" s="9">
        <v>30390611</v>
      </c>
      <c r="Y161" s="9">
        <f t="shared" si="52"/>
        <v>334567</v>
      </c>
      <c r="AA161" s="21">
        <f t="shared" si="53"/>
        <v>0.011008893503325748</v>
      </c>
      <c r="AC161" s="9">
        <v>40496978</v>
      </c>
      <c r="AE161" s="9">
        <v>41734389</v>
      </c>
      <c r="AG161" s="9">
        <f t="shared" si="54"/>
        <v>-1237411</v>
      </c>
      <c r="AI161" s="21">
        <f t="shared" si="55"/>
        <v>-0.029649673318567094</v>
      </c>
    </row>
    <row r="162" spans="1:35" ht="12.75" outlineLevel="1">
      <c r="A162" s="1" t="s">
        <v>483</v>
      </c>
      <c r="B162" s="16" t="s">
        <v>484</v>
      </c>
      <c r="C162" s="1" t="s">
        <v>1130</v>
      </c>
      <c r="E162" s="5">
        <v>4550926.8</v>
      </c>
      <c r="G162" s="5">
        <v>5595893</v>
      </c>
      <c r="I162" s="9">
        <f t="shared" si="48"/>
        <v>-1044966.2000000002</v>
      </c>
      <c r="K162" s="21">
        <f t="shared" si="49"/>
        <v>-0.18673805950185254</v>
      </c>
      <c r="M162" s="9">
        <v>15035656.27</v>
      </c>
      <c r="O162" s="9">
        <v>17654504</v>
      </c>
      <c r="Q162" s="9">
        <f t="shared" si="50"/>
        <v>-2618847.7300000004</v>
      </c>
      <c r="S162" s="21">
        <f t="shared" si="51"/>
        <v>-0.14833878822084157</v>
      </c>
      <c r="U162" s="9">
        <v>47917120.88</v>
      </c>
      <c r="W162" s="9">
        <v>47271989</v>
      </c>
      <c r="Y162" s="9">
        <f t="shared" si="52"/>
        <v>645131.8800000027</v>
      </c>
      <c r="AA162" s="21">
        <f t="shared" si="53"/>
        <v>0.013647233671508992</v>
      </c>
      <c r="AC162" s="9">
        <v>66739156.88</v>
      </c>
      <c r="AE162" s="9">
        <v>62395432</v>
      </c>
      <c r="AG162" s="9">
        <f t="shared" si="54"/>
        <v>4343724.880000003</v>
      </c>
      <c r="AI162" s="21">
        <f t="shared" si="55"/>
        <v>0.06961607189449386</v>
      </c>
    </row>
    <row r="163" spans="1:68" s="90" customFormat="1" ht="12.75">
      <c r="A163" s="90" t="s">
        <v>93</v>
      </c>
      <c r="B163" s="91"/>
      <c r="C163" s="77" t="s">
        <v>1131</v>
      </c>
      <c r="D163" s="105"/>
      <c r="E163" s="105">
        <v>14895242.010000002</v>
      </c>
      <c r="F163" s="105"/>
      <c r="G163" s="105">
        <v>19717828.259999998</v>
      </c>
      <c r="H163" s="105"/>
      <c r="I163" s="9">
        <f t="shared" si="48"/>
        <v>-4822586.249999996</v>
      </c>
      <c r="J163" s="37" t="str">
        <f>IF((+E163-G163)=(I163),"  ",$AO$514)</f>
        <v>  </v>
      </c>
      <c r="K163" s="38">
        <f t="shared" si="49"/>
        <v>-0.24457999057549337</v>
      </c>
      <c r="L163" s="39"/>
      <c r="M163" s="5">
        <v>44281247.480000004</v>
      </c>
      <c r="N163" s="9"/>
      <c r="O163" s="5">
        <v>63469185.55</v>
      </c>
      <c r="P163" s="9"/>
      <c r="Q163" s="9">
        <f t="shared" si="50"/>
        <v>-19187938.069999993</v>
      </c>
      <c r="R163" s="37" t="str">
        <f>IF((+M163-O163)=(Q163),"  ",$AO$514)</f>
        <v>  </v>
      </c>
      <c r="S163" s="38">
        <f t="shared" si="51"/>
        <v>-0.3023189584634586</v>
      </c>
      <c r="T163" s="39"/>
      <c r="U163" s="9">
        <v>127703336.16999999</v>
      </c>
      <c r="V163" s="9"/>
      <c r="W163" s="9">
        <v>177921433.36</v>
      </c>
      <c r="X163" s="9"/>
      <c r="Y163" s="9">
        <f t="shared" si="52"/>
        <v>-50218097.19000003</v>
      </c>
      <c r="Z163" s="37" t="str">
        <f>IF((+U163-W163)=(Y163),"  ",$AO$514)</f>
        <v>  </v>
      </c>
      <c r="AA163" s="38">
        <f t="shared" si="53"/>
        <v>-0.2822487220434566</v>
      </c>
      <c r="AB163" s="39"/>
      <c r="AC163" s="9">
        <v>184161136.59999996</v>
      </c>
      <c r="AD163" s="9"/>
      <c r="AE163" s="9">
        <v>228898399.26</v>
      </c>
      <c r="AF163" s="9"/>
      <c r="AG163" s="9">
        <f t="shared" si="54"/>
        <v>-44737262.660000026</v>
      </c>
      <c r="AH163" s="37" t="str">
        <f>IF((+AC163-AE163)=(AG163),"  ",$AO$514)</f>
        <v>  </v>
      </c>
      <c r="AI163" s="38">
        <f t="shared" si="55"/>
        <v>-0.19544593935401045</v>
      </c>
      <c r="AJ163" s="105"/>
      <c r="AK163" s="105"/>
      <c r="AL163" s="105"/>
      <c r="AM163" s="105"/>
      <c r="AN163" s="105"/>
      <c r="AO163" s="105"/>
      <c r="AP163" s="106"/>
      <c r="AQ163" s="107"/>
      <c r="AR163" s="108"/>
      <c r="AS163" s="105"/>
      <c r="AT163" s="105"/>
      <c r="AU163" s="105"/>
      <c r="AV163" s="105"/>
      <c r="AW163" s="105"/>
      <c r="AX163" s="106"/>
      <c r="AY163" s="107"/>
      <c r="AZ163" s="108"/>
      <c r="BA163" s="105"/>
      <c r="BB163" s="105"/>
      <c r="BC163" s="105"/>
      <c r="BD163" s="106"/>
      <c r="BE163" s="107"/>
      <c r="BF163" s="108"/>
      <c r="BG163" s="105"/>
      <c r="BH163" s="109"/>
      <c r="BI163" s="105"/>
      <c r="BJ163" s="109"/>
      <c r="BK163" s="105"/>
      <c r="BL163" s="109"/>
      <c r="BM163" s="105"/>
      <c r="BN163" s="97"/>
      <c r="BO163" s="97"/>
      <c r="BP163" s="97"/>
    </row>
    <row r="164" spans="1:35" ht="12.75" outlineLevel="1">
      <c r="A164" s="1" t="s">
        <v>485</v>
      </c>
      <c r="B164" s="16" t="s">
        <v>486</v>
      </c>
      <c r="C164" s="1" t="s">
        <v>1132</v>
      </c>
      <c r="E164" s="5">
        <v>0</v>
      </c>
      <c r="G164" s="5">
        <v>0</v>
      </c>
      <c r="I164" s="9">
        <f aca="true" t="shared" si="56" ref="I164:I195">+E164-G164</f>
        <v>0</v>
      </c>
      <c r="K164" s="21">
        <f aca="true" t="shared" si="57" ref="K164:K195">IF(G164&lt;0,IF(I164=0,0,IF(OR(G164=0,E164=0),"N.M.",IF(ABS(I164/G164)&gt;=10,"N.M.",I164/(-G164)))),IF(I164=0,0,IF(OR(G164=0,E164=0),"N.M.",IF(ABS(I164/G164)&gt;=10,"N.M.",I164/G164))))</f>
        <v>0</v>
      </c>
      <c r="M164" s="9">
        <v>0</v>
      </c>
      <c r="O164" s="9">
        <v>0</v>
      </c>
      <c r="Q164" s="9">
        <f aca="true" t="shared" si="58" ref="Q164:Q195">(+M164-O164)</f>
        <v>0</v>
      </c>
      <c r="S164" s="21">
        <f aca="true" t="shared" si="59" ref="S164:S195">IF(O164&lt;0,IF(Q164=0,0,IF(OR(O164=0,M164=0),"N.M.",IF(ABS(Q164/O164)&gt;=10,"N.M.",Q164/(-O164)))),IF(Q164=0,0,IF(OR(O164=0,M164=0),"N.M.",IF(ABS(Q164/O164)&gt;=10,"N.M.",Q164/O164))))</f>
        <v>0</v>
      </c>
      <c r="U164" s="9">
        <v>1274.82</v>
      </c>
      <c r="W164" s="9">
        <v>0</v>
      </c>
      <c r="Y164" s="9">
        <f aca="true" t="shared" si="60" ref="Y164:Y195">(+U164-W164)</f>
        <v>1274.82</v>
      </c>
      <c r="AA164" s="21" t="str">
        <f aca="true" t="shared" si="61" ref="AA164:AA195">IF(W164&lt;0,IF(Y164=0,0,IF(OR(W164=0,U164=0),"N.M.",IF(ABS(Y164/W164)&gt;=10,"N.M.",Y164/(-W164)))),IF(Y164=0,0,IF(OR(W164=0,U164=0),"N.M.",IF(ABS(Y164/W164)&gt;=10,"N.M.",Y164/W164))))</f>
        <v>N.M.</v>
      </c>
      <c r="AC164" s="9">
        <v>0</v>
      </c>
      <c r="AE164" s="9">
        <v>0</v>
      </c>
      <c r="AG164" s="9">
        <f aca="true" t="shared" si="62" ref="AG164:AG195">(+AC164-AE164)</f>
        <v>0</v>
      </c>
      <c r="AI164" s="21">
        <f aca="true" t="shared" si="63" ref="AI164:AI195">IF(AE164&lt;0,IF(AG164=0,0,IF(OR(AE164=0,AC164=0),"N.M.",IF(ABS(AG164/AE164)&gt;=10,"N.M.",AG164/(-AE164)))),IF(AG164=0,0,IF(OR(AE164=0,AC164=0),"N.M.",IF(ABS(AG164/AE164)&gt;=10,"N.M.",AG164/AE164))))</f>
        <v>0</v>
      </c>
    </row>
    <row r="165" spans="1:35" ht="12.75" outlineLevel="1">
      <c r="A165" s="1" t="s">
        <v>487</v>
      </c>
      <c r="B165" s="16" t="s">
        <v>488</v>
      </c>
      <c r="C165" s="1" t="s">
        <v>1133</v>
      </c>
      <c r="E165" s="5">
        <v>-155</v>
      </c>
      <c r="G165" s="5">
        <v>-155</v>
      </c>
      <c r="I165" s="9">
        <f t="shared" si="56"/>
        <v>0</v>
      </c>
      <c r="K165" s="21">
        <f t="shared" si="57"/>
        <v>0</v>
      </c>
      <c r="M165" s="9">
        <v>-465</v>
      </c>
      <c r="O165" s="9">
        <v>-465</v>
      </c>
      <c r="Q165" s="9">
        <f t="shared" si="58"/>
        <v>0</v>
      </c>
      <c r="S165" s="21">
        <f t="shared" si="59"/>
        <v>0</v>
      </c>
      <c r="U165" s="9">
        <v>-1396</v>
      </c>
      <c r="W165" s="9">
        <v>-1396</v>
      </c>
      <c r="Y165" s="9">
        <f t="shared" si="60"/>
        <v>0</v>
      </c>
      <c r="AA165" s="21">
        <f t="shared" si="61"/>
        <v>0</v>
      </c>
      <c r="AC165" s="9">
        <v>-1861</v>
      </c>
      <c r="AE165" s="9">
        <v>-1804</v>
      </c>
      <c r="AG165" s="9">
        <f t="shared" si="62"/>
        <v>-57</v>
      </c>
      <c r="AI165" s="21">
        <f t="shared" si="63"/>
        <v>-0.03159645232815964</v>
      </c>
    </row>
    <row r="166" spans="1:35" ht="12.75" outlineLevel="1">
      <c r="A166" s="1" t="s">
        <v>489</v>
      </c>
      <c r="B166" s="16" t="s">
        <v>490</v>
      </c>
      <c r="C166" s="1" t="s">
        <v>1134</v>
      </c>
      <c r="E166" s="5">
        <v>87016.91</v>
      </c>
      <c r="G166" s="5">
        <v>110509.88</v>
      </c>
      <c r="I166" s="9">
        <f t="shared" si="56"/>
        <v>-23492.97</v>
      </c>
      <c r="K166" s="21">
        <f t="shared" si="57"/>
        <v>-0.21258705556462462</v>
      </c>
      <c r="M166" s="9">
        <v>270245.49</v>
      </c>
      <c r="O166" s="9">
        <v>389219.87</v>
      </c>
      <c r="Q166" s="9">
        <f t="shared" si="58"/>
        <v>-118974.38</v>
      </c>
      <c r="S166" s="21">
        <f t="shared" si="59"/>
        <v>-0.30567396263710794</v>
      </c>
      <c r="U166" s="9">
        <v>931006.9400000001</v>
      </c>
      <c r="W166" s="9">
        <v>1446083.98</v>
      </c>
      <c r="Y166" s="9">
        <f t="shared" si="60"/>
        <v>-515077.0399999999</v>
      </c>
      <c r="AA166" s="21">
        <f t="shared" si="61"/>
        <v>-0.35618750164150215</v>
      </c>
      <c r="AC166" s="9">
        <v>1427709.11</v>
      </c>
      <c r="AE166" s="9">
        <v>2036990.92</v>
      </c>
      <c r="AG166" s="9">
        <f t="shared" si="62"/>
        <v>-609281.8099999998</v>
      </c>
      <c r="AI166" s="21">
        <f t="shared" si="63"/>
        <v>-0.2991087510591357</v>
      </c>
    </row>
    <row r="167" spans="1:35" ht="12.75" outlineLevel="1">
      <c r="A167" s="1" t="s">
        <v>491</v>
      </c>
      <c r="B167" s="16" t="s">
        <v>492</v>
      </c>
      <c r="C167" s="1" t="s">
        <v>1135</v>
      </c>
      <c r="E167" s="5">
        <v>81398.3</v>
      </c>
      <c r="G167" s="5">
        <v>92504.08</v>
      </c>
      <c r="I167" s="9">
        <f t="shared" si="56"/>
        <v>-11105.779999999999</v>
      </c>
      <c r="K167" s="21">
        <f t="shared" si="57"/>
        <v>-0.12005719099092708</v>
      </c>
      <c r="M167" s="9">
        <v>298507.17</v>
      </c>
      <c r="O167" s="9">
        <v>309015.4</v>
      </c>
      <c r="Q167" s="9">
        <f t="shared" si="58"/>
        <v>-10508.23000000004</v>
      </c>
      <c r="S167" s="21">
        <f t="shared" si="59"/>
        <v>-0.03400552205488801</v>
      </c>
      <c r="U167" s="9">
        <v>879083.91</v>
      </c>
      <c r="W167" s="9">
        <v>935750.21</v>
      </c>
      <c r="Y167" s="9">
        <f t="shared" si="60"/>
        <v>-56666.29999999993</v>
      </c>
      <c r="AA167" s="21">
        <f t="shared" si="61"/>
        <v>-0.0605570796505618</v>
      </c>
      <c r="AC167" s="9">
        <v>1239602.72</v>
      </c>
      <c r="AE167" s="9">
        <v>1254194.69</v>
      </c>
      <c r="AG167" s="9">
        <f t="shared" si="62"/>
        <v>-14591.969999999972</v>
      </c>
      <c r="AI167" s="21">
        <f t="shared" si="63"/>
        <v>-0.011634533391303046</v>
      </c>
    </row>
    <row r="168" spans="1:35" ht="12.75" outlineLevel="1">
      <c r="A168" s="1" t="s">
        <v>493</v>
      </c>
      <c r="B168" s="16" t="s">
        <v>494</v>
      </c>
      <c r="C168" s="1" t="s">
        <v>1136</v>
      </c>
      <c r="E168" s="5">
        <v>430362.72000000003</v>
      </c>
      <c r="G168" s="5">
        <v>472056.74</v>
      </c>
      <c r="I168" s="9">
        <f t="shared" si="56"/>
        <v>-41694.01999999996</v>
      </c>
      <c r="K168" s="21">
        <f t="shared" si="57"/>
        <v>-0.08832417052238246</v>
      </c>
      <c r="M168" s="9">
        <v>1302462.7</v>
      </c>
      <c r="O168" s="9">
        <v>1523731.443</v>
      </c>
      <c r="Q168" s="9">
        <f t="shared" si="58"/>
        <v>-221268.74300000002</v>
      </c>
      <c r="S168" s="21">
        <f t="shared" si="59"/>
        <v>-0.14521505349023636</v>
      </c>
      <c r="U168" s="9">
        <v>3864435.55</v>
      </c>
      <c r="W168" s="9">
        <v>4058899.846</v>
      </c>
      <c r="Y168" s="9">
        <f t="shared" si="60"/>
        <v>-194464.2960000001</v>
      </c>
      <c r="AA168" s="21">
        <f t="shared" si="61"/>
        <v>-0.04791059237188187</v>
      </c>
      <c r="AC168" s="9">
        <v>5262765.64</v>
      </c>
      <c r="AE168" s="9">
        <v>5162660.397</v>
      </c>
      <c r="AG168" s="9">
        <f t="shared" si="62"/>
        <v>100105.24299999978</v>
      </c>
      <c r="AI168" s="21">
        <f t="shared" si="63"/>
        <v>0.01939024365386701</v>
      </c>
    </row>
    <row r="169" spans="1:35" ht="12.75" outlineLevel="1">
      <c r="A169" s="1" t="s">
        <v>495</v>
      </c>
      <c r="B169" s="16" t="s">
        <v>496</v>
      </c>
      <c r="C169" s="1" t="s">
        <v>1137</v>
      </c>
      <c r="E169" s="5">
        <v>0</v>
      </c>
      <c r="G169" s="5">
        <v>0</v>
      </c>
      <c r="I169" s="9">
        <f t="shared" si="56"/>
        <v>0</v>
      </c>
      <c r="K169" s="21">
        <f t="shared" si="57"/>
        <v>0</v>
      </c>
      <c r="M169" s="9">
        <v>0</v>
      </c>
      <c r="O169" s="9">
        <v>0</v>
      </c>
      <c r="Q169" s="9">
        <f t="shared" si="58"/>
        <v>0</v>
      </c>
      <c r="S169" s="21">
        <f t="shared" si="59"/>
        <v>0</v>
      </c>
      <c r="U169" s="9">
        <v>20220.7</v>
      </c>
      <c r="W169" s="9">
        <v>16321.815</v>
      </c>
      <c r="Y169" s="9">
        <f t="shared" si="60"/>
        <v>3898.885</v>
      </c>
      <c r="AA169" s="21">
        <f t="shared" si="61"/>
        <v>0.23887570101731948</v>
      </c>
      <c r="AC169" s="9">
        <v>20220.7</v>
      </c>
      <c r="AE169" s="9">
        <v>16321.815</v>
      </c>
      <c r="AG169" s="9">
        <f t="shared" si="62"/>
        <v>3898.885</v>
      </c>
      <c r="AI169" s="21">
        <f t="shared" si="63"/>
        <v>0.23887570101731948</v>
      </c>
    </row>
    <row r="170" spans="1:35" ht="12.75" outlineLevel="1">
      <c r="A170" s="1" t="s">
        <v>497</v>
      </c>
      <c r="B170" s="16" t="s">
        <v>498</v>
      </c>
      <c r="C170" s="1" t="s">
        <v>1138</v>
      </c>
      <c r="E170" s="5">
        <v>72788.79000000001</v>
      </c>
      <c r="G170" s="5">
        <v>240257.21</v>
      </c>
      <c r="I170" s="9">
        <f t="shared" si="56"/>
        <v>-167468.41999999998</v>
      </c>
      <c r="K170" s="21">
        <f t="shared" si="57"/>
        <v>-0.6970380618338154</v>
      </c>
      <c r="M170" s="9">
        <v>371341.37</v>
      </c>
      <c r="O170" s="9">
        <v>601009.907</v>
      </c>
      <c r="Q170" s="9">
        <f t="shared" si="58"/>
        <v>-229668.537</v>
      </c>
      <c r="S170" s="21">
        <f t="shared" si="59"/>
        <v>-0.38213768912132096</v>
      </c>
      <c r="U170" s="9">
        <v>1171361.11</v>
      </c>
      <c r="W170" s="9">
        <v>1304480.35</v>
      </c>
      <c r="Y170" s="9">
        <f t="shared" si="60"/>
        <v>-133119.24</v>
      </c>
      <c r="AA170" s="21">
        <f t="shared" si="61"/>
        <v>-0.102047715781997</v>
      </c>
      <c r="AC170" s="9">
        <v>1615030.9300000002</v>
      </c>
      <c r="AE170" s="9">
        <v>1678261.9190000002</v>
      </c>
      <c r="AG170" s="9">
        <f t="shared" si="62"/>
        <v>-63230.98900000006</v>
      </c>
      <c r="AI170" s="21">
        <f t="shared" si="63"/>
        <v>-0.03767647247676127</v>
      </c>
    </row>
    <row r="171" spans="1:35" ht="12.75" outlineLevel="1">
      <c r="A171" s="1" t="s">
        <v>499</v>
      </c>
      <c r="B171" s="16" t="s">
        <v>500</v>
      </c>
      <c r="C171" s="1" t="s">
        <v>1139</v>
      </c>
      <c r="E171" s="5">
        <v>36.160000000000004</v>
      </c>
      <c r="G171" s="5">
        <v>0</v>
      </c>
      <c r="I171" s="9">
        <f t="shared" si="56"/>
        <v>36.160000000000004</v>
      </c>
      <c r="K171" s="21" t="str">
        <f t="shared" si="57"/>
        <v>N.M.</v>
      </c>
      <c r="M171" s="9">
        <v>58.620000000000005</v>
      </c>
      <c r="O171" s="9">
        <v>0</v>
      </c>
      <c r="Q171" s="9">
        <f t="shared" si="58"/>
        <v>58.620000000000005</v>
      </c>
      <c r="S171" s="21" t="str">
        <f t="shared" si="59"/>
        <v>N.M.</v>
      </c>
      <c r="U171" s="9">
        <v>62.99</v>
      </c>
      <c r="W171" s="9">
        <v>0</v>
      </c>
      <c r="Y171" s="9">
        <f t="shared" si="60"/>
        <v>62.99</v>
      </c>
      <c r="AA171" s="21" t="str">
        <f t="shared" si="61"/>
        <v>N.M.</v>
      </c>
      <c r="AC171" s="9">
        <v>62.99</v>
      </c>
      <c r="AE171" s="9">
        <v>0</v>
      </c>
      <c r="AG171" s="9">
        <f t="shared" si="62"/>
        <v>62.99</v>
      </c>
      <c r="AI171" s="21" t="str">
        <f t="shared" si="63"/>
        <v>N.M.</v>
      </c>
    </row>
    <row r="172" spans="1:35" ht="12.75" outlineLevel="1">
      <c r="A172" s="1" t="s">
        <v>501</v>
      </c>
      <c r="B172" s="16" t="s">
        <v>502</v>
      </c>
      <c r="C172" s="1" t="s">
        <v>1140</v>
      </c>
      <c r="E172" s="5">
        <v>160101.83000000002</v>
      </c>
      <c r="G172" s="5">
        <v>852260.9500000001</v>
      </c>
      <c r="I172" s="9">
        <f t="shared" si="56"/>
        <v>-692159.1200000001</v>
      </c>
      <c r="K172" s="21">
        <f t="shared" si="57"/>
        <v>-0.8121445902220441</v>
      </c>
      <c r="M172" s="9">
        <v>608523.5</v>
      </c>
      <c r="O172" s="9">
        <v>1904998.6800000002</v>
      </c>
      <c r="Q172" s="9">
        <f t="shared" si="58"/>
        <v>-1296475.1800000002</v>
      </c>
      <c r="S172" s="21">
        <f t="shared" si="59"/>
        <v>-0.6805648705226399</v>
      </c>
      <c r="U172" s="9">
        <v>2441653.01</v>
      </c>
      <c r="W172" s="9">
        <v>2200445.7</v>
      </c>
      <c r="Y172" s="9">
        <f t="shared" si="60"/>
        <v>241207.3099999996</v>
      </c>
      <c r="AA172" s="21">
        <f t="shared" si="61"/>
        <v>0.10961747885894188</v>
      </c>
      <c r="AC172" s="9">
        <v>2704321.7199999997</v>
      </c>
      <c r="AE172" s="9">
        <v>2208950.4200000004</v>
      </c>
      <c r="AG172" s="9">
        <f t="shared" si="62"/>
        <v>495371.29999999935</v>
      </c>
      <c r="AI172" s="21">
        <f t="shared" si="63"/>
        <v>0.22425641404844174</v>
      </c>
    </row>
    <row r="173" spans="1:35" ht="12.75" outlineLevel="1">
      <c r="A173" s="1" t="s">
        <v>503</v>
      </c>
      <c r="B173" s="16" t="s">
        <v>504</v>
      </c>
      <c r="C173" s="1" t="s">
        <v>1141</v>
      </c>
      <c r="E173" s="5">
        <v>51.71</v>
      </c>
      <c r="G173" s="5">
        <v>0</v>
      </c>
      <c r="I173" s="9">
        <f t="shared" si="56"/>
        <v>51.71</v>
      </c>
      <c r="K173" s="21" t="str">
        <f t="shared" si="57"/>
        <v>N.M.</v>
      </c>
      <c r="M173" s="9">
        <v>73.57000000000001</v>
      </c>
      <c r="O173" s="9">
        <v>0</v>
      </c>
      <c r="Q173" s="9">
        <f t="shared" si="58"/>
        <v>73.57000000000001</v>
      </c>
      <c r="S173" s="21" t="str">
        <f t="shared" si="59"/>
        <v>N.M.</v>
      </c>
      <c r="U173" s="9">
        <v>73.57000000000001</v>
      </c>
      <c r="W173" s="9">
        <v>0</v>
      </c>
      <c r="Y173" s="9">
        <f t="shared" si="60"/>
        <v>73.57000000000001</v>
      </c>
      <c r="AA173" s="21" t="str">
        <f t="shared" si="61"/>
        <v>N.M.</v>
      </c>
      <c r="AC173" s="9">
        <v>73.57000000000001</v>
      </c>
      <c r="AE173" s="9">
        <v>0</v>
      </c>
      <c r="AG173" s="9">
        <f t="shared" si="62"/>
        <v>73.57000000000001</v>
      </c>
      <c r="AI173" s="21" t="str">
        <f t="shared" si="63"/>
        <v>N.M.</v>
      </c>
    </row>
    <row r="174" spans="1:35" ht="12.75" outlineLevel="1">
      <c r="A174" s="1" t="s">
        <v>505</v>
      </c>
      <c r="B174" s="16" t="s">
        <v>506</v>
      </c>
      <c r="C174" s="1" t="s">
        <v>1142</v>
      </c>
      <c r="E174" s="5">
        <v>52.47</v>
      </c>
      <c r="G174" s="5">
        <v>0</v>
      </c>
      <c r="I174" s="9">
        <f t="shared" si="56"/>
        <v>52.47</v>
      </c>
      <c r="K174" s="21" t="str">
        <f t="shared" si="57"/>
        <v>N.M.</v>
      </c>
      <c r="M174" s="9">
        <v>60.82</v>
      </c>
      <c r="O174" s="9">
        <v>0</v>
      </c>
      <c r="Q174" s="9">
        <f t="shared" si="58"/>
        <v>60.82</v>
      </c>
      <c r="S174" s="21" t="str">
        <f t="shared" si="59"/>
        <v>N.M.</v>
      </c>
      <c r="U174" s="9">
        <v>69.23</v>
      </c>
      <c r="W174" s="9">
        <v>0</v>
      </c>
      <c r="Y174" s="9">
        <f t="shared" si="60"/>
        <v>69.23</v>
      </c>
      <c r="AA174" s="21" t="str">
        <f t="shared" si="61"/>
        <v>N.M.</v>
      </c>
      <c r="AC174" s="9">
        <v>89.53</v>
      </c>
      <c r="AE174" s="9">
        <v>0</v>
      </c>
      <c r="AG174" s="9">
        <f t="shared" si="62"/>
        <v>89.53</v>
      </c>
      <c r="AI174" s="21" t="str">
        <f t="shared" si="63"/>
        <v>N.M.</v>
      </c>
    </row>
    <row r="175" spans="1:35" ht="12.75" outlineLevel="1">
      <c r="A175" s="1" t="s">
        <v>507</v>
      </c>
      <c r="B175" s="16" t="s">
        <v>508</v>
      </c>
      <c r="C175" s="1" t="s">
        <v>1143</v>
      </c>
      <c r="E175" s="5">
        <v>8508.09</v>
      </c>
      <c r="G175" s="5">
        <v>8084.62</v>
      </c>
      <c r="I175" s="9">
        <f t="shared" si="56"/>
        <v>423.47000000000025</v>
      </c>
      <c r="K175" s="21">
        <f t="shared" si="57"/>
        <v>0.05237970368427956</v>
      </c>
      <c r="M175" s="9">
        <v>36876.32</v>
      </c>
      <c r="O175" s="9">
        <v>24755.226000000002</v>
      </c>
      <c r="Q175" s="9">
        <f t="shared" si="58"/>
        <v>12121.093999999997</v>
      </c>
      <c r="S175" s="21">
        <f t="shared" si="59"/>
        <v>0.4896377839572136</v>
      </c>
      <c r="U175" s="9">
        <v>89200.96</v>
      </c>
      <c r="W175" s="9">
        <v>52481.255</v>
      </c>
      <c r="Y175" s="9">
        <f t="shared" si="60"/>
        <v>36719.70500000001</v>
      </c>
      <c r="AA175" s="21">
        <f t="shared" si="61"/>
        <v>0.6996727688771927</v>
      </c>
      <c r="AC175" s="9">
        <v>105313.99</v>
      </c>
      <c r="AE175" s="9">
        <v>66869.554</v>
      </c>
      <c r="AG175" s="9">
        <f t="shared" si="62"/>
        <v>38444.436</v>
      </c>
      <c r="AI175" s="21">
        <f t="shared" si="63"/>
        <v>0.5749168896804665</v>
      </c>
    </row>
    <row r="176" spans="1:35" ht="12.75" outlineLevel="1">
      <c r="A176" s="1" t="s">
        <v>509</v>
      </c>
      <c r="B176" s="16" t="s">
        <v>510</v>
      </c>
      <c r="C176" s="1" t="s">
        <v>1144</v>
      </c>
      <c r="E176" s="5">
        <v>139668.97</v>
      </c>
      <c r="G176" s="5">
        <v>1709118.8</v>
      </c>
      <c r="I176" s="9">
        <f t="shared" si="56"/>
        <v>-1569449.83</v>
      </c>
      <c r="K176" s="21">
        <f t="shared" si="57"/>
        <v>-0.9182801277477025</v>
      </c>
      <c r="M176" s="9">
        <v>556444.9400000001</v>
      </c>
      <c r="O176" s="9">
        <v>2280343.19</v>
      </c>
      <c r="Q176" s="9">
        <f t="shared" si="58"/>
        <v>-1723898.25</v>
      </c>
      <c r="S176" s="21">
        <f t="shared" si="59"/>
        <v>-0.7559819318249198</v>
      </c>
      <c r="U176" s="9">
        <v>1488127.902</v>
      </c>
      <c r="W176" s="9">
        <v>4160304.223</v>
      </c>
      <c r="Y176" s="9">
        <f t="shared" si="60"/>
        <v>-2672176.3210000005</v>
      </c>
      <c r="AA176" s="21">
        <f t="shared" si="61"/>
        <v>-0.642303105197699</v>
      </c>
      <c r="AC176" s="9">
        <v>3418765.012</v>
      </c>
      <c r="AE176" s="9">
        <v>1214737.682</v>
      </c>
      <c r="AG176" s="9">
        <f t="shared" si="62"/>
        <v>2204027.33</v>
      </c>
      <c r="AI176" s="21">
        <f t="shared" si="63"/>
        <v>1.8144059928816796</v>
      </c>
    </row>
    <row r="177" spans="1:35" ht="12.75" outlineLevel="1">
      <c r="A177" s="1" t="s">
        <v>511</v>
      </c>
      <c r="B177" s="16" t="s">
        <v>512</v>
      </c>
      <c r="C177" s="1" t="s">
        <v>1145</v>
      </c>
      <c r="E177" s="5">
        <v>438</v>
      </c>
      <c r="G177" s="5">
        <v>261</v>
      </c>
      <c r="I177" s="9">
        <f t="shared" si="56"/>
        <v>177</v>
      </c>
      <c r="K177" s="21">
        <f t="shared" si="57"/>
        <v>0.6781609195402298</v>
      </c>
      <c r="M177" s="9">
        <v>939</v>
      </c>
      <c r="O177" s="9">
        <v>1510</v>
      </c>
      <c r="Q177" s="9">
        <f t="shared" si="58"/>
        <v>-571</v>
      </c>
      <c r="S177" s="21">
        <f t="shared" si="59"/>
        <v>-0.3781456953642384</v>
      </c>
      <c r="U177" s="9">
        <v>4926</v>
      </c>
      <c r="W177" s="9">
        <v>6015</v>
      </c>
      <c r="Y177" s="9">
        <f t="shared" si="60"/>
        <v>-1089</v>
      </c>
      <c r="AA177" s="21">
        <f t="shared" si="61"/>
        <v>-0.18104738154613467</v>
      </c>
      <c r="AC177" s="9">
        <v>5519</v>
      </c>
      <c r="AE177" s="9">
        <v>10112</v>
      </c>
      <c r="AG177" s="9">
        <f t="shared" si="62"/>
        <v>-4593</v>
      </c>
      <c r="AI177" s="21">
        <f t="shared" si="63"/>
        <v>-0.4542128164556962</v>
      </c>
    </row>
    <row r="178" spans="1:35" ht="12.75" outlineLevel="1">
      <c r="A178" s="1" t="s">
        <v>513</v>
      </c>
      <c r="B178" s="16" t="s">
        <v>514</v>
      </c>
      <c r="C178" s="1" t="s">
        <v>1146</v>
      </c>
      <c r="E178" s="5">
        <v>0</v>
      </c>
      <c r="G178" s="5">
        <v>0</v>
      </c>
      <c r="I178" s="9">
        <f t="shared" si="56"/>
        <v>0</v>
      </c>
      <c r="K178" s="21">
        <f t="shared" si="57"/>
        <v>0</v>
      </c>
      <c r="M178" s="9">
        <v>0</v>
      </c>
      <c r="O178" s="9">
        <v>0</v>
      </c>
      <c r="Q178" s="9">
        <f t="shared" si="58"/>
        <v>0</v>
      </c>
      <c r="S178" s="21">
        <f t="shared" si="59"/>
        <v>0</v>
      </c>
      <c r="U178" s="9">
        <v>0</v>
      </c>
      <c r="W178" s="9">
        <v>0</v>
      </c>
      <c r="Y178" s="9">
        <f t="shared" si="60"/>
        <v>0</v>
      </c>
      <c r="AA178" s="21">
        <f t="shared" si="61"/>
        <v>0</v>
      </c>
      <c r="AC178" s="9">
        <v>0</v>
      </c>
      <c r="AE178" s="9">
        <v>-1125.611</v>
      </c>
      <c r="AG178" s="9">
        <f t="shared" si="62"/>
        <v>1125.611</v>
      </c>
      <c r="AI178" s="21" t="str">
        <f t="shared" si="63"/>
        <v>N.M.</v>
      </c>
    </row>
    <row r="179" spans="1:35" ht="12.75" outlineLevel="1">
      <c r="A179" s="1" t="s">
        <v>515</v>
      </c>
      <c r="B179" s="16" t="s">
        <v>516</v>
      </c>
      <c r="C179" s="1" t="s">
        <v>1147</v>
      </c>
      <c r="E179" s="5">
        <v>-3373.31</v>
      </c>
      <c r="G179" s="5">
        <v>-5535</v>
      </c>
      <c r="I179" s="9">
        <f t="shared" si="56"/>
        <v>2161.69</v>
      </c>
      <c r="K179" s="21">
        <f t="shared" si="57"/>
        <v>0.3905492321589883</v>
      </c>
      <c r="M179" s="9">
        <v>-3373.31</v>
      </c>
      <c r="O179" s="9">
        <v>-53034</v>
      </c>
      <c r="Q179" s="9">
        <f t="shared" si="58"/>
        <v>49660.69</v>
      </c>
      <c r="S179" s="21">
        <f t="shared" si="59"/>
        <v>0.9363934457140702</v>
      </c>
      <c r="U179" s="9">
        <v>-40456.200000000004</v>
      </c>
      <c r="W179" s="9">
        <v>-60878.49</v>
      </c>
      <c r="Y179" s="9">
        <f t="shared" si="60"/>
        <v>20422.289999999994</v>
      </c>
      <c r="AA179" s="21">
        <f t="shared" si="61"/>
        <v>0.3354598643954539</v>
      </c>
      <c r="AC179" s="9">
        <v>-65065.94</v>
      </c>
      <c r="AE179" s="9">
        <v>4169291.51</v>
      </c>
      <c r="AG179" s="9">
        <f t="shared" si="62"/>
        <v>-4234357.45</v>
      </c>
      <c r="AI179" s="21">
        <f t="shared" si="63"/>
        <v>-1.015605994410307</v>
      </c>
    </row>
    <row r="180" spans="1:35" ht="12.75" outlineLevel="1">
      <c r="A180" s="1" t="s">
        <v>517</v>
      </c>
      <c r="B180" s="16" t="s">
        <v>518</v>
      </c>
      <c r="C180" s="1" t="s">
        <v>1148</v>
      </c>
      <c r="E180" s="5">
        <v>2257.34</v>
      </c>
      <c r="G180" s="5">
        <v>0</v>
      </c>
      <c r="I180" s="9">
        <f t="shared" si="56"/>
        <v>2257.34</v>
      </c>
      <c r="K180" s="21" t="str">
        <f t="shared" si="57"/>
        <v>N.M.</v>
      </c>
      <c r="M180" s="9">
        <v>2257.34</v>
      </c>
      <c r="O180" s="9">
        <v>0</v>
      </c>
      <c r="Q180" s="9">
        <f t="shared" si="58"/>
        <v>2257.34</v>
      </c>
      <c r="S180" s="21" t="str">
        <f t="shared" si="59"/>
        <v>N.M.</v>
      </c>
      <c r="U180" s="9">
        <v>2283.9900000000002</v>
      </c>
      <c r="W180" s="9">
        <v>0</v>
      </c>
      <c r="Y180" s="9">
        <f t="shared" si="60"/>
        <v>2283.9900000000002</v>
      </c>
      <c r="AA180" s="21" t="str">
        <f t="shared" si="61"/>
        <v>N.M.</v>
      </c>
      <c r="AC180" s="9">
        <v>19472.31</v>
      </c>
      <c r="AE180" s="9">
        <v>0</v>
      </c>
      <c r="AG180" s="9">
        <f t="shared" si="62"/>
        <v>19472.31</v>
      </c>
      <c r="AI180" s="21" t="str">
        <f t="shared" si="63"/>
        <v>N.M.</v>
      </c>
    </row>
    <row r="181" spans="1:35" ht="12.75" outlineLevel="1">
      <c r="A181" s="1" t="s">
        <v>519</v>
      </c>
      <c r="B181" s="16" t="s">
        <v>520</v>
      </c>
      <c r="C181" s="1" t="s">
        <v>1149</v>
      </c>
      <c r="E181" s="5">
        <v>-17.95</v>
      </c>
      <c r="G181" s="5">
        <v>0</v>
      </c>
      <c r="I181" s="9">
        <f t="shared" si="56"/>
        <v>-17.95</v>
      </c>
      <c r="K181" s="21" t="str">
        <f t="shared" si="57"/>
        <v>N.M.</v>
      </c>
      <c r="M181" s="9">
        <v>-63.52</v>
      </c>
      <c r="O181" s="9">
        <v>0</v>
      </c>
      <c r="Q181" s="9">
        <f t="shared" si="58"/>
        <v>-63.52</v>
      </c>
      <c r="S181" s="21" t="str">
        <f t="shared" si="59"/>
        <v>N.M.</v>
      </c>
      <c r="U181" s="9">
        <v>13.09</v>
      </c>
      <c r="W181" s="9">
        <v>0</v>
      </c>
      <c r="Y181" s="9">
        <f t="shared" si="60"/>
        <v>13.09</v>
      </c>
      <c r="AA181" s="21" t="str">
        <f t="shared" si="61"/>
        <v>N.M.</v>
      </c>
      <c r="AC181" s="9">
        <v>13.09</v>
      </c>
      <c r="AE181" s="9">
        <v>0</v>
      </c>
      <c r="AG181" s="9">
        <f t="shared" si="62"/>
        <v>13.09</v>
      </c>
      <c r="AI181" s="21" t="str">
        <f t="shared" si="63"/>
        <v>N.M.</v>
      </c>
    </row>
    <row r="182" spans="1:35" ht="12.75" outlineLevel="1">
      <c r="A182" s="1" t="s">
        <v>521</v>
      </c>
      <c r="B182" s="16" t="s">
        <v>522</v>
      </c>
      <c r="C182" s="1" t="s">
        <v>1150</v>
      </c>
      <c r="E182" s="5">
        <v>74644.64</v>
      </c>
      <c r="G182" s="5">
        <v>175134.99</v>
      </c>
      <c r="I182" s="9">
        <f t="shared" si="56"/>
        <v>-100490.34999999999</v>
      </c>
      <c r="K182" s="21">
        <f t="shared" si="57"/>
        <v>-0.5737879677841646</v>
      </c>
      <c r="M182" s="9">
        <v>263373.75</v>
      </c>
      <c r="O182" s="9">
        <v>509108.59</v>
      </c>
      <c r="Q182" s="9">
        <f t="shared" si="58"/>
        <v>-245734.84000000003</v>
      </c>
      <c r="S182" s="21">
        <f t="shared" si="59"/>
        <v>-0.48267667218107635</v>
      </c>
      <c r="U182" s="9">
        <v>932775.59</v>
      </c>
      <c r="W182" s="9">
        <v>1488116.47</v>
      </c>
      <c r="Y182" s="9">
        <f t="shared" si="60"/>
        <v>-555340.88</v>
      </c>
      <c r="AA182" s="21">
        <f t="shared" si="61"/>
        <v>-0.37318374683400957</v>
      </c>
      <c r="AC182" s="9">
        <v>1281435.56</v>
      </c>
      <c r="AE182" s="9">
        <v>1957807.16</v>
      </c>
      <c r="AG182" s="9">
        <f t="shared" si="62"/>
        <v>-676371.5999999999</v>
      </c>
      <c r="AI182" s="21">
        <f t="shared" si="63"/>
        <v>-0.34547406599534547</v>
      </c>
    </row>
    <row r="183" spans="1:35" ht="12.75" outlineLevel="1">
      <c r="A183" s="1" t="s">
        <v>523</v>
      </c>
      <c r="B183" s="16" t="s">
        <v>524</v>
      </c>
      <c r="C183" s="1" t="s">
        <v>1151</v>
      </c>
      <c r="E183" s="5">
        <v>0</v>
      </c>
      <c r="G183" s="5">
        <v>1567.1200000000001</v>
      </c>
      <c r="I183" s="9">
        <f t="shared" si="56"/>
        <v>-1567.1200000000001</v>
      </c>
      <c r="K183" s="21" t="str">
        <f t="shared" si="57"/>
        <v>N.M.</v>
      </c>
      <c r="M183" s="9">
        <v>0</v>
      </c>
      <c r="O183" s="9">
        <v>2501.4500000000003</v>
      </c>
      <c r="Q183" s="9">
        <f t="shared" si="58"/>
        <v>-2501.4500000000003</v>
      </c>
      <c r="S183" s="21" t="str">
        <f t="shared" si="59"/>
        <v>N.M.</v>
      </c>
      <c r="U183" s="9">
        <v>0</v>
      </c>
      <c r="W183" s="9">
        <v>5088</v>
      </c>
      <c r="Y183" s="9">
        <f t="shared" si="60"/>
        <v>-5088</v>
      </c>
      <c r="AA183" s="21" t="str">
        <f t="shared" si="61"/>
        <v>N.M.</v>
      </c>
      <c r="AC183" s="9">
        <v>-5088</v>
      </c>
      <c r="AE183" s="9">
        <v>6024.1</v>
      </c>
      <c r="AG183" s="9">
        <f t="shared" si="62"/>
        <v>-11112.1</v>
      </c>
      <c r="AI183" s="21">
        <f t="shared" si="63"/>
        <v>-1.844607493235504</v>
      </c>
    </row>
    <row r="184" spans="1:35" ht="12.75" outlineLevel="1">
      <c r="A184" s="1" t="s">
        <v>525</v>
      </c>
      <c r="B184" s="16" t="s">
        <v>526</v>
      </c>
      <c r="C184" s="1" t="s">
        <v>1152</v>
      </c>
      <c r="E184" s="5">
        <v>16494.18</v>
      </c>
      <c r="G184" s="5">
        <v>0</v>
      </c>
      <c r="I184" s="9">
        <f t="shared" si="56"/>
        <v>16494.18</v>
      </c>
      <c r="K184" s="21" t="str">
        <f t="shared" si="57"/>
        <v>N.M.</v>
      </c>
      <c r="M184" s="9">
        <v>50973.950000000004</v>
      </c>
      <c r="O184" s="9">
        <v>0</v>
      </c>
      <c r="Q184" s="9">
        <f t="shared" si="58"/>
        <v>50973.950000000004</v>
      </c>
      <c r="S184" s="21" t="str">
        <f t="shared" si="59"/>
        <v>N.M.</v>
      </c>
      <c r="U184" s="9">
        <v>69261.12</v>
      </c>
      <c r="W184" s="9">
        <v>0</v>
      </c>
      <c r="Y184" s="9">
        <f t="shared" si="60"/>
        <v>69261.12</v>
      </c>
      <c r="AA184" s="21" t="str">
        <f t="shared" si="61"/>
        <v>N.M.</v>
      </c>
      <c r="AC184" s="9">
        <v>69261.12</v>
      </c>
      <c r="AE184" s="9">
        <v>0</v>
      </c>
      <c r="AG184" s="9">
        <f t="shared" si="62"/>
        <v>69261.12</v>
      </c>
      <c r="AI184" s="21" t="str">
        <f t="shared" si="63"/>
        <v>N.M.</v>
      </c>
    </row>
    <row r="185" spans="1:35" ht="12.75" outlineLevel="1">
      <c r="A185" s="1" t="s">
        <v>527</v>
      </c>
      <c r="B185" s="16" t="s">
        <v>528</v>
      </c>
      <c r="C185" s="1" t="s">
        <v>1153</v>
      </c>
      <c r="E185" s="5">
        <v>0</v>
      </c>
      <c r="G185" s="5">
        <v>0</v>
      </c>
      <c r="I185" s="9">
        <f t="shared" si="56"/>
        <v>0</v>
      </c>
      <c r="K185" s="21">
        <f t="shared" si="57"/>
        <v>0</v>
      </c>
      <c r="M185" s="9">
        <v>0</v>
      </c>
      <c r="O185" s="9">
        <v>0</v>
      </c>
      <c r="Q185" s="9">
        <f t="shared" si="58"/>
        <v>0</v>
      </c>
      <c r="S185" s="21">
        <f t="shared" si="59"/>
        <v>0</v>
      </c>
      <c r="U185" s="9">
        <v>0</v>
      </c>
      <c r="W185" s="9">
        <v>0</v>
      </c>
      <c r="Y185" s="9">
        <f t="shared" si="60"/>
        <v>0</v>
      </c>
      <c r="AA185" s="21">
        <f t="shared" si="61"/>
        <v>0</v>
      </c>
      <c r="AC185" s="9">
        <v>0</v>
      </c>
      <c r="AE185" s="9">
        <v>-27.808</v>
      </c>
      <c r="AG185" s="9">
        <f t="shared" si="62"/>
        <v>27.808</v>
      </c>
      <c r="AI185" s="21" t="str">
        <f t="shared" si="63"/>
        <v>N.M.</v>
      </c>
    </row>
    <row r="186" spans="1:35" ht="12.75" outlineLevel="1">
      <c r="A186" s="1" t="s">
        <v>529</v>
      </c>
      <c r="B186" s="16" t="s">
        <v>530</v>
      </c>
      <c r="C186" s="1" t="s">
        <v>1154</v>
      </c>
      <c r="E186" s="5">
        <v>41854.3</v>
      </c>
      <c r="G186" s="5">
        <v>26748.58</v>
      </c>
      <c r="I186" s="9">
        <f t="shared" si="56"/>
        <v>15105.720000000001</v>
      </c>
      <c r="K186" s="21">
        <f t="shared" si="57"/>
        <v>0.5647297912636858</v>
      </c>
      <c r="M186" s="9">
        <v>100560.65000000001</v>
      </c>
      <c r="O186" s="9">
        <v>89159.54000000001</v>
      </c>
      <c r="Q186" s="9">
        <f t="shared" si="58"/>
        <v>11401.11</v>
      </c>
      <c r="S186" s="21">
        <f t="shared" si="59"/>
        <v>0.1278731361781364</v>
      </c>
      <c r="U186" s="9">
        <v>306641.8</v>
      </c>
      <c r="W186" s="9">
        <v>311225.14</v>
      </c>
      <c r="Y186" s="9">
        <f t="shared" si="60"/>
        <v>-4583.340000000026</v>
      </c>
      <c r="AA186" s="21">
        <f t="shared" si="61"/>
        <v>-0.014726766610178167</v>
      </c>
      <c r="AC186" s="9">
        <v>400304</v>
      </c>
      <c r="AE186" s="9">
        <v>417481.76</v>
      </c>
      <c r="AG186" s="9">
        <f t="shared" si="62"/>
        <v>-17177.76000000001</v>
      </c>
      <c r="AI186" s="21">
        <f t="shared" si="63"/>
        <v>-0.04114613294722148</v>
      </c>
    </row>
    <row r="187" spans="1:35" ht="12.75" outlineLevel="1">
      <c r="A187" s="1" t="s">
        <v>531</v>
      </c>
      <c r="B187" s="16" t="s">
        <v>532</v>
      </c>
      <c r="C187" s="1" t="s">
        <v>1155</v>
      </c>
      <c r="E187" s="5">
        <v>268638.63</v>
      </c>
      <c r="G187" s="5">
        <v>-62955.39</v>
      </c>
      <c r="I187" s="9">
        <f t="shared" si="56"/>
        <v>331594.02</v>
      </c>
      <c r="K187" s="21">
        <f t="shared" si="57"/>
        <v>5.267126770241595</v>
      </c>
      <c r="M187" s="9">
        <v>763395.8200000001</v>
      </c>
      <c r="O187" s="9">
        <v>413766.23</v>
      </c>
      <c r="Q187" s="9">
        <f t="shared" si="58"/>
        <v>349629.5900000001</v>
      </c>
      <c r="S187" s="21">
        <f t="shared" si="59"/>
        <v>0.844993053203013</v>
      </c>
      <c r="U187" s="9">
        <v>2066258.24</v>
      </c>
      <c r="W187" s="9">
        <v>1743015.31</v>
      </c>
      <c r="Y187" s="9">
        <f t="shared" si="60"/>
        <v>323242.92999999993</v>
      </c>
      <c r="AA187" s="21">
        <f t="shared" si="61"/>
        <v>0.185450424987948</v>
      </c>
      <c r="AC187" s="9">
        <v>2866676.86</v>
      </c>
      <c r="AE187" s="9">
        <v>2463636.24</v>
      </c>
      <c r="AG187" s="9">
        <f t="shared" si="62"/>
        <v>403040.61999999965</v>
      </c>
      <c r="AI187" s="21">
        <f t="shared" si="63"/>
        <v>0.16359583182621132</v>
      </c>
    </row>
    <row r="188" spans="1:35" ht="12.75" outlineLevel="1">
      <c r="A188" s="1" t="s">
        <v>533</v>
      </c>
      <c r="B188" s="16" t="s">
        <v>534</v>
      </c>
      <c r="C188" s="1" t="s">
        <v>1156</v>
      </c>
      <c r="E188" s="5">
        <v>0</v>
      </c>
      <c r="G188" s="5">
        <v>716.49</v>
      </c>
      <c r="I188" s="9">
        <f t="shared" si="56"/>
        <v>-716.49</v>
      </c>
      <c r="K188" s="21" t="str">
        <f t="shared" si="57"/>
        <v>N.M.</v>
      </c>
      <c r="M188" s="9">
        <v>3649.4700000000003</v>
      </c>
      <c r="O188" s="9">
        <v>716.49</v>
      </c>
      <c r="Q188" s="9">
        <f t="shared" si="58"/>
        <v>2932.9800000000005</v>
      </c>
      <c r="S188" s="21">
        <f t="shared" si="59"/>
        <v>4.093539337604154</v>
      </c>
      <c r="U188" s="9">
        <v>7792.7300000000005</v>
      </c>
      <c r="W188" s="9">
        <v>2336.9500000000003</v>
      </c>
      <c r="Y188" s="9">
        <f t="shared" si="60"/>
        <v>5455.780000000001</v>
      </c>
      <c r="AA188" s="21">
        <f t="shared" si="61"/>
        <v>2.3345728406683928</v>
      </c>
      <c r="AC188" s="9">
        <v>8487.43</v>
      </c>
      <c r="AE188" s="9">
        <v>4058.2300000000005</v>
      </c>
      <c r="AG188" s="9">
        <f t="shared" si="62"/>
        <v>4429.2</v>
      </c>
      <c r="AI188" s="21">
        <f t="shared" si="63"/>
        <v>1.0914117731129087</v>
      </c>
    </row>
    <row r="189" spans="1:35" ht="12.75" outlineLevel="1">
      <c r="A189" s="1" t="s">
        <v>535</v>
      </c>
      <c r="B189" s="16" t="s">
        <v>536</v>
      </c>
      <c r="C189" s="1" t="s">
        <v>1157</v>
      </c>
      <c r="E189" s="5">
        <v>44</v>
      </c>
      <c r="G189" s="5">
        <v>0</v>
      </c>
      <c r="I189" s="9">
        <f t="shared" si="56"/>
        <v>44</v>
      </c>
      <c r="K189" s="21" t="str">
        <f t="shared" si="57"/>
        <v>N.M.</v>
      </c>
      <c r="M189" s="9">
        <v>132</v>
      </c>
      <c r="O189" s="9">
        <v>0</v>
      </c>
      <c r="Q189" s="9">
        <f t="shared" si="58"/>
        <v>132</v>
      </c>
      <c r="S189" s="21" t="str">
        <f t="shared" si="59"/>
        <v>N.M.</v>
      </c>
      <c r="U189" s="9">
        <v>376.68</v>
      </c>
      <c r="W189" s="9">
        <v>0</v>
      </c>
      <c r="Y189" s="9">
        <f t="shared" si="60"/>
        <v>376.68</v>
      </c>
      <c r="AA189" s="21" t="str">
        <f t="shared" si="61"/>
        <v>N.M.</v>
      </c>
      <c r="AC189" s="9">
        <v>436.18</v>
      </c>
      <c r="AE189" s="9">
        <v>0</v>
      </c>
      <c r="AG189" s="9">
        <f t="shared" si="62"/>
        <v>436.18</v>
      </c>
      <c r="AI189" s="21" t="str">
        <f t="shared" si="63"/>
        <v>N.M.</v>
      </c>
    </row>
    <row r="190" spans="1:35" ht="12.75" outlineLevel="1">
      <c r="A190" s="1" t="s">
        <v>537</v>
      </c>
      <c r="B190" s="16" t="s">
        <v>538</v>
      </c>
      <c r="C190" s="1" t="s">
        <v>1136</v>
      </c>
      <c r="E190" s="5">
        <v>53234.6</v>
      </c>
      <c r="G190" s="5">
        <v>38660.200000000004</v>
      </c>
      <c r="I190" s="9">
        <f t="shared" si="56"/>
        <v>14574.399999999994</v>
      </c>
      <c r="K190" s="21">
        <f t="shared" si="57"/>
        <v>0.3769871857879678</v>
      </c>
      <c r="M190" s="9">
        <v>153479.73</v>
      </c>
      <c r="O190" s="9">
        <v>146909.42</v>
      </c>
      <c r="Q190" s="9">
        <f t="shared" si="58"/>
        <v>6570.309999999998</v>
      </c>
      <c r="S190" s="21">
        <f t="shared" si="59"/>
        <v>0.04472354461681216</v>
      </c>
      <c r="U190" s="9">
        <v>421583.07</v>
      </c>
      <c r="W190" s="9">
        <v>437020.384</v>
      </c>
      <c r="Y190" s="9">
        <f t="shared" si="60"/>
        <v>-15437.314000000013</v>
      </c>
      <c r="AA190" s="21">
        <f t="shared" si="61"/>
        <v>-0.03532401362770303</v>
      </c>
      <c r="AC190" s="9">
        <v>549401.52</v>
      </c>
      <c r="AE190" s="9">
        <v>561491.31</v>
      </c>
      <c r="AG190" s="9">
        <f t="shared" si="62"/>
        <v>-12089.790000000037</v>
      </c>
      <c r="AI190" s="21">
        <f t="shared" si="63"/>
        <v>-0.02153157098726966</v>
      </c>
    </row>
    <row r="191" spans="1:35" ht="12.75" outlineLevel="1">
      <c r="A191" s="1" t="s">
        <v>539</v>
      </c>
      <c r="B191" s="16" t="s">
        <v>540</v>
      </c>
      <c r="C191" s="1" t="s">
        <v>1158</v>
      </c>
      <c r="E191" s="5">
        <v>358.65000000000003</v>
      </c>
      <c r="G191" s="5">
        <v>407.83</v>
      </c>
      <c r="I191" s="9">
        <f t="shared" si="56"/>
        <v>-49.17999999999995</v>
      </c>
      <c r="K191" s="21">
        <f t="shared" si="57"/>
        <v>-0.12058946129514737</v>
      </c>
      <c r="M191" s="9">
        <v>-371.63</v>
      </c>
      <c r="O191" s="9">
        <v>558.5600000000001</v>
      </c>
      <c r="Q191" s="9">
        <f t="shared" si="58"/>
        <v>-930.19</v>
      </c>
      <c r="S191" s="21">
        <f t="shared" si="59"/>
        <v>-1.665335863649384</v>
      </c>
      <c r="U191" s="9">
        <v>913.73</v>
      </c>
      <c r="W191" s="9">
        <v>1225.83</v>
      </c>
      <c r="Y191" s="9">
        <f t="shared" si="60"/>
        <v>-312.0999999999999</v>
      </c>
      <c r="AA191" s="21">
        <f t="shared" si="61"/>
        <v>-0.2546030036791398</v>
      </c>
      <c r="AC191" s="9">
        <v>1193.96</v>
      </c>
      <c r="AE191" s="9">
        <v>1828.88</v>
      </c>
      <c r="AG191" s="9">
        <f t="shared" si="62"/>
        <v>-634.9200000000001</v>
      </c>
      <c r="AI191" s="21">
        <f t="shared" si="63"/>
        <v>-0.3471632911946109</v>
      </c>
    </row>
    <row r="192" spans="1:35" ht="12.75" outlineLevel="1">
      <c r="A192" s="1" t="s">
        <v>541</v>
      </c>
      <c r="B192" s="16" t="s">
        <v>542</v>
      </c>
      <c r="C192" s="1" t="s">
        <v>1159</v>
      </c>
      <c r="E192" s="5">
        <v>1503.4</v>
      </c>
      <c r="G192" s="5">
        <v>539.9300000000001</v>
      </c>
      <c r="I192" s="9">
        <f t="shared" si="56"/>
        <v>963.47</v>
      </c>
      <c r="K192" s="21">
        <f t="shared" si="57"/>
        <v>1.7844350193543606</v>
      </c>
      <c r="M192" s="9">
        <v>3334.67</v>
      </c>
      <c r="O192" s="9">
        <v>1967.74</v>
      </c>
      <c r="Q192" s="9">
        <f t="shared" si="58"/>
        <v>1366.93</v>
      </c>
      <c r="S192" s="21">
        <f t="shared" si="59"/>
        <v>0.6946700275442894</v>
      </c>
      <c r="U192" s="9">
        <v>8246</v>
      </c>
      <c r="W192" s="9">
        <v>7938.8</v>
      </c>
      <c r="Y192" s="9">
        <f t="shared" si="60"/>
        <v>307.1999999999998</v>
      </c>
      <c r="AA192" s="21">
        <f t="shared" si="61"/>
        <v>0.03869602458809893</v>
      </c>
      <c r="AC192" s="9">
        <v>11120.42</v>
      </c>
      <c r="AE192" s="9">
        <v>9762.42</v>
      </c>
      <c r="AG192" s="9">
        <f t="shared" si="62"/>
        <v>1358</v>
      </c>
      <c r="AI192" s="21">
        <f t="shared" si="63"/>
        <v>0.13910485309994858</v>
      </c>
    </row>
    <row r="193" spans="1:35" ht="12.75" outlineLevel="1">
      <c r="A193" s="1" t="s">
        <v>543</v>
      </c>
      <c r="B193" s="16" t="s">
        <v>544</v>
      </c>
      <c r="C193" s="1" t="s">
        <v>1160</v>
      </c>
      <c r="E193" s="5">
        <v>62774.23</v>
      </c>
      <c r="G193" s="5">
        <v>64197.98</v>
      </c>
      <c r="I193" s="9">
        <f t="shared" si="56"/>
        <v>-1423.75</v>
      </c>
      <c r="K193" s="21">
        <f t="shared" si="57"/>
        <v>-0.02217748907364375</v>
      </c>
      <c r="M193" s="9">
        <v>203664.4</v>
      </c>
      <c r="O193" s="9">
        <v>204655.97</v>
      </c>
      <c r="Q193" s="9">
        <f t="shared" si="58"/>
        <v>-991.570000000007</v>
      </c>
      <c r="S193" s="21">
        <f t="shared" si="59"/>
        <v>-0.004845057781602984</v>
      </c>
      <c r="U193" s="9">
        <v>581082.4</v>
      </c>
      <c r="W193" s="9">
        <v>627790.452</v>
      </c>
      <c r="Y193" s="9">
        <f t="shared" si="60"/>
        <v>-46708.052000000025</v>
      </c>
      <c r="AA193" s="21">
        <f t="shared" si="61"/>
        <v>-0.07440070464786237</v>
      </c>
      <c r="AC193" s="9">
        <v>756459.04</v>
      </c>
      <c r="AE193" s="9">
        <v>829532.302</v>
      </c>
      <c r="AG193" s="9">
        <f t="shared" si="62"/>
        <v>-73073.26199999999</v>
      </c>
      <c r="AI193" s="21">
        <f t="shared" si="63"/>
        <v>-0.08808971250886863</v>
      </c>
    </row>
    <row r="194" spans="1:35" ht="12.75" outlineLevel="1">
      <c r="A194" s="1" t="s">
        <v>545</v>
      </c>
      <c r="B194" s="16" t="s">
        <v>546</v>
      </c>
      <c r="C194" s="1" t="s">
        <v>1161</v>
      </c>
      <c r="E194" s="5">
        <v>43.26</v>
      </c>
      <c r="G194" s="5">
        <v>0</v>
      </c>
      <c r="I194" s="9">
        <f t="shared" si="56"/>
        <v>43.26</v>
      </c>
      <c r="K194" s="21" t="str">
        <f t="shared" si="57"/>
        <v>N.M.</v>
      </c>
      <c r="M194" s="9">
        <v>-4.38</v>
      </c>
      <c r="O194" s="9">
        <v>33.28</v>
      </c>
      <c r="Q194" s="9">
        <f t="shared" si="58"/>
        <v>-37.660000000000004</v>
      </c>
      <c r="S194" s="21">
        <f t="shared" si="59"/>
        <v>-1.131610576923077</v>
      </c>
      <c r="U194" s="9">
        <v>1741.43</v>
      </c>
      <c r="W194" s="9">
        <v>58.65</v>
      </c>
      <c r="Y194" s="9">
        <f t="shared" si="60"/>
        <v>1682.78</v>
      </c>
      <c r="AA194" s="21" t="str">
        <f t="shared" si="61"/>
        <v>N.M.</v>
      </c>
      <c r="AC194" s="9">
        <v>1909.76</v>
      </c>
      <c r="AE194" s="9">
        <v>58.65</v>
      </c>
      <c r="AG194" s="9">
        <f t="shared" si="62"/>
        <v>1851.11</v>
      </c>
      <c r="AI194" s="21" t="str">
        <f t="shared" si="63"/>
        <v>N.M.</v>
      </c>
    </row>
    <row r="195" spans="1:35" ht="12.75" outlineLevel="1">
      <c r="A195" s="1" t="s">
        <v>547</v>
      </c>
      <c r="B195" s="16" t="s">
        <v>548</v>
      </c>
      <c r="C195" s="1" t="s">
        <v>1162</v>
      </c>
      <c r="E195" s="5">
        <v>9128.25</v>
      </c>
      <c r="G195" s="5">
        <v>7294.76</v>
      </c>
      <c r="I195" s="9">
        <f t="shared" si="56"/>
        <v>1833.4899999999998</v>
      </c>
      <c r="K195" s="21">
        <f t="shared" si="57"/>
        <v>0.2513434300785769</v>
      </c>
      <c r="M195" s="9">
        <v>30126.350000000002</v>
      </c>
      <c r="O195" s="9">
        <v>28739.56</v>
      </c>
      <c r="Q195" s="9">
        <f t="shared" si="58"/>
        <v>1386.7900000000009</v>
      </c>
      <c r="S195" s="21">
        <f t="shared" si="59"/>
        <v>0.04825369629876034</v>
      </c>
      <c r="U195" s="9">
        <v>74080.46</v>
      </c>
      <c r="W195" s="9">
        <v>86837.87</v>
      </c>
      <c r="Y195" s="9">
        <f t="shared" si="60"/>
        <v>-12757.409999999989</v>
      </c>
      <c r="AA195" s="21">
        <f t="shared" si="61"/>
        <v>-0.1469106738799557</v>
      </c>
      <c r="AC195" s="9">
        <v>86412.65000000001</v>
      </c>
      <c r="AE195" s="9">
        <v>126409.39</v>
      </c>
      <c r="AG195" s="9">
        <f t="shared" si="62"/>
        <v>-39996.73999999999</v>
      </c>
      <c r="AI195" s="21">
        <f t="shared" si="63"/>
        <v>-0.3164063998726676</v>
      </c>
    </row>
    <row r="196" spans="1:35" ht="12.75" outlineLevel="1">
      <c r="A196" s="1" t="s">
        <v>549</v>
      </c>
      <c r="B196" s="16" t="s">
        <v>550</v>
      </c>
      <c r="C196" s="1" t="s">
        <v>1163</v>
      </c>
      <c r="E196" s="5">
        <v>98051.02</v>
      </c>
      <c r="G196" s="5">
        <v>65353.57</v>
      </c>
      <c r="I196" s="9">
        <f aca="true" t="shared" si="64" ref="I196:I227">+E196-G196</f>
        <v>32697.450000000004</v>
      </c>
      <c r="K196" s="21">
        <f aca="true" t="shared" si="65" ref="K196:K227">IF(G196&lt;0,IF(I196=0,0,IF(OR(G196=0,E196=0),"N.M.",IF(ABS(I196/G196)&gt;=10,"N.M.",I196/(-G196)))),IF(I196=0,0,IF(OR(G196=0,E196=0),"N.M.",IF(ABS(I196/G196)&gt;=10,"N.M.",I196/G196))))</f>
        <v>0.5003162030781181</v>
      </c>
      <c r="M196" s="9">
        <v>329192.83</v>
      </c>
      <c r="O196" s="9">
        <v>208815.94</v>
      </c>
      <c r="Q196" s="9">
        <f aca="true" t="shared" si="66" ref="Q196:Q227">(+M196-O196)</f>
        <v>120376.89000000001</v>
      </c>
      <c r="S196" s="21">
        <f aca="true" t="shared" si="67" ref="S196:S227">IF(O196&lt;0,IF(Q196=0,0,IF(OR(O196=0,M196=0),"N.M.",IF(ABS(Q196/O196)&gt;=10,"N.M.",Q196/(-O196)))),IF(Q196=0,0,IF(OR(O196=0,M196=0),"N.M.",IF(ABS(Q196/O196)&gt;=10,"N.M.",Q196/O196))))</f>
        <v>0.5764736638400306</v>
      </c>
      <c r="U196" s="9">
        <v>889111.04</v>
      </c>
      <c r="W196" s="9">
        <v>726395.11</v>
      </c>
      <c r="Y196" s="9">
        <f aca="true" t="shared" si="68" ref="Y196:Y227">(+U196-W196)</f>
        <v>162715.93000000005</v>
      </c>
      <c r="AA196" s="21">
        <f aca="true" t="shared" si="69" ref="AA196:AA227">IF(W196&lt;0,IF(Y196=0,0,IF(OR(W196=0,U196=0),"N.M.",IF(ABS(Y196/W196)&gt;=10,"N.M.",Y196/(-W196)))),IF(Y196=0,0,IF(OR(W196=0,U196=0),"N.M.",IF(ABS(Y196/W196)&gt;=10,"N.M.",Y196/W196))))</f>
        <v>0.2240047155603788</v>
      </c>
      <c r="AC196" s="9">
        <v>1039717.9500000001</v>
      </c>
      <c r="AE196" s="9">
        <v>1055195.43</v>
      </c>
      <c r="AG196" s="9">
        <f aca="true" t="shared" si="70" ref="AG196:AG227">(+AC196-AE196)</f>
        <v>-15477.479999999865</v>
      </c>
      <c r="AI196" s="21">
        <f aca="true" t="shared" si="71" ref="AI196:AI227">IF(AE196&lt;0,IF(AG196=0,0,IF(OR(AE196=0,AC196=0),"N.M.",IF(ABS(AG196/AE196)&gt;=10,"N.M.",AG196/(-AE196)))),IF(AG196=0,0,IF(OR(AE196=0,AC196=0),"N.M.",IF(ABS(AG196/AE196)&gt;=10,"N.M.",AG196/AE196))))</f>
        <v>-0.014667880053271142</v>
      </c>
    </row>
    <row r="197" spans="1:35" ht="12.75" outlineLevel="1">
      <c r="A197" s="1" t="s">
        <v>551</v>
      </c>
      <c r="B197" s="16" t="s">
        <v>552</v>
      </c>
      <c r="C197" s="1" t="s">
        <v>1164</v>
      </c>
      <c r="E197" s="5">
        <v>0</v>
      </c>
      <c r="G197" s="5">
        <v>58328.86</v>
      </c>
      <c r="I197" s="9">
        <f t="shared" si="64"/>
        <v>-58328.86</v>
      </c>
      <c r="K197" s="21" t="str">
        <f t="shared" si="65"/>
        <v>N.M.</v>
      </c>
      <c r="M197" s="9">
        <v>2981.9</v>
      </c>
      <c r="O197" s="9">
        <v>62955.090000000004</v>
      </c>
      <c r="Q197" s="9">
        <f t="shared" si="66"/>
        <v>-59973.19</v>
      </c>
      <c r="S197" s="21">
        <f t="shared" si="67"/>
        <v>-0.952634489125502</v>
      </c>
      <c r="U197" s="9">
        <v>18346.45</v>
      </c>
      <c r="W197" s="9">
        <v>176570.73</v>
      </c>
      <c r="Y197" s="9">
        <f t="shared" si="68"/>
        <v>-158224.28</v>
      </c>
      <c r="AA197" s="21">
        <f t="shared" si="69"/>
        <v>-0.8960957458804185</v>
      </c>
      <c r="AC197" s="9">
        <v>11075.39</v>
      </c>
      <c r="AE197" s="9">
        <v>287490.03</v>
      </c>
      <c r="AG197" s="9">
        <f t="shared" si="70"/>
        <v>-276414.64</v>
      </c>
      <c r="AI197" s="21">
        <f t="shared" si="71"/>
        <v>-0.9614755683875368</v>
      </c>
    </row>
    <row r="198" spans="1:35" ht="12.75" outlineLevel="1">
      <c r="A198" s="1" t="s">
        <v>553</v>
      </c>
      <c r="B198" s="16" t="s">
        <v>554</v>
      </c>
      <c r="C198" s="1" t="s">
        <v>1165</v>
      </c>
      <c r="E198" s="5">
        <v>0</v>
      </c>
      <c r="G198" s="5">
        <v>6723.12</v>
      </c>
      <c r="I198" s="9">
        <f t="shared" si="64"/>
        <v>-6723.12</v>
      </c>
      <c r="K198" s="21" t="str">
        <f t="shared" si="65"/>
        <v>N.M.</v>
      </c>
      <c r="M198" s="9">
        <v>1637.41</v>
      </c>
      <c r="O198" s="9">
        <v>5478.32</v>
      </c>
      <c r="Q198" s="9">
        <f t="shared" si="66"/>
        <v>-3840.91</v>
      </c>
      <c r="S198" s="21">
        <f t="shared" si="67"/>
        <v>-0.7011109245170052</v>
      </c>
      <c r="U198" s="9">
        <v>2909.6</v>
      </c>
      <c r="W198" s="9">
        <v>34633.6</v>
      </c>
      <c r="Y198" s="9">
        <f t="shared" si="68"/>
        <v>-31724</v>
      </c>
      <c r="AA198" s="21">
        <f t="shared" si="69"/>
        <v>-0.9159890972928024</v>
      </c>
      <c r="AC198" s="9">
        <v>3972.06</v>
      </c>
      <c r="AE198" s="9">
        <v>48160.95</v>
      </c>
      <c r="AG198" s="9">
        <f t="shared" si="70"/>
        <v>-44188.89</v>
      </c>
      <c r="AI198" s="21">
        <f t="shared" si="71"/>
        <v>-0.9175252979851934</v>
      </c>
    </row>
    <row r="199" spans="1:35" ht="12.75" outlineLevel="1">
      <c r="A199" s="1" t="s">
        <v>555</v>
      </c>
      <c r="B199" s="16" t="s">
        <v>556</v>
      </c>
      <c r="C199" s="1" t="s">
        <v>1166</v>
      </c>
      <c r="E199" s="5">
        <v>2308.13</v>
      </c>
      <c r="G199" s="5">
        <v>803.48</v>
      </c>
      <c r="I199" s="9">
        <f t="shared" si="64"/>
        <v>1504.65</v>
      </c>
      <c r="K199" s="21">
        <f t="shared" si="65"/>
        <v>1.8726664011549758</v>
      </c>
      <c r="M199" s="9">
        <v>14019.77</v>
      </c>
      <c r="O199" s="9">
        <v>3977.33</v>
      </c>
      <c r="Q199" s="9">
        <f t="shared" si="66"/>
        <v>10042.44</v>
      </c>
      <c r="S199" s="21">
        <f t="shared" si="67"/>
        <v>2.5249199840093732</v>
      </c>
      <c r="U199" s="9">
        <v>31245.56</v>
      </c>
      <c r="W199" s="9">
        <v>11989.92</v>
      </c>
      <c r="Y199" s="9">
        <f t="shared" si="68"/>
        <v>19255.64</v>
      </c>
      <c r="AA199" s="21">
        <f t="shared" si="69"/>
        <v>1.6059856946501727</v>
      </c>
      <c r="AC199" s="9">
        <v>36182.06</v>
      </c>
      <c r="AE199" s="9">
        <v>13898.8</v>
      </c>
      <c r="AG199" s="9">
        <f t="shared" si="70"/>
        <v>22283.26</v>
      </c>
      <c r="AI199" s="21">
        <f t="shared" si="71"/>
        <v>1.603250640343051</v>
      </c>
    </row>
    <row r="200" spans="1:35" ht="12.75" outlineLevel="1">
      <c r="A200" s="1" t="s">
        <v>557</v>
      </c>
      <c r="B200" s="16" t="s">
        <v>558</v>
      </c>
      <c r="C200" s="1" t="s">
        <v>1167</v>
      </c>
      <c r="E200" s="5">
        <v>1480.24</v>
      </c>
      <c r="G200" s="5">
        <v>1555.97</v>
      </c>
      <c r="I200" s="9">
        <f t="shared" si="64"/>
        <v>-75.73000000000002</v>
      </c>
      <c r="K200" s="21">
        <f t="shared" si="65"/>
        <v>-0.048670604189026793</v>
      </c>
      <c r="M200" s="9">
        <v>4747.14</v>
      </c>
      <c r="O200" s="9">
        <v>5952.2300000000005</v>
      </c>
      <c r="Q200" s="9">
        <f t="shared" si="66"/>
        <v>-1205.0900000000001</v>
      </c>
      <c r="S200" s="21">
        <f t="shared" si="67"/>
        <v>-0.2024602543920514</v>
      </c>
      <c r="U200" s="9">
        <v>12963.25</v>
      </c>
      <c r="W200" s="9">
        <v>22875.57</v>
      </c>
      <c r="Y200" s="9">
        <f t="shared" si="68"/>
        <v>-9912.32</v>
      </c>
      <c r="AA200" s="21">
        <f t="shared" si="69"/>
        <v>-0.4333146671317917</v>
      </c>
      <c r="AC200" s="9">
        <v>16444.010000000002</v>
      </c>
      <c r="AE200" s="9">
        <v>21949.31</v>
      </c>
      <c r="AG200" s="9">
        <f t="shared" si="70"/>
        <v>-5505.299999999999</v>
      </c>
      <c r="AI200" s="21">
        <f t="shared" si="71"/>
        <v>-0.2508188184503294</v>
      </c>
    </row>
    <row r="201" spans="1:35" ht="12.75" outlineLevel="1">
      <c r="A201" s="1" t="s">
        <v>559</v>
      </c>
      <c r="B201" s="16" t="s">
        <v>560</v>
      </c>
      <c r="C201" s="1" t="s">
        <v>1168</v>
      </c>
      <c r="E201" s="5">
        <v>15960.880000000001</v>
      </c>
      <c r="G201" s="5">
        <v>13262.12</v>
      </c>
      <c r="I201" s="9">
        <f t="shared" si="64"/>
        <v>2698.76</v>
      </c>
      <c r="K201" s="21">
        <f t="shared" si="65"/>
        <v>0.2034938607100524</v>
      </c>
      <c r="M201" s="9">
        <v>52318.04</v>
      </c>
      <c r="O201" s="9">
        <v>42092.75</v>
      </c>
      <c r="Q201" s="9">
        <f t="shared" si="66"/>
        <v>10225.29</v>
      </c>
      <c r="S201" s="21">
        <f t="shared" si="67"/>
        <v>0.24292283112887614</v>
      </c>
      <c r="U201" s="9">
        <v>153113.44</v>
      </c>
      <c r="W201" s="9">
        <v>137786.82</v>
      </c>
      <c r="Y201" s="9">
        <f t="shared" si="68"/>
        <v>15326.619999999995</v>
      </c>
      <c r="AA201" s="21">
        <f t="shared" si="69"/>
        <v>0.11123429657495539</v>
      </c>
      <c r="AC201" s="9">
        <v>194003.52000000002</v>
      </c>
      <c r="AE201" s="9">
        <v>187759.69</v>
      </c>
      <c r="AG201" s="9">
        <f t="shared" si="70"/>
        <v>6243.830000000016</v>
      </c>
      <c r="AI201" s="21">
        <f t="shared" si="71"/>
        <v>0.033254368922317756</v>
      </c>
    </row>
    <row r="202" spans="1:35" ht="12.75" outlineLevel="1">
      <c r="A202" s="1" t="s">
        <v>561</v>
      </c>
      <c r="B202" s="16" t="s">
        <v>562</v>
      </c>
      <c r="C202" s="1" t="s">
        <v>1169</v>
      </c>
      <c r="E202" s="5">
        <v>17524.9</v>
      </c>
      <c r="G202" s="5">
        <v>25187.65</v>
      </c>
      <c r="I202" s="9">
        <f t="shared" si="64"/>
        <v>-7662.75</v>
      </c>
      <c r="K202" s="21">
        <f t="shared" si="65"/>
        <v>-0.3042264760706139</v>
      </c>
      <c r="M202" s="9">
        <v>57947.718</v>
      </c>
      <c r="O202" s="9">
        <v>58898.832</v>
      </c>
      <c r="Q202" s="9">
        <f t="shared" si="66"/>
        <v>-951.1140000000014</v>
      </c>
      <c r="S202" s="21">
        <f t="shared" si="67"/>
        <v>-0.016148265894305024</v>
      </c>
      <c r="U202" s="9">
        <v>153863.038</v>
      </c>
      <c r="W202" s="9">
        <v>132058.087</v>
      </c>
      <c r="Y202" s="9">
        <f t="shared" si="68"/>
        <v>21804.951</v>
      </c>
      <c r="AA202" s="21">
        <f t="shared" si="69"/>
        <v>0.16511636277148253</v>
      </c>
      <c r="AC202" s="9">
        <v>221214.978</v>
      </c>
      <c r="AE202" s="9">
        <v>204924.28100000002</v>
      </c>
      <c r="AG202" s="9">
        <f t="shared" si="70"/>
        <v>16290.696999999986</v>
      </c>
      <c r="AI202" s="21">
        <f t="shared" si="71"/>
        <v>0.07949617741979528</v>
      </c>
    </row>
    <row r="203" spans="1:35" ht="12.75" outlineLevel="1">
      <c r="A203" s="1" t="s">
        <v>563</v>
      </c>
      <c r="B203" s="16" t="s">
        <v>564</v>
      </c>
      <c r="C203" s="1" t="s">
        <v>1170</v>
      </c>
      <c r="E203" s="5">
        <v>-463.59000000000003</v>
      </c>
      <c r="G203" s="5">
        <v>18727.72</v>
      </c>
      <c r="I203" s="9">
        <f t="shared" si="64"/>
        <v>-19191.31</v>
      </c>
      <c r="K203" s="21">
        <f t="shared" si="65"/>
        <v>-1.0247542146080784</v>
      </c>
      <c r="M203" s="9">
        <v>25796.47</v>
      </c>
      <c r="O203" s="9">
        <v>91392.246</v>
      </c>
      <c r="Q203" s="9">
        <f t="shared" si="66"/>
        <v>-65595.776</v>
      </c>
      <c r="S203" s="21">
        <f t="shared" si="67"/>
        <v>-0.7177389644193666</v>
      </c>
      <c r="U203" s="9">
        <v>186919.48</v>
      </c>
      <c r="W203" s="9">
        <v>238017.658</v>
      </c>
      <c r="Y203" s="9">
        <f t="shared" si="68"/>
        <v>-51098.177999999985</v>
      </c>
      <c r="AA203" s="21">
        <f t="shared" si="69"/>
        <v>-0.21468229890741966</v>
      </c>
      <c r="AC203" s="9">
        <v>245649.72</v>
      </c>
      <c r="AE203" s="9">
        <v>354943.595</v>
      </c>
      <c r="AG203" s="9">
        <f t="shared" si="70"/>
        <v>-109293.87499999997</v>
      </c>
      <c r="AI203" s="21">
        <f t="shared" si="71"/>
        <v>-0.3079189948476179</v>
      </c>
    </row>
    <row r="204" spans="1:35" ht="12.75" outlineLevel="1">
      <c r="A204" s="1" t="s">
        <v>565</v>
      </c>
      <c r="B204" s="16" t="s">
        <v>566</v>
      </c>
      <c r="C204" s="1" t="s">
        <v>1171</v>
      </c>
      <c r="E204" s="5">
        <v>7665</v>
      </c>
      <c r="G204" s="5">
        <v>8439</v>
      </c>
      <c r="I204" s="9">
        <f t="shared" si="64"/>
        <v>-774</v>
      </c>
      <c r="K204" s="21">
        <f t="shared" si="65"/>
        <v>-0.0917170280838962</v>
      </c>
      <c r="M204" s="9">
        <v>25494</v>
      </c>
      <c r="O204" s="9">
        <v>27211.5</v>
      </c>
      <c r="Q204" s="9">
        <f t="shared" si="66"/>
        <v>-1717.5</v>
      </c>
      <c r="S204" s="21">
        <f t="shared" si="67"/>
        <v>-0.06311669698473071</v>
      </c>
      <c r="U204" s="9">
        <v>86259</v>
      </c>
      <c r="W204" s="9">
        <v>88044</v>
      </c>
      <c r="Y204" s="9">
        <f t="shared" si="68"/>
        <v>-1785</v>
      </c>
      <c r="AA204" s="21">
        <f t="shared" si="69"/>
        <v>-0.020273953932124847</v>
      </c>
      <c r="AC204" s="9">
        <v>117169.5</v>
      </c>
      <c r="AE204" s="9">
        <v>115810.5</v>
      </c>
      <c r="AG204" s="9">
        <f t="shared" si="70"/>
        <v>1359</v>
      </c>
      <c r="AI204" s="21">
        <f t="shared" si="71"/>
        <v>0.011734687269289053</v>
      </c>
    </row>
    <row r="205" spans="1:35" ht="12.75" outlineLevel="1">
      <c r="A205" s="1" t="s">
        <v>567</v>
      </c>
      <c r="B205" s="16" t="s">
        <v>568</v>
      </c>
      <c r="C205" s="1" t="s">
        <v>1172</v>
      </c>
      <c r="E205" s="5">
        <v>-713077</v>
      </c>
      <c r="G205" s="5">
        <v>-178443</v>
      </c>
      <c r="I205" s="9">
        <f t="shared" si="64"/>
        <v>-534634</v>
      </c>
      <c r="K205" s="21">
        <f t="shared" si="65"/>
        <v>-2.9961051988590195</v>
      </c>
      <c r="M205" s="9">
        <v>-2205586</v>
      </c>
      <c r="O205" s="9">
        <v>-541470</v>
      </c>
      <c r="Q205" s="9">
        <f t="shared" si="66"/>
        <v>-1664116</v>
      </c>
      <c r="S205" s="21">
        <f t="shared" si="67"/>
        <v>-3.0733300090494393</v>
      </c>
      <c r="U205" s="9">
        <v>-6927758</v>
      </c>
      <c r="W205" s="9">
        <v>-1487241</v>
      </c>
      <c r="Y205" s="9">
        <f t="shared" si="68"/>
        <v>-5440517</v>
      </c>
      <c r="AA205" s="21">
        <f t="shared" si="69"/>
        <v>-3.65812736469745</v>
      </c>
      <c r="AC205" s="9">
        <v>-7463087</v>
      </c>
      <c r="AE205" s="9">
        <v>-2058228</v>
      </c>
      <c r="AG205" s="9">
        <f t="shared" si="70"/>
        <v>-5404859</v>
      </c>
      <c r="AI205" s="21">
        <f t="shared" si="71"/>
        <v>-2.6259768111210224</v>
      </c>
    </row>
    <row r="206" spans="1:35" ht="12.75" outlineLevel="1">
      <c r="A206" s="1" t="s">
        <v>569</v>
      </c>
      <c r="B206" s="16" t="s">
        <v>570</v>
      </c>
      <c r="C206" s="1" t="s">
        <v>1173</v>
      </c>
      <c r="E206" s="5">
        <v>102818.22</v>
      </c>
      <c r="G206" s="5">
        <v>37847.54</v>
      </c>
      <c r="I206" s="9">
        <f t="shared" si="64"/>
        <v>64970.68</v>
      </c>
      <c r="K206" s="21">
        <f t="shared" si="65"/>
        <v>1.7166420855886537</v>
      </c>
      <c r="M206" s="9">
        <v>307203.37</v>
      </c>
      <c r="O206" s="9">
        <v>138866.22</v>
      </c>
      <c r="Q206" s="9">
        <f t="shared" si="66"/>
        <v>168337.15</v>
      </c>
      <c r="S206" s="21">
        <f t="shared" si="67"/>
        <v>1.2122253345702072</v>
      </c>
      <c r="U206" s="9">
        <v>677649.09</v>
      </c>
      <c r="W206" s="9">
        <v>247811.81</v>
      </c>
      <c r="Y206" s="9">
        <f t="shared" si="68"/>
        <v>429837.27999999997</v>
      </c>
      <c r="AA206" s="21">
        <f t="shared" si="69"/>
        <v>1.734531054028458</v>
      </c>
      <c r="AC206" s="9">
        <v>801835.34</v>
      </c>
      <c r="AE206" s="9">
        <v>247966.96</v>
      </c>
      <c r="AG206" s="9">
        <f t="shared" si="70"/>
        <v>553868.38</v>
      </c>
      <c r="AI206" s="21">
        <f t="shared" si="71"/>
        <v>2.2336378201353924</v>
      </c>
    </row>
    <row r="207" spans="1:35" ht="12.75" outlineLevel="1">
      <c r="A207" s="1" t="s">
        <v>571</v>
      </c>
      <c r="B207" s="16" t="s">
        <v>572</v>
      </c>
      <c r="C207" s="1" t="s">
        <v>1174</v>
      </c>
      <c r="E207" s="5">
        <v>-18536.77</v>
      </c>
      <c r="G207" s="5">
        <v>0</v>
      </c>
      <c r="I207" s="9">
        <f t="shared" si="64"/>
        <v>-18536.77</v>
      </c>
      <c r="K207" s="21" t="str">
        <f t="shared" si="65"/>
        <v>N.M.</v>
      </c>
      <c r="M207" s="9">
        <v>-55384.8</v>
      </c>
      <c r="O207" s="9">
        <v>0</v>
      </c>
      <c r="Q207" s="9">
        <f t="shared" si="66"/>
        <v>-55384.8</v>
      </c>
      <c r="S207" s="21" t="str">
        <f t="shared" si="67"/>
        <v>N.M.</v>
      </c>
      <c r="U207" s="9">
        <v>-76108.639</v>
      </c>
      <c r="W207" s="9">
        <v>0</v>
      </c>
      <c r="Y207" s="9">
        <f t="shared" si="68"/>
        <v>-76108.639</v>
      </c>
      <c r="AA207" s="21" t="str">
        <f t="shared" si="69"/>
        <v>N.M.</v>
      </c>
      <c r="AC207" s="9">
        <v>-76108.639</v>
      </c>
      <c r="AE207" s="9">
        <v>0</v>
      </c>
      <c r="AG207" s="9">
        <f t="shared" si="70"/>
        <v>-76108.639</v>
      </c>
      <c r="AI207" s="21" t="str">
        <f t="shared" si="71"/>
        <v>N.M.</v>
      </c>
    </row>
    <row r="208" spans="1:35" ht="12.75" outlineLevel="1">
      <c r="A208" s="1" t="s">
        <v>573</v>
      </c>
      <c r="B208" s="16" t="s">
        <v>574</v>
      </c>
      <c r="C208" s="1" t="s">
        <v>1175</v>
      </c>
      <c r="E208" s="5">
        <v>8793.72</v>
      </c>
      <c r="G208" s="5">
        <v>96671.96</v>
      </c>
      <c r="I208" s="9">
        <f t="shared" si="64"/>
        <v>-87878.24</v>
      </c>
      <c r="K208" s="21">
        <f t="shared" si="65"/>
        <v>-0.9090354638511519</v>
      </c>
      <c r="M208" s="9">
        <v>21825.742</v>
      </c>
      <c r="O208" s="9">
        <v>274372.212</v>
      </c>
      <c r="Q208" s="9">
        <f t="shared" si="66"/>
        <v>-252546.47</v>
      </c>
      <c r="S208" s="21">
        <f t="shared" si="67"/>
        <v>-0.9204520682291252</v>
      </c>
      <c r="U208" s="9">
        <v>207980.144</v>
      </c>
      <c r="W208" s="9">
        <v>721554.445</v>
      </c>
      <c r="Y208" s="9">
        <f t="shared" si="68"/>
        <v>-513574.301</v>
      </c>
      <c r="AA208" s="21">
        <f t="shared" si="69"/>
        <v>-0.7117609829151562</v>
      </c>
      <c r="AC208" s="9">
        <v>696978.504</v>
      </c>
      <c r="AE208" s="9">
        <v>1012764.652</v>
      </c>
      <c r="AG208" s="9">
        <f t="shared" si="70"/>
        <v>-315786.14800000004</v>
      </c>
      <c r="AI208" s="21">
        <f t="shared" si="71"/>
        <v>-0.31180605225151564</v>
      </c>
    </row>
    <row r="209" spans="1:35" ht="12.75" outlineLevel="1">
      <c r="A209" s="1" t="s">
        <v>575</v>
      </c>
      <c r="B209" s="16" t="s">
        <v>576</v>
      </c>
      <c r="C209" s="1" t="s">
        <v>1176</v>
      </c>
      <c r="E209" s="5">
        <v>0</v>
      </c>
      <c r="G209" s="5">
        <v>0</v>
      </c>
      <c r="I209" s="9">
        <f t="shared" si="64"/>
        <v>0</v>
      </c>
      <c r="K209" s="21">
        <f t="shared" si="65"/>
        <v>0</v>
      </c>
      <c r="M209" s="9">
        <v>97.88</v>
      </c>
      <c r="O209" s="9">
        <v>0</v>
      </c>
      <c r="Q209" s="9">
        <f t="shared" si="66"/>
        <v>97.88</v>
      </c>
      <c r="S209" s="21" t="str">
        <f t="shared" si="67"/>
        <v>N.M.</v>
      </c>
      <c r="U209" s="9">
        <v>8863.43</v>
      </c>
      <c r="W209" s="9">
        <v>1944.47</v>
      </c>
      <c r="Y209" s="9">
        <f t="shared" si="68"/>
        <v>6918.96</v>
      </c>
      <c r="AA209" s="21">
        <f t="shared" si="69"/>
        <v>3.558275519807454</v>
      </c>
      <c r="AC209" s="9">
        <v>8963.43</v>
      </c>
      <c r="AE209" s="9">
        <v>2044.47</v>
      </c>
      <c r="AG209" s="9">
        <f t="shared" si="70"/>
        <v>6918.96</v>
      </c>
      <c r="AI209" s="21">
        <f t="shared" si="71"/>
        <v>3.384231610148351</v>
      </c>
    </row>
    <row r="210" spans="1:35" ht="12.75" outlineLevel="1">
      <c r="A210" s="1" t="s">
        <v>577</v>
      </c>
      <c r="B210" s="16" t="s">
        <v>578</v>
      </c>
      <c r="C210" s="1" t="s">
        <v>1177</v>
      </c>
      <c r="E210" s="5">
        <v>9634.08</v>
      </c>
      <c r="G210" s="5">
        <v>9840.09</v>
      </c>
      <c r="I210" s="9">
        <f t="shared" si="64"/>
        <v>-206.01000000000022</v>
      </c>
      <c r="K210" s="21">
        <f t="shared" si="65"/>
        <v>-0.02093578412392572</v>
      </c>
      <c r="M210" s="9">
        <v>29622.11</v>
      </c>
      <c r="O210" s="9">
        <v>32197.780000000002</v>
      </c>
      <c r="Q210" s="9">
        <f t="shared" si="66"/>
        <v>-2575.670000000002</v>
      </c>
      <c r="S210" s="21">
        <f t="shared" si="67"/>
        <v>-0.07999526675441604</v>
      </c>
      <c r="U210" s="9">
        <v>73752.14</v>
      </c>
      <c r="W210" s="9">
        <v>88012.99</v>
      </c>
      <c r="Y210" s="9">
        <f t="shared" si="68"/>
        <v>-14260.850000000006</v>
      </c>
      <c r="AA210" s="21">
        <f t="shared" si="69"/>
        <v>-0.16203119562237353</v>
      </c>
      <c r="AC210" s="9">
        <v>90426.16</v>
      </c>
      <c r="AE210" s="9">
        <v>121755.47</v>
      </c>
      <c r="AG210" s="9">
        <f t="shared" si="70"/>
        <v>-31329.309999999998</v>
      </c>
      <c r="AI210" s="21">
        <f t="shared" si="71"/>
        <v>-0.25731336752262546</v>
      </c>
    </row>
    <row r="211" spans="1:35" ht="12.75" outlineLevel="1">
      <c r="A211" s="1" t="s">
        <v>579</v>
      </c>
      <c r="B211" s="16" t="s">
        <v>580</v>
      </c>
      <c r="C211" s="1" t="s">
        <v>1178</v>
      </c>
      <c r="E211" s="5">
        <v>103734.99</v>
      </c>
      <c r="G211" s="5">
        <v>83331.06</v>
      </c>
      <c r="I211" s="9">
        <f t="shared" si="64"/>
        <v>20403.930000000008</v>
      </c>
      <c r="K211" s="21">
        <f t="shared" si="65"/>
        <v>0.24485383961274473</v>
      </c>
      <c r="M211" s="9">
        <v>327431.11</v>
      </c>
      <c r="O211" s="9">
        <v>230661.39</v>
      </c>
      <c r="Q211" s="9">
        <f t="shared" si="66"/>
        <v>96769.71999999997</v>
      </c>
      <c r="S211" s="21">
        <f t="shared" si="67"/>
        <v>0.4195315046007482</v>
      </c>
      <c r="U211" s="9">
        <v>901536.0800000001</v>
      </c>
      <c r="W211" s="9">
        <v>722763.16</v>
      </c>
      <c r="Y211" s="9">
        <f t="shared" si="68"/>
        <v>178772.92000000004</v>
      </c>
      <c r="AA211" s="21">
        <f t="shared" si="69"/>
        <v>0.24734647515792038</v>
      </c>
      <c r="AC211" s="9">
        <v>1100472.23</v>
      </c>
      <c r="AE211" s="9">
        <v>1000458.71</v>
      </c>
      <c r="AG211" s="9">
        <f t="shared" si="70"/>
        <v>100013.52000000002</v>
      </c>
      <c r="AI211" s="21">
        <f t="shared" si="71"/>
        <v>0.09996766383292323</v>
      </c>
    </row>
    <row r="212" spans="1:35" ht="12.75" outlineLevel="1">
      <c r="A212" s="1" t="s">
        <v>581</v>
      </c>
      <c r="B212" s="16" t="s">
        <v>582</v>
      </c>
      <c r="C212" s="1" t="s">
        <v>1136</v>
      </c>
      <c r="E212" s="5">
        <v>69240.06</v>
      </c>
      <c r="G212" s="5">
        <v>82959.73</v>
      </c>
      <c r="I212" s="9">
        <f t="shared" si="64"/>
        <v>-13719.669999999998</v>
      </c>
      <c r="K212" s="21">
        <f t="shared" si="65"/>
        <v>-0.16537746687459082</v>
      </c>
      <c r="M212" s="9">
        <v>286128.04</v>
      </c>
      <c r="O212" s="9">
        <v>299857.509</v>
      </c>
      <c r="Q212" s="9">
        <f t="shared" si="66"/>
        <v>-13729.469000000041</v>
      </c>
      <c r="S212" s="21">
        <f t="shared" si="67"/>
        <v>-0.04578664394894323</v>
      </c>
      <c r="U212" s="9">
        <v>625384.96</v>
      </c>
      <c r="W212" s="9">
        <v>765824.874</v>
      </c>
      <c r="Y212" s="9">
        <f t="shared" si="68"/>
        <v>-140439.914</v>
      </c>
      <c r="AA212" s="21">
        <f t="shared" si="69"/>
        <v>-0.18338385023519096</v>
      </c>
      <c r="AC212" s="9">
        <v>915295.56</v>
      </c>
      <c r="AE212" s="9">
        <v>1067373.97</v>
      </c>
      <c r="AG212" s="9">
        <f t="shared" si="70"/>
        <v>-152078.40999999992</v>
      </c>
      <c r="AI212" s="21">
        <f t="shared" si="71"/>
        <v>-0.14247903197414485</v>
      </c>
    </row>
    <row r="213" spans="1:35" ht="12.75" outlineLevel="1">
      <c r="A213" s="1" t="s">
        <v>583</v>
      </c>
      <c r="B213" s="16" t="s">
        <v>584</v>
      </c>
      <c r="C213" s="1" t="s">
        <v>1158</v>
      </c>
      <c r="E213" s="5">
        <v>468.65000000000003</v>
      </c>
      <c r="G213" s="5">
        <v>518.72</v>
      </c>
      <c r="I213" s="9">
        <f t="shared" si="64"/>
        <v>-50.06999999999999</v>
      </c>
      <c r="K213" s="21">
        <f t="shared" si="65"/>
        <v>-0.0965260641579272</v>
      </c>
      <c r="M213" s="9">
        <v>124.03</v>
      </c>
      <c r="O213" s="9">
        <v>1786.89</v>
      </c>
      <c r="Q213" s="9">
        <f t="shared" si="66"/>
        <v>-1662.8600000000001</v>
      </c>
      <c r="S213" s="21">
        <f t="shared" si="67"/>
        <v>-0.9305889002680635</v>
      </c>
      <c r="U213" s="9">
        <v>1711.41</v>
      </c>
      <c r="W213" s="9">
        <v>4362.03</v>
      </c>
      <c r="Y213" s="9">
        <f t="shared" si="68"/>
        <v>-2650.62</v>
      </c>
      <c r="AA213" s="21">
        <f t="shared" si="69"/>
        <v>-0.6076574438965344</v>
      </c>
      <c r="AC213" s="9">
        <v>2437.27</v>
      </c>
      <c r="AE213" s="9">
        <v>8367.83</v>
      </c>
      <c r="AG213" s="9">
        <f t="shared" si="70"/>
        <v>-5930.5599999999995</v>
      </c>
      <c r="AI213" s="21">
        <f t="shared" si="71"/>
        <v>-0.7087333275174089</v>
      </c>
    </row>
    <row r="214" spans="1:35" ht="12.75" outlineLevel="1">
      <c r="A214" s="1" t="s">
        <v>585</v>
      </c>
      <c r="B214" s="16" t="s">
        <v>586</v>
      </c>
      <c r="C214" s="1" t="s">
        <v>1179</v>
      </c>
      <c r="E214" s="5">
        <v>23047.91</v>
      </c>
      <c r="G214" s="5">
        <v>23432.37</v>
      </c>
      <c r="I214" s="9">
        <f t="shared" si="64"/>
        <v>-384.4599999999991</v>
      </c>
      <c r="K214" s="21">
        <f t="shared" si="65"/>
        <v>-0.01640721787851588</v>
      </c>
      <c r="M214" s="9">
        <v>74923.40000000001</v>
      </c>
      <c r="O214" s="9">
        <v>75737.543</v>
      </c>
      <c r="Q214" s="9">
        <f t="shared" si="66"/>
        <v>-814.1429999999964</v>
      </c>
      <c r="S214" s="21">
        <f t="shared" si="67"/>
        <v>-0.010749530124049526</v>
      </c>
      <c r="U214" s="9">
        <v>184243.39</v>
      </c>
      <c r="W214" s="9">
        <v>190973.352</v>
      </c>
      <c r="Y214" s="9">
        <f t="shared" si="68"/>
        <v>-6729.9619999999995</v>
      </c>
      <c r="AA214" s="21">
        <f t="shared" si="69"/>
        <v>-0.035240319811740015</v>
      </c>
      <c r="AC214" s="9">
        <v>233874.92</v>
      </c>
      <c r="AE214" s="9">
        <v>260150.138</v>
      </c>
      <c r="AG214" s="9">
        <f t="shared" si="70"/>
        <v>-26275.217999999993</v>
      </c>
      <c r="AI214" s="21">
        <f t="shared" si="71"/>
        <v>-0.10100020781076807</v>
      </c>
    </row>
    <row r="215" spans="1:35" ht="12.75" outlineLevel="1">
      <c r="A215" s="1" t="s">
        <v>587</v>
      </c>
      <c r="B215" s="16" t="s">
        <v>588</v>
      </c>
      <c r="C215" s="1" t="s">
        <v>1170</v>
      </c>
      <c r="E215" s="5">
        <v>112955.56</v>
      </c>
      <c r="G215" s="5">
        <v>50430.16</v>
      </c>
      <c r="I215" s="9">
        <f t="shared" si="64"/>
        <v>62525.399999999994</v>
      </c>
      <c r="K215" s="21">
        <f t="shared" si="65"/>
        <v>1.2398413964976511</v>
      </c>
      <c r="M215" s="9">
        <v>162930.06</v>
      </c>
      <c r="O215" s="9">
        <v>162844.717</v>
      </c>
      <c r="Q215" s="9">
        <f t="shared" si="66"/>
        <v>85.34299999999348</v>
      </c>
      <c r="S215" s="21">
        <f t="shared" si="67"/>
        <v>0.0005240759514476204</v>
      </c>
      <c r="U215" s="9">
        <v>953669.06</v>
      </c>
      <c r="W215" s="9">
        <v>499295.736</v>
      </c>
      <c r="Y215" s="9">
        <f t="shared" si="68"/>
        <v>454373.3240000001</v>
      </c>
      <c r="AA215" s="21">
        <f t="shared" si="69"/>
        <v>0.9100284485505803</v>
      </c>
      <c r="AC215" s="9">
        <v>1139937.97</v>
      </c>
      <c r="AE215" s="9">
        <v>606676.221</v>
      </c>
      <c r="AG215" s="9">
        <f t="shared" si="70"/>
        <v>533261.749</v>
      </c>
      <c r="AI215" s="21">
        <f t="shared" si="71"/>
        <v>0.8789890398555772</v>
      </c>
    </row>
    <row r="216" spans="1:35" ht="12.75" outlineLevel="1">
      <c r="A216" s="1" t="s">
        <v>589</v>
      </c>
      <c r="B216" s="16" t="s">
        <v>590</v>
      </c>
      <c r="C216" s="1" t="s">
        <v>1180</v>
      </c>
      <c r="E216" s="5">
        <v>6481.77</v>
      </c>
      <c r="G216" s="5">
        <v>4848.9800000000005</v>
      </c>
      <c r="I216" s="9">
        <f t="shared" si="64"/>
        <v>1632.79</v>
      </c>
      <c r="K216" s="21">
        <f t="shared" si="65"/>
        <v>0.33672854909692346</v>
      </c>
      <c r="M216" s="9">
        <v>23496.43</v>
      </c>
      <c r="O216" s="9">
        <v>18259.214</v>
      </c>
      <c r="Q216" s="9">
        <f t="shared" si="66"/>
        <v>5237.216</v>
      </c>
      <c r="S216" s="21">
        <f t="shared" si="67"/>
        <v>0.2868259279944909</v>
      </c>
      <c r="U216" s="9">
        <v>63814.97</v>
      </c>
      <c r="W216" s="9">
        <v>60739.692</v>
      </c>
      <c r="Y216" s="9">
        <f t="shared" si="68"/>
        <v>3075.2779999999984</v>
      </c>
      <c r="AA216" s="21">
        <f t="shared" si="69"/>
        <v>0.05063045100722602</v>
      </c>
      <c r="AC216" s="9">
        <v>84148.12</v>
      </c>
      <c r="AE216" s="9">
        <v>93601.957</v>
      </c>
      <c r="AG216" s="9">
        <f t="shared" si="70"/>
        <v>-9453.837</v>
      </c>
      <c r="AI216" s="21">
        <f t="shared" si="71"/>
        <v>-0.10100042032240843</v>
      </c>
    </row>
    <row r="217" spans="1:35" ht="12.75" outlineLevel="1">
      <c r="A217" s="1" t="s">
        <v>591</v>
      </c>
      <c r="B217" s="16" t="s">
        <v>592</v>
      </c>
      <c r="C217" s="1" t="s">
        <v>1181</v>
      </c>
      <c r="E217" s="5">
        <v>4902.14</v>
      </c>
      <c r="G217" s="5">
        <v>6504.150000000001</v>
      </c>
      <c r="I217" s="9">
        <f t="shared" si="64"/>
        <v>-1602.0100000000002</v>
      </c>
      <c r="K217" s="21">
        <f t="shared" si="65"/>
        <v>-0.24630582013022456</v>
      </c>
      <c r="M217" s="9">
        <v>15871.07</v>
      </c>
      <c r="O217" s="9">
        <v>19314.2</v>
      </c>
      <c r="Q217" s="9">
        <f t="shared" si="66"/>
        <v>-3443.130000000001</v>
      </c>
      <c r="S217" s="21">
        <f t="shared" si="67"/>
        <v>-0.1782693562249537</v>
      </c>
      <c r="U217" s="9">
        <v>37308.87</v>
      </c>
      <c r="W217" s="9">
        <v>48229.878</v>
      </c>
      <c r="Y217" s="9">
        <f t="shared" si="68"/>
        <v>-10921.007999999994</v>
      </c>
      <c r="AA217" s="21">
        <f t="shared" si="69"/>
        <v>-0.2264365669761801</v>
      </c>
      <c r="AC217" s="9">
        <v>53924.380000000005</v>
      </c>
      <c r="AE217" s="9">
        <v>61995.864</v>
      </c>
      <c r="AG217" s="9">
        <f t="shared" si="70"/>
        <v>-8071.483999999997</v>
      </c>
      <c r="AI217" s="21">
        <f t="shared" si="71"/>
        <v>-0.13019391100025635</v>
      </c>
    </row>
    <row r="218" spans="1:35" ht="12.75" outlineLevel="1">
      <c r="A218" s="1" t="s">
        <v>593</v>
      </c>
      <c r="B218" s="16" t="s">
        <v>594</v>
      </c>
      <c r="C218" s="1" t="s">
        <v>1182</v>
      </c>
      <c r="E218" s="5">
        <v>83026.31</v>
      </c>
      <c r="G218" s="5">
        <v>62087.67</v>
      </c>
      <c r="I218" s="9">
        <f t="shared" si="64"/>
        <v>20938.64</v>
      </c>
      <c r="K218" s="21">
        <f t="shared" si="65"/>
        <v>0.3372431273391319</v>
      </c>
      <c r="M218" s="9">
        <v>254785.4</v>
      </c>
      <c r="O218" s="9">
        <v>136524.674</v>
      </c>
      <c r="Q218" s="9">
        <f t="shared" si="66"/>
        <v>118260.726</v>
      </c>
      <c r="S218" s="21">
        <f t="shared" si="67"/>
        <v>0.8662223650502912</v>
      </c>
      <c r="U218" s="9">
        <v>571133.81</v>
      </c>
      <c r="W218" s="9">
        <v>302506.389</v>
      </c>
      <c r="Y218" s="9">
        <f t="shared" si="68"/>
        <v>268627.42100000003</v>
      </c>
      <c r="AA218" s="21">
        <f t="shared" si="69"/>
        <v>0.8880057769622843</v>
      </c>
      <c r="AC218" s="9">
        <v>822179.4</v>
      </c>
      <c r="AE218" s="9">
        <v>406847.65300000005</v>
      </c>
      <c r="AG218" s="9">
        <f t="shared" si="70"/>
        <v>415331.747</v>
      </c>
      <c r="AI218" s="21">
        <f t="shared" si="71"/>
        <v>1.020853245526772</v>
      </c>
    </row>
    <row r="219" spans="1:35" ht="12.75" outlineLevel="1">
      <c r="A219" s="1" t="s">
        <v>595</v>
      </c>
      <c r="B219" s="16" t="s">
        <v>596</v>
      </c>
      <c r="C219" s="1" t="s">
        <v>1183</v>
      </c>
      <c r="E219" s="5">
        <v>16271.23</v>
      </c>
      <c r="G219" s="5">
        <v>16857.22</v>
      </c>
      <c r="I219" s="9">
        <f t="shared" si="64"/>
        <v>-585.9900000000016</v>
      </c>
      <c r="K219" s="21">
        <f t="shared" si="65"/>
        <v>-0.03476195956391395</v>
      </c>
      <c r="M219" s="9">
        <v>39681.73</v>
      </c>
      <c r="O219" s="9">
        <v>57336.090000000004</v>
      </c>
      <c r="Q219" s="9">
        <f t="shared" si="66"/>
        <v>-17654.36</v>
      </c>
      <c r="S219" s="21">
        <f t="shared" si="67"/>
        <v>-0.30791007897469114</v>
      </c>
      <c r="U219" s="9">
        <v>92873.48</v>
      </c>
      <c r="W219" s="9">
        <v>219817.168</v>
      </c>
      <c r="Y219" s="9">
        <f t="shared" si="68"/>
        <v>-126943.68800000001</v>
      </c>
      <c r="AA219" s="21">
        <f t="shared" si="69"/>
        <v>-0.5774966948896366</v>
      </c>
      <c r="AC219" s="9">
        <v>135926.72999999998</v>
      </c>
      <c r="AE219" s="9">
        <v>328433.119</v>
      </c>
      <c r="AG219" s="9">
        <f t="shared" si="70"/>
        <v>-192506.38900000002</v>
      </c>
      <c r="AI219" s="21">
        <f t="shared" si="71"/>
        <v>-0.586135739252289</v>
      </c>
    </row>
    <row r="220" spans="1:35" ht="12.75" outlineLevel="1">
      <c r="A220" s="1" t="s">
        <v>597</v>
      </c>
      <c r="B220" s="16" t="s">
        <v>598</v>
      </c>
      <c r="C220" s="1" t="s">
        <v>1184</v>
      </c>
      <c r="E220" s="5">
        <v>61317.101</v>
      </c>
      <c r="G220" s="5">
        <v>388205.97000000003</v>
      </c>
      <c r="I220" s="9">
        <f t="shared" si="64"/>
        <v>-326888.869</v>
      </c>
      <c r="K220" s="21">
        <f t="shared" si="65"/>
        <v>-0.8420500823312943</v>
      </c>
      <c r="M220" s="9">
        <v>328577.404</v>
      </c>
      <c r="O220" s="9">
        <v>934810.676</v>
      </c>
      <c r="Q220" s="9">
        <f t="shared" si="66"/>
        <v>-606233.272</v>
      </c>
      <c r="S220" s="21">
        <f t="shared" si="67"/>
        <v>-0.6485091447543545</v>
      </c>
      <c r="U220" s="9">
        <v>1285304.041</v>
      </c>
      <c r="W220" s="9">
        <v>2622453.1</v>
      </c>
      <c r="Y220" s="9">
        <f t="shared" si="68"/>
        <v>-1337149.0590000001</v>
      </c>
      <c r="AA220" s="21">
        <f t="shared" si="69"/>
        <v>-0.5098848322587733</v>
      </c>
      <c r="AC220" s="9">
        <v>2780650.6210000003</v>
      </c>
      <c r="AE220" s="9">
        <v>3829439.776</v>
      </c>
      <c r="AG220" s="9">
        <f t="shared" si="70"/>
        <v>-1048789.1549999998</v>
      </c>
      <c r="AI220" s="21">
        <f t="shared" si="71"/>
        <v>-0.27387534896697113</v>
      </c>
    </row>
    <row r="221" spans="1:35" ht="12.75" outlineLevel="1">
      <c r="A221" s="1" t="s">
        <v>599</v>
      </c>
      <c r="B221" s="16" t="s">
        <v>600</v>
      </c>
      <c r="C221" s="1" t="s">
        <v>1176</v>
      </c>
      <c r="E221" s="5">
        <v>113204.91</v>
      </c>
      <c r="G221" s="5">
        <v>112702.79000000001</v>
      </c>
      <c r="I221" s="9">
        <f t="shared" si="64"/>
        <v>502.11999999999534</v>
      </c>
      <c r="K221" s="21">
        <f t="shared" si="65"/>
        <v>0.004455257939932057</v>
      </c>
      <c r="M221" s="9">
        <v>498037.95</v>
      </c>
      <c r="O221" s="9">
        <v>307714.09</v>
      </c>
      <c r="Q221" s="9">
        <f t="shared" si="66"/>
        <v>190323.86</v>
      </c>
      <c r="S221" s="21">
        <f t="shared" si="67"/>
        <v>0.6185087592186629</v>
      </c>
      <c r="U221" s="9">
        <v>1173964.51</v>
      </c>
      <c r="W221" s="9">
        <v>1033540.63</v>
      </c>
      <c r="Y221" s="9">
        <f t="shared" si="68"/>
        <v>140423.88</v>
      </c>
      <c r="AA221" s="21">
        <f t="shared" si="69"/>
        <v>0.13586682122017787</v>
      </c>
      <c r="AC221" s="9">
        <v>1512404.15</v>
      </c>
      <c r="AE221" s="9">
        <v>1404717.78</v>
      </c>
      <c r="AG221" s="9">
        <f t="shared" si="70"/>
        <v>107686.36999999988</v>
      </c>
      <c r="AI221" s="21">
        <f t="shared" si="71"/>
        <v>0.07666050186963524</v>
      </c>
    </row>
    <row r="222" spans="1:35" ht="12.75" outlineLevel="1">
      <c r="A222" s="1" t="s">
        <v>601</v>
      </c>
      <c r="B222" s="16" t="s">
        <v>602</v>
      </c>
      <c r="C222" s="1" t="s">
        <v>1185</v>
      </c>
      <c r="E222" s="5">
        <v>5393.59</v>
      </c>
      <c r="G222" s="5">
        <v>5842.39</v>
      </c>
      <c r="I222" s="9">
        <f t="shared" si="64"/>
        <v>-448.8000000000002</v>
      </c>
      <c r="K222" s="21">
        <f t="shared" si="65"/>
        <v>-0.0768178776151541</v>
      </c>
      <c r="M222" s="9">
        <v>16180.77</v>
      </c>
      <c r="O222" s="9">
        <v>17527.170000000002</v>
      </c>
      <c r="Q222" s="9">
        <f t="shared" si="66"/>
        <v>-1346.4000000000015</v>
      </c>
      <c r="S222" s="21">
        <f t="shared" si="67"/>
        <v>-0.07681787761515414</v>
      </c>
      <c r="U222" s="9">
        <v>48542.31</v>
      </c>
      <c r="W222" s="9">
        <v>52581.5</v>
      </c>
      <c r="Y222" s="9">
        <f t="shared" si="68"/>
        <v>-4039.1900000000023</v>
      </c>
      <c r="AA222" s="21">
        <f t="shared" si="69"/>
        <v>-0.07681770204349443</v>
      </c>
      <c r="AC222" s="9">
        <v>66069.48</v>
      </c>
      <c r="AE222" s="9">
        <v>61990.130000000005</v>
      </c>
      <c r="AG222" s="9">
        <f t="shared" si="70"/>
        <v>4079.3499999999913</v>
      </c>
      <c r="AI222" s="21">
        <f t="shared" si="71"/>
        <v>0.06580644370321519</v>
      </c>
    </row>
    <row r="223" spans="1:35" ht="12.75" outlineLevel="1">
      <c r="A223" s="1" t="s">
        <v>603</v>
      </c>
      <c r="B223" s="16" t="s">
        <v>604</v>
      </c>
      <c r="C223" s="1" t="s">
        <v>1186</v>
      </c>
      <c r="E223" s="5">
        <v>37085.520000000004</v>
      </c>
      <c r="G223" s="5">
        <v>29260.82</v>
      </c>
      <c r="I223" s="9">
        <f t="shared" si="64"/>
        <v>7824.700000000004</v>
      </c>
      <c r="K223" s="21">
        <f t="shared" si="65"/>
        <v>0.2674121914560154</v>
      </c>
      <c r="M223" s="9">
        <v>103817.91</v>
      </c>
      <c r="O223" s="9">
        <v>100999.53</v>
      </c>
      <c r="Q223" s="9">
        <f t="shared" si="66"/>
        <v>2818.3800000000047</v>
      </c>
      <c r="S223" s="21">
        <f t="shared" si="67"/>
        <v>0.02790488232965049</v>
      </c>
      <c r="U223" s="9">
        <v>305244.526</v>
      </c>
      <c r="W223" s="9">
        <v>292951.541</v>
      </c>
      <c r="Y223" s="9">
        <f t="shared" si="68"/>
        <v>12292.984999999986</v>
      </c>
      <c r="AA223" s="21">
        <f t="shared" si="69"/>
        <v>0.04196252034734982</v>
      </c>
      <c r="AC223" s="9">
        <v>413377.896</v>
      </c>
      <c r="AE223" s="9">
        <v>408748.46300000005</v>
      </c>
      <c r="AG223" s="9">
        <f t="shared" si="70"/>
        <v>4629.432999999961</v>
      </c>
      <c r="AI223" s="21">
        <f t="shared" si="71"/>
        <v>0.011325872557470536</v>
      </c>
    </row>
    <row r="224" spans="1:35" ht="12.75" outlineLevel="1">
      <c r="A224" s="1" t="s">
        <v>605</v>
      </c>
      <c r="B224" s="16" t="s">
        <v>606</v>
      </c>
      <c r="C224" s="1" t="s">
        <v>1187</v>
      </c>
      <c r="E224" s="5">
        <v>700.63</v>
      </c>
      <c r="G224" s="5">
        <v>1370.64</v>
      </c>
      <c r="I224" s="9">
        <f t="shared" si="64"/>
        <v>-670.0100000000001</v>
      </c>
      <c r="K224" s="21">
        <f t="shared" si="65"/>
        <v>-0.48883003560380556</v>
      </c>
      <c r="M224" s="9">
        <v>2174.78</v>
      </c>
      <c r="O224" s="9">
        <v>5339.643</v>
      </c>
      <c r="Q224" s="9">
        <f t="shared" si="66"/>
        <v>-3164.863</v>
      </c>
      <c r="S224" s="21">
        <f t="shared" si="67"/>
        <v>-0.5927105988171868</v>
      </c>
      <c r="U224" s="9">
        <v>20394.46</v>
      </c>
      <c r="W224" s="9">
        <v>23277.707000000002</v>
      </c>
      <c r="Y224" s="9">
        <f t="shared" si="68"/>
        <v>-2883.247000000003</v>
      </c>
      <c r="AA224" s="21">
        <f t="shared" si="69"/>
        <v>-0.12386301623265568</v>
      </c>
      <c r="AC224" s="9">
        <v>29696.82</v>
      </c>
      <c r="AE224" s="9">
        <v>29790.721</v>
      </c>
      <c r="AG224" s="9">
        <f t="shared" si="70"/>
        <v>-93.90100000000166</v>
      </c>
      <c r="AI224" s="21">
        <f t="shared" si="71"/>
        <v>-0.003152021731867505</v>
      </c>
    </row>
    <row r="225" spans="1:35" ht="12.75" outlineLevel="1">
      <c r="A225" s="1" t="s">
        <v>607</v>
      </c>
      <c r="B225" s="16" t="s">
        <v>608</v>
      </c>
      <c r="C225" s="1" t="s">
        <v>1188</v>
      </c>
      <c r="E225" s="5">
        <v>-0.49</v>
      </c>
      <c r="G225" s="5">
        <v>0</v>
      </c>
      <c r="I225" s="9">
        <f t="shared" si="64"/>
        <v>-0.49</v>
      </c>
      <c r="K225" s="21" t="str">
        <f t="shared" si="65"/>
        <v>N.M.</v>
      </c>
      <c r="M225" s="9">
        <v>-9.14</v>
      </c>
      <c r="O225" s="9">
        <v>0</v>
      </c>
      <c r="Q225" s="9">
        <f t="shared" si="66"/>
        <v>-9.14</v>
      </c>
      <c r="S225" s="21" t="str">
        <f t="shared" si="67"/>
        <v>N.M.</v>
      </c>
      <c r="U225" s="9">
        <v>-12.5</v>
      </c>
      <c r="W225" s="9">
        <v>0</v>
      </c>
      <c r="Y225" s="9">
        <f t="shared" si="68"/>
        <v>-12.5</v>
      </c>
      <c r="AA225" s="21" t="str">
        <f t="shared" si="69"/>
        <v>N.M.</v>
      </c>
      <c r="AC225" s="9">
        <v>0.0600000000000005</v>
      </c>
      <c r="AE225" s="9">
        <v>0</v>
      </c>
      <c r="AG225" s="9">
        <f t="shared" si="70"/>
        <v>0.0600000000000005</v>
      </c>
      <c r="AI225" s="21" t="str">
        <f t="shared" si="71"/>
        <v>N.M.</v>
      </c>
    </row>
    <row r="226" spans="1:35" ht="12.75" outlineLevel="1">
      <c r="A226" s="1" t="s">
        <v>609</v>
      </c>
      <c r="B226" s="16" t="s">
        <v>610</v>
      </c>
      <c r="C226" s="1" t="s">
        <v>1189</v>
      </c>
      <c r="E226" s="5">
        <v>49331.020000000004</v>
      </c>
      <c r="G226" s="5">
        <v>53065.020000000004</v>
      </c>
      <c r="I226" s="9">
        <f t="shared" si="64"/>
        <v>-3734</v>
      </c>
      <c r="K226" s="21">
        <f t="shared" si="65"/>
        <v>-0.0703665050913012</v>
      </c>
      <c r="M226" s="9">
        <v>144071.82</v>
      </c>
      <c r="O226" s="9">
        <v>195134.868</v>
      </c>
      <c r="Q226" s="9">
        <f t="shared" si="66"/>
        <v>-51063.04799999998</v>
      </c>
      <c r="S226" s="21">
        <f t="shared" si="67"/>
        <v>-0.26168079812368533</v>
      </c>
      <c r="U226" s="9">
        <v>433977.60000000003</v>
      </c>
      <c r="W226" s="9">
        <v>618828.249</v>
      </c>
      <c r="Y226" s="9">
        <f t="shared" si="68"/>
        <v>-184850.64899999992</v>
      </c>
      <c r="AA226" s="21">
        <f t="shared" si="69"/>
        <v>-0.29871074777001644</v>
      </c>
      <c r="AC226" s="9">
        <v>640436.55</v>
      </c>
      <c r="AE226" s="9">
        <v>844139.71</v>
      </c>
      <c r="AG226" s="9">
        <f t="shared" si="70"/>
        <v>-203703.15999999992</v>
      </c>
      <c r="AI226" s="21">
        <f t="shared" si="71"/>
        <v>-0.24131450941929972</v>
      </c>
    </row>
    <row r="227" spans="1:35" ht="12.75" outlineLevel="1">
      <c r="A227" s="1" t="s">
        <v>611</v>
      </c>
      <c r="B227" s="16" t="s">
        <v>612</v>
      </c>
      <c r="C227" s="1" t="s">
        <v>1190</v>
      </c>
      <c r="E227" s="5">
        <v>3668.01</v>
      </c>
      <c r="G227" s="5">
        <v>3501.39</v>
      </c>
      <c r="I227" s="9">
        <f t="shared" si="64"/>
        <v>166.62000000000035</v>
      </c>
      <c r="K227" s="21">
        <f t="shared" si="65"/>
        <v>0.04758681552183571</v>
      </c>
      <c r="M227" s="9">
        <v>10142.99</v>
      </c>
      <c r="O227" s="9">
        <v>11914.395</v>
      </c>
      <c r="Q227" s="9">
        <f t="shared" si="66"/>
        <v>-1771.4050000000007</v>
      </c>
      <c r="S227" s="21">
        <f t="shared" si="67"/>
        <v>-0.14867771296822044</v>
      </c>
      <c r="U227" s="9">
        <v>31597.8</v>
      </c>
      <c r="W227" s="9">
        <v>35256.249</v>
      </c>
      <c r="Y227" s="9">
        <f t="shared" si="68"/>
        <v>-3658.449000000004</v>
      </c>
      <c r="AA227" s="21">
        <f t="shared" si="69"/>
        <v>-0.10376739170409205</v>
      </c>
      <c r="AC227" s="9">
        <v>42655.21</v>
      </c>
      <c r="AE227" s="9">
        <v>49587.153000000006</v>
      </c>
      <c r="AG227" s="9">
        <f t="shared" si="70"/>
        <v>-6931.943000000007</v>
      </c>
      <c r="AI227" s="21">
        <f t="shared" si="71"/>
        <v>-0.13979312343259565</v>
      </c>
    </row>
    <row r="228" spans="1:35" ht="12.75" outlineLevel="1">
      <c r="A228" s="1" t="s">
        <v>613</v>
      </c>
      <c r="B228" s="16" t="s">
        <v>614</v>
      </c>
      <c r="C228" s="1" t="s">
        <v>1191</v>
      </c>
      <c r="E228" s="5">
        <v>6972.99</v>
      </c>
      <c r="G228" s="5">
        <v>410.83</v>
      </c>
      <c r="I228" s="9">
        <f aca="true" t="shared" si="72" ref="I228:I259">+E228-G228</f>
        <v>6562.16</v>
      </c>
      <c r="K228" s="21" t="str">
        <f aca="true" t="shared" si="73" ref="K228:K259">IF(G228&lt;0,IF(I228=0,0,IF(OR(G228=0,E228=0),"N.M.",IF(ABS(I228/G228)&gt;=10,"N.M.",I228/(-G228)))),IF(I228=0,0,IF(OR(G228=0,E228=0),"N.M.",IF(ABS(I228/G228)&gt;=10,"N.M.",I228/G228))))</f>
        <v>N.M.</v>
      </c>
      <c r="M228" s="9">
        <v>19197.91</v>
      </c>
      <c r="O228" s="9">
        <v>15678.625</v>
      </c>
      <c r="Q228" s="9">
        <f aca="true" t="shared" si="74" ref="Q228:Q259">(+M228-O228)</f>
        <v>3519.285</v>
      </c>
      <c r="S228" s="21">
        <f aca="true" t="shared" si="75" ref="S228:S259">IF(O228&lt;0,IF(Q228=0,0,IF(OR(O228=0,M228=0),"N.M.",IF(ABS(Q228/O228)&gt;=10,"N.M.",Q228/(-O228)))),IF(Q228=0,0,IF(OR(O228=0,M228=0),"N.M.",IF(ABS(Q228/O228)&gt;=10,"N.M.",Q228/O228))))</f>
        <v>0.22446387996396366</v>
      </c>
      <c r="U228" s="9">
        <v>36405.29</v>
      </c>
      <c r="W228" s="9">
        <v>84621.617</v>
      </c>
      <c r="Y228" s="9">
        <f aca="true" t="shared" si="76" ref="Y228:Y259">(+U228-W228)</f>
        <v>-48216.327</v>
      </c>
      <c r="AA228" s="21">
        <f aca="true" t="shared" si="77" ref="AA228:AA259">IF(W228&lt;0,IF(Y228=0,0,IF(OR(W228=0,U228=0),"N.M.",IF(ABS(Y228/W228)&gt;=10,"N.M.",Y228/(-W228)))),IF(Y228=0,0,IF(OR(W228=0,U228=0),"N.M.",IF(ABS(Y228/W228)&gt;=10,"N.M.",Y228/W228))))</f>
        <v>-0.5697873511445662</v>
      </c>
      <c r="AC228" s="9">
        <v>41560.590000000004</v>
      </c>
      <c r="AE228" s="9">
        <v>122633.22099999999</v>
      </c>
      <c r="AG228" s="9">
        <f aca="true" t="shared" si="78" ref="AG228:AG259">(+AC228-AE228)</f>
        <v>-81072.631</v>
      </c>
      <c r="AI228" s="21">
        <f aca="true" t="shared" si="79" ref="AI228:AI259">IF(AE228&lt;0,IF(AG228=0,0,IF(OR(AE228=0,AC228=0),"N.M.",IF(ABS(AG228/AE228)&gt;=10,"N.M.",AG228/(-AE228)))),IF(AG228=0,0,IF(OR(AE228=0,AC228=0),"N.M.",IF(ABS(AG228/AE228)&gt;=10,"N.M.",AG228/AE228))))</f>
        <v>-0.6610984392230879</v>
      </c>
    </row>
    <row r="229" spans="1:35" ht="12.75" outlineLevel="1">
      <c r="A229" s="1" t="s">
        <v>615</v>
      </c>
      <c r="B229" s="16" t="s">
        <v>616</v>
      </c>
      <c r="C229" s="1" t="s">
        <v>1192</v>
      </c>
      <c r="E229" s="5">
        <v>44354.31</v>
      </c>
      <c r="G229" s="5">
        <v>36369.33</v>
      </c>
      <c r="I229" s="9">
        <f t="shared" si="72"/>
        <v>7984.979999999996</v>
      </c>
      <c r="K229" s="21">
        <f t="shared" si="73"/>
        <v>0.21955257355579538</v>
      </c>
      <c r="M229" s="9">
        <v>143940.72</v>
      </c>
      <c r="O229" s="9">
        <v>124562.443</v>
      </c>
      <c r="Q229" s="9">
        <f t="shared" si="74"/>
        <v>19378.277000000002</v>
      </c>
      <c r="S229" s="21">
        <f t="shared" si="75"/>
        <v>0.15557078468668123</v>
      </c>
      <c r="U229" s="9">
        <v>402134.96</v>
      </c>
      <c r="W229" s="9">
        <v>389903.694</v>
      </c>
      <c r="Y229" s="9">
        <f t="shared" si="76"/>
        <v>12231.266000000003</v>
      </c>
      <c r="AA229" s="21">
        <f t="shared" si="77"/>
        <v>0.03136996696420117</v>
      </c>
      <c r="AC229" s="9">
        <v>526470.92</v>
      </c>
      <c r="AE229" s="9">
        <v>540883.333</v>
      </c>
      <c r="AG229" s="9">
        <f t="shared" si="78"/>
        <v>-14412.412999999942</v>
      </c>
      <c r="AI229" s="21">
        <f t="shared" si="79"/>
        <v>-0.026646066019564228</v>
      </c>
    </row>
    <row r="230" spans="1:35" ht="12.75" outlineLevel="1">
      <c r="A230" s="1" t="s">
        <v>617</v>
      </c>
      <c r="B230" s="16" t="s">
        <v>618</v>
      </c>
      <c r="C230" s="1" t="s">
        <v>1193</v>
      </c>
      <c r="E230" s="5">
        <v>203312.73</v>
      </c>
      <c r="G230" s="5">
        <v>212077.66</v>
      </c>
      <c r="I230" s="9">
        <f t="shared" si="72"/>
        <v>-8764.929999999993</v>
      </c>
      <c r="K230" s="21">
        <f t="shared" si="73"/>
        <v>-0.0413288698111814</v>
      </c>
      <c r="M230" s="9">
        <v>693155.5700000001</v>
      </c>
      <c r="O230" s="9">
        <v>710432.138</v>
      </c>
      <c r="Q230" s="9">
        <f t="shared" si="74"/>
        <v>-17276.56799999997</v>
      </c>
      <c r="S230" s="21">
        <f t="shared" si="75"/>
        <v>-0.02431839309611859</v>
      </c>
      <c r="U230" s="9">
        <v>2141613.54</v>
      </c>
      <c r="W230" s="9">
        <v>2160603.813</v>
      </c>
      <c r="Y230" s="9">
        <f t="shared" si="76"/>
        <v>-18990.273000000045</v>
      </c>
      <c r="AA230" s="21">
        <f t="shared" si="77"/>
        <v>-0.008789336057697703</v>
      </c>
      <c r="AC230" s="9">
        <v>2834149.71</v>
      </c>
      <c r="AE230" s="9">
        <v>3025225.824</v>
      </c>
      <c r="AG230" s="9">
        <f t="shared" si="78"/>
        <v>-191076.11400000006</v>
      </c>
      <c r="AI230" s="21">
        <f t="shared" si="79"/>
        <v>-0.06316094239449414</v>
      </c>
    </row>
    <row r="231" spans="1:35" ht="12.75" outlineLevel="1">
      <c r="A231" s="1" t="s">
        <v>619</v>
      </c>
      <c r="B231" s="16" t="s">
        <v>620</v>
      </c>
      <c r="C231" s="1" t="s">
        <v>1194</v>
      </c>
      <c r="E231" s="5">
        <v>3307.38</v>
      </c>
      <c r="G231" s="5">
        <v>2969.62</v>
      </c>
      <c r="I231" s="9">
        <f t="shared" si="72"/>
        <v>337.7600000000002</v>
      </c>
      <c r="K231" s="21">
        <f t="shared" si="73"/>
        <v>0.11373845811922072</v>
      </c>
      <c r="M231" s="9">
        <v>10405.960000000001</v>
      </c>
      <c r="O231" s="9">
        <v>11083.5</v>
      </c>
      <c r="Q231" s="9">
        <f t="shared" si="74"/>
        <v>-677.539999999999</v>
      </c>
      <c r="S231" s="21">
        <f t="shared" si="75"/>
        <v>-0.061130509315649305</v>
      </c>
      <c r="U231" s="9">
        <v>32723.190000000002</v>
      </c>
      <c r="W231" s="9">
        <v>32533.45</v>
      </c>
      <c r="Y231" s="9">
        <f t="shared" si="76"/>
        <v>189.7400000000016</v>
      </c>
      <c r="AA231" s="21">
        <f t="shared" si="77"/>
        <v>0.005832151216670891</v>
      </c>
      <c r="AC231" s="9">
        <v>42642.72</v>
      </c>
      <c r="AE231" s="9">
        <v>44566.44</v>
      </c>
      <c r="AG231" s="9">
        <f t="shared" si="78"/>
        <v>-1923.7200000000012</v>
      </c>
      <c r="AI231" s="21">
        <f t="shared" si="79"/>
        <v>-0.04316521579915293</v>
      </c>
    </row>
    <row r="232" spans="1:35" ht="12.75" outlineLevel="1">
      <c r="A232" s="1" t="s">
        <v>621</v>
      </c>
      <c r="B232" s="16" t="s">
        <v>622</v>
      </c>
      <c r="C232" s="1" t="s">
        <v>1195</v>
      </c>
      <c r="E232" s="5">
        <v>54763.26</v>
      </c>
      <c r="G232" s="5">
        <v>77367.08</v>
      </c>
      <c r="I232" s="9">
        <f t="shared" si="72"/>
        <v>-22603.82</v>
      </c>
      <c r="K232" s="21">
        <f t="shared" si="73"/>
        <v>-0.2921632818506269</v>
      </c>
      <c r="M232" s="9">
        <v>177806.77</v>
      </c>
      <c r="O232" s="9">
        <v>223363</v>
      </c>
      <c r="Q232" s="9">
        <f t="shared" si="74"/>
        <v>-45556.23000000001</v>
      </c>
      <c r="S232" s="21">
        <f t="shared" si="75"/>
        <v>-0.20395602673674695</v>
      </c>
      <c r="U232" s="9">
        <v>521318.67</v>
      </c>
      <c r="W232" s="9">
        <v>481586.15</v>
      </c>
      <c r="Y232" s="9">
        <f t="shared" si="76"/>
        <v>39732.51999999996</v>
      </c>
      <c r="AA232" s="21">
        <f t="shared" si="77"/>
        <v>0.08250345239372012</v>
      </c>
      <c r="AC232" s="9">
        <v>750042.29</v>
      </c>
      <c r="AE232" s="9">
        <v>698502.72</v>
      </c>
      <c r="AG232" s="9">
        <f t="shared" si="78"/>
        <v>51539.570000000065</v>
      </c>
      <c r="AI232" s="21">
        <f t="shared" si="79"/>
        <v>0.07378578282415288</v>
      </c>
    </row>
    <row r="233" spans="1:35" ht="12.75" outlineLevel="1">
      <c r="A233" s="1" t="s">
        <v>623</v>
      </c>
      <c r="B233" s="16" t="s">
        <v>624</v>
      </c>
      <c r="C233" s="1" t="s">
        <v>1196</v>
      </c>
      <c r="E233" s="5">
        <v>20343.55</v>
      </c>
      <c r="G233" s="5">
        <v>7562.82</v>
      </c>
      <c r="I233" s="9">
        <f t="shared" si="72"/>
        <v>12780.73</v>
      </c>
      <c r="K233" s="21">
        <f t="shared" si="73"/>
        <v>1.6899423759920242</v>
      </c>
      <c r="M233" s="9">
        <v>51206.57</v>
      </c>
      <c r="O233" s="9">
        <v>45950.770000000004</v>
      </c>
      <c r="Q233" s="9">
        <f t="shared" si="74"/>
        <v>5255.799999999996</v>
      </c>
      <c r="S233" s="21">
        <f t="shared" si="75"/>
        <v>0.11437893206142129</v>
      </c>
      <c r="U233" s="9">
        <v>100985.58</v>
      </c>
      <c r="W233" s="9">
        <v>99528.61</v>
      </c>
      <c r="Y233" s="9">
        <f t="shared" si="76"/>
        <v>1456.9700000000012</v>
      </c>
      <c r="AA233" s="21">
        <f t="shared" si="77"/>
        <v>0.014638705393353742</v>
      </c>
      <c r="AC233" s="9">
        <v>125913.11</v>
      </c>
      <c r="AE233" s="9">
        <v>132952.52000000002</v>
      </c>
      <c r="AG233" s="9">
        <f t="shared" si="78"/>
        <v>-7039.410000000018</v>
      </c>
      <c r="AI233" s="21">
        <f t="shared" si="79"/>
        <v>-0.0529467963450412</v>
      </c>
    </row>
    <row r="234" spans="1:35" ht="12.75" outlineLevel="1">
      <c r="A234" s="1" t="s">
        <v>625</v>
      </c>
      <c r="B234" s="16" t="s">
        <v>626</v>
      </c>
      <c r="C234" s="1" t="s">
        <v>1197</v>
      </c>
      <c r="E234" s="5">
        <v>8222.05</v>
      </c>
      <c r="G234" s="5">
        <v>11427.27</v>
      </c>
      <c r="I234" s="9">
        <f t="shared" si="72"/>
        <v>-3205.220000000001</v>
      </c>
      <c r="K234" s="21">
        <f t="shared" si="73"/>
        <v>-0.2804886906496478</v>
      </c>
      <c r="M234" s="9">
        <v>25632.72</v>
      </c>
      <c r="O234" s="9">
        <v>32392.24</v>
      </c>
      <c r="Q234" s="9">
        <f t="shared" si="74"/>
        <v>-6759.52</v>
      </c>
      <c r="S234" s="21">
        <f t="shared" si="75"/>
        <v>-0.20867713995697734</v>
      </c>
      <c r="U234" s="9">
        <v>77949.09</v>
      </c>
      <c r="W234" s="9">
        <v>99603.41</v>
      </c>
      <c r="Y234" s="9">
        <f t="shared" si="76"/>
        <v>-21654.320000000007</v>
      </c>
      <c r="AA234" s="21">
        <f t="shared" si="77"/>
        <v>-0.21740540810801565</v>
      </c>
      <c r="AC234" s="9">
        <v>109195.56999999999</v>
      </c>
      <c r="AE234" s="9">
        <v>129524.12</v>
      </c>
      <c r="AG234" s="9">
        <f t="shared" si="78"/>
        <v>-20328.550000000003</v>
      </c>
      <c r="AI234" s="21">
        <f t="shared" si="79"/>
        <v>-0.15694798775702937</v>
      </c>
    </row>
    <row r="235" spans="1:35" ht="12.75" outlineLevel="1">
      <c r="A235" s="1" t="s">
        <v>627</v>
      </c>
      <c r="B235" s="16" t="s">
        <v>628</v>
      </c>
      <c r="C235" s="1" t="s">
        <v>1198</v>
      </c>
      <c r="E235" s="5">
        <v>88547.90000000001</v>
      </c>
      <c r="G235" s="5">
        <v>87642.18000000001</v>
      </c>
      <c r="I235" s="9">
        <f t="shared" si="72"/>
        <v>905.7200000000012</v>
      </c>
      <c r="K235" s="21">
        <f t="shared" si="73"/>
        <v>0.010334293373350607</v>
      </c>
      <c r="M235" s="9">
        <v>270526.39</v>
      </c>
      <c r="O235" s="9">
        <v>211913.581</v>
      </c>
      <c r="Q235" s="9">
        <f t="shared" si="74"/>
        <v>58612.80900000001</v>
      </c>
      <c r="S235" s="21">
        <f t="shared" si="75"/>
        <v>0.27658826170277406</v>
      </c>
      <c r="U235" s="9">
        <v>765615.79</v>
      </c>
      <c r="W235" s="9">
        <v>466038.255</v>
      </c>
      <c r="Y235" s="9">
        <f t="shared" si="76"/>
        <v>299577.53500000003</v>
      </c>
      <c r="AA235" s="21">
        <f t="shared" si="77"/>
        <v>0.6428174764322728</v>
      </c>
      <c r="AC235" s="9">
        <v>1038985.8800000001</v>
      </c>
      <c r="AE235" s="9">
        <v>620998.439</v>
      </c>
      <c r="AG235" s="9">
        <f t="shared" si="78"/>
        <v>417987.4410000001</v>
      </c>
      <c r="AI235" s="21">
        <f t="shared" si="79"/>
        <v>0.6730893586030416</v>
      </c>
    </row>
    <row r="236" spans="1:35" ht="12.75" outlineLevel="1">
      <c r="A236" s="1" t="s">
        <v>629</v>
      </c>
      <c r="B236" s="16" t="s">
        <v>630</v>
      </c>
      <c r="C236" s="1" t="s">
        <v>1199</v>
      </c>
      <c r="E236" s="5">
        <v>31792.39</v>
      </c>
      <c r="G236" s="5">
        <v>26906.78</v>
      </c>
      <c r="I236" s="9">
        <f t="shared" si="72"/>
        <v>4885.610000000001</v>
      </c>
      <c r="K236" s="21">
        <f t="shared" si="73"/>
        <v>0.18157542448408917</v>
      </c>
      <c r="M236" s="9">
        <v>93171.8</v>
      </c>
      <c r="O236" s="9">
        <v>145052.929</v>
      </c>
      <c r="Q236" s="9">
        <f t="shared" si="74"/>
        <v>-51881.129</v>
      </c>
      <c r="S236" s="21">
        <f t="shared" si="75"/>
        <v>-0.35767033011791166</v>
      </c>
      <c r="U236" s="9">
        <v>305408.09</v>
      </c>
      <c r="W236" s="9">
        <v>557644.585</v>
      </c>
      <c r="Y236" s="9">
        <f t="shared" si="76"/>
        <v>-252236.49499999994</v>
      </c>
      <c r="AA236" s="21">
        <f t="shared" si="77"/>
        <v>-0.45232483518153405</v>
      </c>
      <c r="AC236" s="9">
        <v>402314.33</v>
      </c>
      <c r="AE236" s="9">
        <v>775805.906</v>
      </c>
      <c r="AG236" s="9">
        <f t="shared" si="78"/>
        <v>-373491.57599999994</v>
      </c>
      <c r="AI236" s="21">
        <f t="shared" si="79"/>
        <v>-0.48142399163431987</v>
      </c>
    </row>
    <row r="237" spans="1:35" ht="12.75" outlineLevel="1">
      <c r="A237" s="1" t="s">
        <v>631</v>
      </c>
      <c r="B237" s="16" t="s">
        <v>632</v>
      </c>
      <c r="C237" s="1" t="s">
        <v>1200</v>
      </c>
      <c r="E237" s="5">
        <v>17704.21</v>
      </c>
      <c r="G237" s="5">
        <v>14043.37</v>
      </c>
      <c r="I237" s="9">
        <f t="shared" si="72"/>
        <v>3660.8399999999983</v>
      </c>
      <c r="K237" s="21">
        <f t="shared" si="73"/>
        <v>0.2606810188722506</v>
      </c>
      <c r="M237" s="9">
        <v>54457.07</v>
      </c>
      <c r="O237" s="9">
        <v>54978.723</v>
      </c>
      <c r="Q237" s="9">
        <f t="shared" si="74"/>
        <v>-521.6529999999984</v>
      </c>
      <c r="S237" s="21">
        <f t="shared" si="75"/>
        <v>-0.00948827058060258</v>
      </c>
      <c r="U237" s="9">
        <v>134872.53</v>
      </c>
      <c r="W237" s="9">
        <v>133679.379</v>
      </c>
      <c r="Y237" s="9">
        <f t="shared" si="76"/>
        <v>1193.1510000000126</v>
      </c>
      <c r="AA237" s="21">
        <f t="shared" si="77"/>
        <v>0.008925467853946364</v>
      </c>
      <c r="AC237" s="9">
        <v>179994.61</v>
      </c>
      <c r="AE237" s="9">
        <v>202030.824</v>
      </c>
      <c r="AG237" s="9">
        <f t="shared" si="78"/>
        <v>-22036.214000000007</v>
      </c>
      <c r="AI237" s="21">
        <f t="shared" si="79"/>
        <v>-0.1090735243449782</v>
      </c>
    </row>
    <row r="238" spans="1:35" ht="12.75" outlineLevel="1">
      <c r="A238" s="1" t="s">
        <v>633</v>
      </c>
      <c r="B238" s="16" t="s">
        <v>634</v>
      </c>
      <c r="C238" s="1" t="s">
        <v>1201</v>
      </c>
      <c r="E238" s="5">
        <v>4356.41</v>
      </c>
      <c r="G238" s="5">
        <v>35487.64</v>
      </c>
      <c r="I238" s="9">
        <f t="shared" si="72"/>
        <v>-31131.23</v>
      </c>
      <c r="K238" s="21">
        <f t="shared" si="73"/>
        <v>-0.8772414846408496</v>
      </c>
      <c r="M238" s="9">
        <v>-4893.7</v>
      </c>
      <c r="O238" s="9">
        <v>4275014.4</v>
      </c>
      <c r="Q238" s="9">
        <f t="shared" si="74"/>
        <v>-4279908.100000001</v>
      </c>
      <c r="S238" s="21">
        <f t="shared" si="75"/>
        <v>-1.0011447212902955</v>
      </c>
      <c r="U238" s="9">
        <v>9333.89</v>
      </c>
      <c r="W238" s="9">
        <v>4281728.81</v>
      </c>
      <c r="Y238" s="9">
        <f t="shared" si="76"/>
        <v>-4272394.92</v>
      </c>
      <c r="AA238" s="21">
        <f t="shared" si="77"/>
        <v>-0.9978200651152402</v>
      </c>
      <c r="AC238" s="9">
        <v>-4235336.19</v>
      </c>
      <c r="AE238" s="9">
        <v>4275167.829999999</v>
      </c>
      <c r="AG238" s="9">
        <f t="shared" si="78"/>
        <v>-8510504.02</v>
      </c>
      <c r="AI238" s="21">
        <f t="shared" si="79"/>
        <v>-1.9906830230802894</v>
      </c>
    </row>
    <row r="239" spans="1:35" ht="12.75" outlineLevel="1">
      <c r="A239" s="1" t="s">
        <v>635</v>
      </c>
      <c r="B239" s="16" t="s">
        <v>636</v>
      </c>
      <c r="C239" s="1" t="s">
        <v>1202</v>
      </c>
      <c r="E239" s="5">
        <v>-2.06</v>
      </c>
      <c r="G239" s="5">
        <v>152.54</v>
      </c>
      <c r="I239" s="9">
        <f t="shared" si="72"/>
        <v>-154.6</v>
      </c>
      <c r="K239" s="21">
        <f t="shared" si="73"/>
        <v>-1.013504654516848</v>
      </c>
      <c r="M239" s="9">
        <v>729.37</v>
      </c>
      <c r="O239" s="9">
        <v>346.72</v>
      </c>
      <c r="Q239" s="9">
        <f t="shared" si="74"/>
        <v>382.65</v>
      </c>
      <c r="S239" s="21">
        <f t="shared" si="75"/>
        <v>1.103628287955699</v>
      </c>
      <c r="U239" s="9">
        <v>4725.21</v>
      </c>
      <c r="W239" s="9">
        <v>1437.51</v>
      </c>
      <c r="Y239" s="9">
        <f t="shared" si="76"/>
        <v>3287.7</v>
      </c>
      <c r="AA239" s="21">
        <f t="shared" si="77"/>
        <v>2.2870797420539684</v>
      </c>
      <c r="AC239" s="9">
        <v>7516.43</v>
      </c>
      <c r="AE239" s="9">
        <v>3066.92</v>
      </c>
      <c r="AG239" s="9">
        <f t="shared" si="78"/>
        <v>4449.51</v>
      </c>
      <c r="AI239" s="21">
        <f t="shared" si="79"/>
        <v>1.4508073246123148</v>
      </c>
    </row>
    <row r="240" spans="1:35" ht="12.75" outlineLevel="1">
      <c r="A240" s="1" t="s">
        <v>637</v>
      </c>
      <c r="B240" s="16" t="s">
        <v>638</v>
      </c>
      <c r="C240" s="1" t="s">
        <v>1203</v>
      </c>
      <c r="E240" s="5">
        <v>18427.74</v>
      </c>
      <c r="G240" s="5">
        <v>16843.04</v>
      </c>
      <c r="I240" s="9">
        <f t="shared" si="72"/>
        <v>1584.7000000000007</v>
      </c>
      <c r="K240" s="21">
        <f t="shared" si="73"/>
        <v>0.09408634070809074</v>
      </c>
      <c r="M240" s="9">
        <v>46239.950000000004</v>
      </c>
      <c r="O240" s="9">
        <v>43501.665</v>
      </c>
      <c r="Q240" s="9">
        <f t="shared" si="74"/>
        <v>2738.2850000000035</v>
      </c>
      <c r="S240" s="21">
        <f t="shared" si="75"/>
        <v>0.06294667112166864</v>
      </c>
      <c r="U240" s="9">
        <v>153024.08000000002</v>
      </c>
      <c r="W240" s="9">
        <v>158420.186</v>
      </c>
      <c r="Y240" s="9">
        <f t="shared" si="76"/>
        <v>-5396.105999999971</v>
      </c>
      <c r="AA240" s="21">
        <f t="shared" si="77"/>
        <v>-0.0340619850048653</v>
      </c>
      <c r="AC240" s="9">
        <v>214736.43000000002</v>
      </c>
      <c r="AE240" s="9">
        <v>236310.56199999998</v>
      </c>
      <c r="AG240" s="9">
        <f t="shared" si="78"/>
        <v>-21574.131999999954</v>
      </c>
      <c r="AI240" s="21">
        <f t="shared" si="79"/>
        <v>-0.09129567386835616</v>
      </c>
    </row>
    <row r="241" spans="1:35" ht="12.75" outlineLevel="1">
      <c r="A241" s="1" t="s">
        <v>639</v>
      </c>
      <c r="B241" s="16" t="s">
        <v>640</v>
      </c>
      <c r="C241" s="1" t="s">
        <v>1204</v>
      </c>
      <c r="E241" s="5">
        <v>472.87</v>
      </c>
      <c r="G241" s="5">
        <v>469.04</v>
      </c>
      <c r="I241" s="9">
        <f t="shared" si="72"/>
        <v>3.829999999999984</v>
      </c>
      <c r="K241" s="21">
        <f t="shared" si="73"/>
        <v>0.008165614872931912</v>
      </c>
      <c r="M241" s="9">
        <v>1486.74</v>
      </c>
      <c r="O241" s="9">
        <v>754.75</v>
      </c>
      <c r="Q241" s="9">
        <f t="shared" si="74"/>
        <v>731.99</v>
      </c>
      <c r="S241" s="21">
        <f t="shared" si="75"/>
        <v>0.9698443193110301</v>
      </c>
      <c r="U241" s="9">
        <v>3426.31</v>
      </c>
      <c r="W241" s="9">
        <v>2721.667</v>
      </c>
      <c r="Y241" s="9">
        <f t="shared" si="76"/>
        <v>704.643</v>
      </c>
      <c r="AA241" s="21">
        <f t="shared" si="77"/>
        <v>0.25890125426806443</v>
      </c>
      <c r="AC241" s="9">
        <v>4035.83</v>
      </c>
      <c r="AE241" s="9">
        <v>4188.98</v>
      </c>
      <c r="AG241" s="9">
        <f t="shared" si="78"/>
        <v>-153.14999999999964</v>
      </c>
      <c r="AI241" s="21">
        <f t="shared" si="79"/>
        <v>-0.03656021274868814</v>
      </c>
    </row>
    <row r="242" spans="1:35" ht="12.75" outlineLevel="1">
      <c r="A242" s="1" t="s">
        <v>641</v>
      </c>
      <c r="B242" s="16" t="s">
        <v>642</v>
      </c>
      <c r="C242" s="1" t="s">
        <v>1205</v>
      </c>
      <c r="E242" s="5">
        <v>43950.98</v>
      </c>
      <c r="G242" s="5">
        <v>30773.96</v>
      </c>
      <c r="I242" s="9">
        <f t="shared" si="72"/>
        <v>13177.020000000004</v>
      </c>
      <c r="K242" s="21">
        <f t="shared" si="73"/>
        <v>0.4281873376062101</v>
      </c>
      <c r="M242" s="9">
        <v>122258.40000000001</v>
      </c>
      <c r="O242" s="9">
        <v>115747.743</v>
      </c>
      <c r="Q242" s="9">
        <f t="shared" si="74"/>
        <v>6510.6570000000065</v>
      </c>
      <c r="S242" s="21">
        <f t="shared" si="75"/>
        <v>0.05624867346225495</v>
      </c>
      <c r="U242" s="9">
        <v>343556.17</v>
      </c>
      <c r="W242" s="9">
        <v>337372.138</v>
      </c>
      <c r="Y242" s="9">
        <f t="shared" si="76"/>
        <v>6184.0320000000065</v>
      </c>
      <c r="AA242" s="21">
        <f t="shared" si="77"/>
        <v>0.018330002105864496</v>
      </c>
      <c r="AC242" s="9">
        <v>447330.31</v>
      </c>
      <c r="AE242" s="9">
        <v>455662.581</v>
      </c>
      <c r="AG242" s="9">
        <f t="shared" si="78"/>
        <v>-8332.271000000008</v>
      </c>
      <c r="AI242" s="21">
        <f t="shared" si="79"/>
        <v>-0.018286054961357486</v>
      </c>
    </row>
    <row r="243" spans="1:35" ht="12.75" outlineLevel="1">
      <c r="A243" s="1" t="s">
        <v>643</v>
      </c>
      <c r="B243" s="16" t="s">
        <v>644</v>
      </c>
      <c r="C243" s="1" t="s">
        <v>1206</v>
      </c>
      <c r="E243" s="5">
        <v>46933.76</v>
      </c>
      <c r="G243" s="5">
        <v>31908.33</v>
      </c>
      <c r="I243" s="9">
        <f t="shared" si="72"/>
        <v>15025.43</v>
      </c>
      <c r="K243" s="21">
        <f t="shared" si="73"/>
        <v>0.47089365065486033</v>
      </c>
      <c r="M243" s="9">
        <v>143827.84</v>
      </c>
      <c r="O243" s="9">
        <v>108479.125</v>
      </c>
      <c r="Q243" s="9">
        <f t="shared" si="74"/>
        <v>35348.715</v>
      </c>
      <c r="S243" s="21">
        <f t="shared" si="75"/>
        <v>0.3258573020385258</v>
      </c>
      <c r="U243" s="9">
        <v>757040.91</v>
      </c>
      <c r="W243" s="9">
        <v>589536.658</v>
      </c>
      <c r="Y243" s="9">
        <f t="shared" si="76"/>
        <v>167504.25199999998</v>
      </c>
      <c r="AA243" s="21">
        <f t="shared" si="77"/>
        <v>0.28412864531318077</v>
      </c>
      <c r="AC243" s="9">
        <v>908237.22</v>
      </c>
      <c r="AE243" s="9">
        <v>856298.8620000001</v>
      </c>
      <c r="AG243" s="9">
        <f t="shared" si="78"/>
        <v>51938.35799999989</v>
      </c>
      <c r="AI243" s="21">
        <f t="shared" si="79"/>
        <v>0.06065447509610247</v>
      </c>
    </row>
    <row r="244" spans="1:35" ht="12.75" outlineLevel="1">
      <c r="A244" s="1" t="s">
        <v>645</v>
      </c>
      <c r="B244" s="16" t="s">
        <v>646</v>
      </c>
      <c r="C244" s="1" t="s">
        <v>1207</v>
      </c>
      <c r="E244" s="5">
        <v>4267.8</v>
      </c>
      <c r="G244" s="5">
        <v>15886.710000000001</v>
      </c>
      <c r="I244" s="9">
        <f t="shared" si="72"/>
        <v>-11618.91</v>
      </c>
      <c r="K244" s="21">
        <f t="shared" si="73"/>
        <v>-0.7313603634736203</v>
      </c>
      <c r="M244" s="9">
        <v>17478.24</v>
      </c>
      <c r="O244" s="9">
        <v>33234.94</v>
      </c>
      <c r="Q244" s="9">
        <f t="shared" si="74"/>
        <v>-15756.7</v>
      </c>
      <c r="S244" s="21">
        <f t="shared" si="75"/>
        <v>-0.4741004497074464</v>
      </c>
      <c r="U244" s="9">
        <v>163516.75</v>
      </c>
      <c r="W244" s="9">
        <v>188333.594</v>
      </c>
      <c r="Y244" s="9">
        <f t="shared" si="76"/>
        <v>-24816.844000000012</v>
      </c>
      <c r="AA244" s="21">
        <f t="shared" si="77"/>
        <v>-0.13177067071740803</v>
      </c>
      <c r="AC244" s="9">
        <v>186091.98</v>
      </c>
      <c r="AE244" s="9">
        <v>217393.75400000002</v>
      </c>
      <c r="AG244" s="9">
        <f t="shared" si="78"/>
        <v>-31301.774000000005</v>
      </c>
      <c r="AI244" s="21">
        <f t="shared" si="79"/>
        <v>-0.1439865379020963</v>
      </c>
    </row>
    <row r="245" spans="1:35" ht="12.75" outlineLevel="1">
      <c r="A245" s="1" t="s">
        <v>647</v>
      </c>
      <c r="B245" s="16" t="s">
        <v>648</v>
      </c>
      <c r="C245" s="1" t="s">
        <v>1208</v>
      </c>
      <c r="E245" s="5">
        <v>371.27</v>
      </c>
      <c r="G245" s="5">
        <v>6168.45</v>
      </c>
      <c r="I245" s="9">
        <f t="shared" si="72"/>
        <v>-5797.18</v>
      </c>
      <c r="K245" s="21">
        <f t="shared" si="73"/>
        <v>-0.9398114599291557</v>
      </c>
      <c r="M245" s="9">
        <v>10506.17</v>
      </c>
      <c r="O245" s="9">
        <v>18545.98</v>
      </c>
      <c r="Q245" s="9">
        <f t="shared" si="74"/>
        <v>-8039.8099999999995</v>
      </c>
      <c r="S245" s="21">
        <f t="shared" si="75"/>
        <v>-0.4335068839716208</v>
      </c>
      <c r="U245" s="9">
        <v>26855.74</v>
      </c>
      <c r="W245" s="9">
        <v>39211.381</v>
      </c>
      <c r="Y245" s="9">
        <f t="shared" si="76"/>
        <v>-12355.641</v>
      </c>
      <c r="AA245" s="21">
        <f t="shared" si="77"/>
        <v>-0.31510343897349596</v>
      </c>
      <c r="AC245" s="9">
        <v>41622.17</v>
      </c>
      <c r="AE245" s="9">
        <v>52652.864</v>
      </c>
      <c r="AG245" s="9">
        <f t="shared" si="78"/>
        <v>-11030.694000000003</v>
      </c>
      <c r="AI245" s="21">
        <f t="shared" si="79"/>
        <v>-0.20949846147020612</v>
      </c>
    </row>
    <row r="246" spans="1:35" ht="12.75" outlineLevel="1">
      <c r="A246" s="1" t="s">
        <v>649</v>
      </c>
      <c r="B246" s="16" t="s">
        <v>650</v>
      </c>
      <c r="C246" s="1" t="s">
        <v>1209</v>
      </c>
      <c r="E246" s="5">
        <v>0</v>
      </c>
      <c r="G246" s="5">
        <v>0</v>
      </c>
      <c r="I246" s="9">
        <f t="shared" si="72"/>
        <v>0</v>
      </c>
      <c r="K246" s="21">
        <f t="shared" si="73"/>
        <v>0</v>
      </c>
      <c r="M246" s="9">
        <v>0</v>
      </c>
      <c r="O246" s="9">
        <v>0</v>
      </c>
      <c r="Q246" s="9">
        <f t="shared" si="74"/>
        <v>0</v>
      </c>
      <c r="S246" s="21">
        <f t="shared" si="75"/>
        <v>0</v>
      </c>
      <c r="U246" s="9">
        <v>0</v>
      </c>
      <c r="W246" s="9">
        <v>1.3800000000000001</v>
      </c>
      <c r="Y246" s="9">
        <f t="shared" si="76"/>
        <v>-1.3800000000000001</v>
      </c>
      <c r="AA246" s="21" t="str">
        <f t="shared" si="77"/>
        <v>N.M.</v>
      </c>
      <c r="AC246" s="9">
        <v>0</v>
      </c>
      <c r="AE246" s="9">
        <v>36.06</v>
      </c>
      <c r="AG246" s="9">
        <f t="shared" si="78"/>
        <v>-36.06</v>
      </c>
      <c r="AI246" s="21" t="str">
        <f t="shared" si="79"/>
        <v>N.M.</v>
      </c>
    </row>
    <row r="247" spans="1:35" ht="12.75" outlineLevel="1">
      <c r="A247" s="1" t="s">
        <v>651</v>
      </c>
      <c r="B247" s="16" t="s">
        <v>652</v>
      </c>
      <c r="C247" s="1" t="s">
        <v>1210</v>
      </c>
      <c r="E247" s="5">
        <v>0</v>
      </c>
      <c r="G247" s="5">
        <v>0</v>
      </c>
      <c r="I247" s="9">
        <f t="shared" si="72"/>
        <v>0</v>
      </c>
      <c r="K247" s="21">
        <f t="shared" si="73"/>
        <v>0</v>
      </c>
      <c r="M247" s="9">
        <v>0</v>
      </c>
      <c r="O247" s="9">
        <v>0</v>
      </c>
      <c r="Q247" s="9">
        <f t="shared" si="74"/>
        <v>0</v>
      </c>
      <c r="S247" s="21">
        <f t="shared" si="75"/>
        <v>0</v>
      </c>
      <c r="U247" s="9">
        <v>0</v>
      </c>
      <c r="W247" s="9">
        <v>0</v>
      </c>
      <c r="Y247" s="9">
        <f t="shared" si="76"/>
        <v>0</v>
      </c>
      <c r="AA247" s="21">
        <f t="shared" si="77"/>
        <v>0</v>
      </c>
      <c r="AC247" s="9">
        <v>0</v>
      </c>
      <c r="AE247" s="9">
        <v>3.09</v>
      </c>
      <c r="AG247" s="9">
        <f t="shared" si="78"/>
        <v>-3.09</v>
      </c>
      <c r="AI247" s="21" t="str">
        <f t="shared" si="79"/>
        <v>N.M.</v>
      </c>
    </row>
    <row r="248" spans="1:35" ht="12.75" outlineLevel="1">
      <c r="A248" s="1" t="s">
        <v>653</v>
      </c>
      <c r="B248" s="16" t="s">
        <v>654</v>
      </c>
      <c r="C248" s="1" t="s">
        <v>1211</v>
      </c>
      <c r="E248" s="5">
        <v>0</v>
      </c>
      <c r="G248" s="5">
        <v>0</v>
      </c>
      <c r="I248" s="9">
        <f t="shared" si="72"/>
        <v>0</v>
      </c>
      <c r="K248" s="21">
        <f t="shared" si="73"/>
        <v>0</v>
      </c>
      <c r="M248" s="9">
        <v>0</v>
      </c>
      <c r="O248" s="9">
        <v>0</v>
      </c>
      <c r="Q248" s="9">
        <f t="shared" si="74"/>
        <v>0</v>
      </c>
      <c r="S248" s="21">
        <f t="shared" si="75"/>
        <v>0</v>
      </c>
      <c r="U248" s="9">
        <v>76.8</v>
      </c>
      <c r="W248" s="9">
        <v>0</v>
      </c>
      <c r="Y248" s="9">
        <f t="shared" si="76"/>
        <v>76.8</v>
      </c>
      <c r="AA248" s="21" t="str">
        <f t="shared" si="77"/>
        <v>N.M.</v>
      </c>
      <c r="AC248" s="9">
        <v>76.8</v>
      </c>
      <c r="AE248" s="9">
        <v>0</v>
      </c>
      <c r="AG248" s="9">
        <f t="shared" si="78"/>
        <v>76.8</v>
      </c>
      <c r="AI248" s="21" t="str">
        <f t="shared" si="79"/>
        <v>N.M.</v>
      </c>
    </row>
    <row r="249" spans="1:35" ht="12.75" outlineLevel="1">
      <c r="A249" s="1" t="s">
        <v>655</v>
      </c>
      <c r="B249" s="16" t="s">
        <v>656</v>
      </c>
      <c r="C249" s="1" t="s">
        <v>1212</v>
      </c>
      <c r="E249" s="5">
        <v>596138.92</v>
      </c>
      <c r="G249" s="5">
        <v>600130.3</v>
      </c>
      <c r="I249" s="9">
        <f t="shared" si="72"/>
        <v>-3991.3800000000047</v>
      </c>
      <c r="K249" s="21">
        <f t="shared" si="73"/>
        <v>-0.006650855655846746</v>
      </c>
      <c r="M249" s="9">
        <v>1686844.87</v>
      </c>
      <c r="O249" s="9">
        <v>1456585.408</v>
      </c>
      <c r="Q249" s="9">
        <f t="shared" si="74"/>
        <v>230259.46200000006</v>
      </c>
      <c r="S249" s="21">
        <f t="shared" si="75"/>
        <v>0.15808167563353762</v>
      </c>
      <c r="U249" s="9">
        <v>4978742.559</v>
      </c>
      <c r="W249" s="9">
        <v>4501354.136</v>
      </c>
      <c r="Y249" s="9">
        <f t="shared" si="76"/>
        <v>477388.4230000004</v>
      </c>
      <c r="AA249" s="21">
        <f t="shared" si="77"/>
        <v>0.10605440242571496</v>
      </c>
      <c r="AC249" s="9">
        <v>6014942.36</v>
      </c>
      <c r="AE249" s="9">
        <v>6359823.527</v>
      </c>
      <c r="AG249" s="9">
        <f t="shared" si="78"/>
        <v>-344881.16699999943</v>
      </c>
      <c r="AI249" s="21">
        <f t="shared" si="79"/>
        <v>-0.05422810326982198</v>
      </c>
    </row>
    <row r="250" spans="1:35" ht="12.75" outlineLevel="1">
      <c r="A250" s="1" t="s">
        <v>657</v>
      </c>
      <c r="B250" s="16" t="s">
        <v>658</v>
      </c>
      <c r="C250" s="1" t="s">
        <v>1213</v>
      </c>
      <c r="E250" s="5">
        <v>0</v>
      </c>
      <c r="G250" s="5">
        <v>0</v>
      </c>
      <c r="I250" s="9">
        <f t="shared" si="72"/>
        <v>0</v>
      </c>
      <c r="K250" s="21">
        <f t="shared" si="73"/>
        <v>0</v>
      </c>
      <c r="M250" s="9">
        <v>0</v>
      </c>
      <c r="O250" s="9">
        <v>0</v>
      </c>
      <c r="Q250" s="9">
        <f t="shared" si="74"/>
        <v>0</v>
      </c>
      <c r="S250" s="21">
        <f t="shared" si="75"/>
        <v>0</v>
      </c>
      <c r="U250" s="9">
        <v>0</v>
      </c>
      <c r="W250" s="9">
        <v>289.48</v>
      </c>
      <c r="Y250" s="9">
        <f t="shared" si="76"/>
        <v>-289.48</v>
      </c>
      <c r="AA250" s="21" t="str">
        <f t="shared" si="77"/>
        <v>N.M.</v>
      </c>
      <c r="AC250" s="9">
        <v>0</v>
      </c>
      <c r="AE250" s="9">
        <v>289.48</v>
      </c>
      <c r="AG250" s="9">
        <f t="shared" si="78"/>
        <v>-289.48</v>
      </c>
      <c r="AI250" s="21" t="str">
        <f t="shared" si="79"/>
        <v>N.M.</v>
      </c>
    </row>
    <row r="251" spans="1:35" ht="12.75" outlineLevel="1">
      <c r="A251" s="1" t="s">
        <v>659</v>
      </c>
      <c r="B251" s="16" t="s">
        <v>660</v>
      </c>
      <c r="C251" s="1" t="s">
        <v>1214</v>
      </c>
      <c r="E251" s="5">
        <v>53214.880000000005</v>
      </c>
      <c r="G251" s="5">
        <v>18789.91</v>
      </c>
      <c r="I251" s="9">
        <f t="shared" si="72"/>
        <v>34424.97</v>
      </c>
      <c r="K251" s="21">
        <f t="shared" si="73"/>
        <v>1.8320987168113099</v>
      </c>
      <c r="M251" s="9">
        <v>199263.34</v>
      </c>
      <c r="O251" s="9">
        <v>230541.232</v>
      </c>
      <c r="Q251" s="9">
        <f t="shared" si="74"/>
        <v>-31277.891999999993</v>
      </c>
      <c r="S251" s="21">
        <f t="shared" si="75"/>
        <v>-0.13567157479231304</v>
      </c>
      <c r="U251" s="9">
        <v>657814.4500000001</v>
      </c>
      <c r="W251" s="9">
        <v>811288.156</v>
      </c>
      <c r="Y251" s="9">
        <f t="shared" si="76"/>
        <v>-153473.7059999999</v>
      </c>
      <c r="AA251" s="21">
        <f t="shared" si="77"/>
        <v>-0.18917286646546322</v>
      </c>
      <c r="AC251" s="9">
        <v>691411.8400000001</v>
      </c>
      <c r="AE251" s="9">
        <v>867867.461</v>
      </c>
      <c r="AG251" s="9">
        <f t="shared" si="78"/>
        <v>-176455.62099999993</v>
      </c>
      <c r="AI251" s="21">
        <f t="shared" si="79"/>
        <v>-0.20332093197350548</v>
      </c>
    </row>
    <row r="252" spans="1:35" ht="12.75" outlineLevel="1">
      <c r="A252" s="1" t="s">
        <v>661</v>
      </c>
      <c r="B252" s="16" t="s">
        <v>662</v>
      </c>
      <c r="C252" s="1" t="s">
        <v>1215</v>
      </c>
      <c r="E252" s="5">
        <v>0</v>
      </c>
      <c r="G252" s="5">
        <v>0</v>
      </c>
      <c r="I252" s="9">
        <f t="shared" si="72"/>
        <v>0</v>
      </c>
      <c r="K252" s="21">
        <f t="shared" si="73"/>
        <v>0</v>
      </c>
      <c r="M252" s="9">
        <v>0</v>
      </c>
      <c r="O252" s="9">
        <v>8.72</v>
      </c>
      <c r="Q252" s="9">
        <f t="shared" si="74"/>
        <v>-8.72</v>
      </c>
      <c r="S252" s="21" t="str">
        <f t="shared" si="75"/>
        <v>N.M.</v>
      </c>
      <c r="U252" s="9">
        <v>0</v>
      </c>
      <c r="W252" s="9">
        <v>115.93</v>
      </c>
      <c r="Y252" s="9">
        <f t="shared" si="76"/>
        <v>-115.93</v>
      </c>
      <c r="AA252" s="21" t="str">
        <f t="shared" si="77"/>
        <v>N.M.</v>
      </c>
      <c r="AC252" s="9">
        <v>0</v>
      </c>
      <c r="AE252" s="9">
        <v>277.4</v>
      </c>
      <c r="AG252" s="9">
        <f t="shared" si="78"/>
        <v>-277.4</v>
      </c>
      <c r="AI252" s="21" t="str">
        <f t="shared" si="79"/>
        <v>N.M.</v>
      </c>
    </row>
    <row r="253" spans="1:35" ht="12.75" outlineLevel="1">
      <c r="A253" s="1" t="s">
        <v>663</v>
      </c>
      <c r="B253" s="16" t="s">
        <v>664</v>
      </c>
      <c r="C253" s="1" t="s">
        <v>1216</v>
      </c>
      <c r="E253" s="5">
        <v>0</v>
      </c>
      <c r="G253" s="5">
        <v>0</v>
      </c>
      <c r="I253" s="9">
        <f t="shared" si="72"/>
        <v>0</v>
      </c>
      <c r="K253" s="21">
        <f t="shared" si="73"/>
        <v>0</v>
      </c>
      <c r="M253" s="9">
        <v>12</v>
      </c>
      <c r="O253" s="9">
        <v>2.43</v>
      </c>
      <c r="Q253" s="9">
        <f t="shared" si="74"/>
        <v>9.57</v>
      </c>
      <c r="S253" s="21">
        <f t="shared" si="75"/>
        <v>3.9382716049382713</v>
      </c>
      <c r="U253" s="9">
        <v>15.69</v>
      </c>
      <c r="W253" s="9">
        <v>2.43</v>
      </c>
      <c r="Y253" s="9">
        <f t="shared" si="76"/>
        <v>13.26</v>
      </c>
      <c r="AA253" s="21">
        <f t="shared" si="77"/>
        <v>5.4567901234567895</v>
      </c>
      <c r="AC253" s="9">
        <v>15.69</v>
      </c>
      <c r="AE253" s="9">
        <v>2.43</v>
      </c>
      <c r="AG253" s="9">
        <f t="shared" si="78"/>
        <v>13.26</v>
      </c>
      <c r="AI253" s="21">
        <f t="shared" si="79"/>
        <v>5.4567901234567895</v>
      </c>
    </row>
    <row r="254" spans="1:35" ht="12.75" outlineLevel="1">
      <c r="A254" s="1" t="s">
        <v>665</v>
      </c>
      <c r="B254" s="16" t="s">
        <v>666</v>
      </c>
      <c r="C254" s="1" t="s">
        <v>1217</v>
      </c>
      <c r="E254" s="5">
        <v>0</v>
      </c>
      <c r="G254" s="5">
        <v>0</v>
      </c>
      <c r="I254" s="9">
        <f t="shared" si="72"/>
        <v>0</v>
      </c>
      <c r="K254" s="21">
        <f t="shared" si="73"/>
        <v>0</v>
      </c>
      <c r="M254" s="9">
        <v>-6209.54</v>
      </c>
      <c r="O254" s="9">
        <v>0.32</v>
      </c>
      <c r="Q254" s="9">
        <f t="shared" si="74"/>
        <v>-6209.86</v>
      </c>
      <c r="S254" s="21" t="str">
        <f t="shared" si="75"/>
        <v>N.M.</v>
      </c>
      <c r="U254" s="9">
        <v>-6270.7300000000005</v>
      </c>
      <c r="W254" s="9">
        <v>198.52</v>
      </c>
      <c r="Y254" s="9">
        <f t="shared" si="76"/>
        <v>-6469.250000000001</v>
      </c>
      <c r="AA254" s="21" t="str">
        <f t="shared" si="77"/>
        <v>N.M.</v>
      </c>
      <c r="AC254" s="9">
        <v>-90147.45</v>
      </c>
      <c r="AE254" s="9">
        <v>-2500.55</v>
      </c>
      <c r="AG254" s="9">
        <f t="shared" si="78"/>
        <v>-87646.9</v>
      </c>
      <c r="AI254" s="21" t="str">
        <f t="shared" si="79"/>
        <v>N.M.</v>
      </c>
    </row>
    <row r="255" spans="1:35" ht="12.75" outlineLevel="1">
      <c r="A255" s="1" t="s">
        <v>667</v>
      </c>
      <c r="B255" s="16" t="s">
        <v>668</v>
      </c>
      <c r="C255" s="1" t="s">
        <v>1218</v>
      </c>
      <c r="E255" s="5">
        <v>-30501</v>
      </c>
      <c r="G255" s="5">
        <v>-28614.91</v>
      </c>
      <c r="I255" s="9">
        <f t="shared" si="72"/>
        <v>-1886.0900000000001</v>
      </c>
      <c r="K255" s="21">
        <f t="shared" si="73"/>
        <v>-0.0659128405436187</v>
      </c>
      <c r="M255" s="9">
        <v>-88046</v>
      </c>
      <c r="O255" s="9">
        <v>-91926.55</v>
      </c>
      <c r="Q255" s="9">
        <f t="shared" si="74"/>
        <v>3880.550000000003</v>
      </c>
      <c r="S255" s="21">
        <f t="shared" si="75"/>
        <v>0.04221359335251897</v>
      </c>
      <c r="U255" s="9">
        <v>-324365.93</v>
      </c>
      <c r="W255" s="9">
        <v>-305040.52</v>
      </c>
      <c r="Y255" s="9">
        <f t="shared" si="76"/>
        <v>-19325.409999999974</v>
      </c>
      <c r="AA255" s="21">
        <f t="shared" si="77"/>
        <v>-0.06335358332066826</v>
      </c>
      <c r="AC255" s="9">
        <v>-401218.33</v>
      </c>
      <c r="AE255" s="9">
        <v>-404767.15</v>
      </c>
      <c r="AG255" s="9">
        <f t="shared" si="78"/>
        <v>3548.820000000007</v>
      </c>
      <c r="AI255" s="21">
        <f t="shared" si="79"/>
        <v>0.008767559323922425</v>
      </c>
    </row>
    <row r="256" spans="1:35" ht="12.75" outlineLevel="1">
      <c r="A256" s="1" t="s">
        <v>669</v>
      </c>
      <c r="B256" s="16" t="s">
        <v>670</v>
      </c>
      <c r="C256" s="1" t="s">
        <v>1219</v>
      </c>
      <c r="E256" s="5">
        <v>-317.47</v>
      </c>
      <c r="G256" s="5">
        <v>-2894.67</v>
      </c>
      <c r="I256" s="9">
        <f t="shared" si="72"/>
        <v>2577.2</v>
      </c>
      <c r="K256" s="21">
        <f t="shared" si="73"/>
        <v>0.8903260129824815</v>
      </c>
      <c r="M256" s="9">
        <v>-3024.9900000000002</v>
      </c>
      <c r="O256" s="9">
        <v>-4885.64</v>
      </c>
      <c r="Q256" s="9">
        <f t="shared" si="74"/>
        <v>1860.65</v>
      </c>
      <c r="S256" s="21">
        <f t="shared" si="75"/>
        <v>0.38084058588025316</v>
      </c>
      <c r="U256" s="9">
        <v>-8432.18</v>
      </c>
      <c r="W256" s="9">
        <v>-8928.04</v>
      </c>
      <c r="Y256" s="9">
        <f t="shared" si="76"/>
        <v>495.8600000000006</v>
      </c>
      <c r="AA256" s="21">
        <f t="shared" si="77"/>
        <v>0.05553962571852283</v>
      </c>
      <c r="AC256" s="9">
        <v>-15738.95</v>
      </c>
      <c r="AE256" s="9">
        <v>-12346.25</v>
      </c>
      <c r="AG256" s="9">
        <f t="shared" si="78"/>
        <v>-3392.7000000000007</v>
      </c>
      <c r="AI256" s="21">
        <f t="shared" si="79"/>
        <v>-0.27479599068543087</v>
      </c>
    </row>
    <row r="257" spans="1:35" ht="12.75" outlineLevel="1">
      <c r="A257" s="1" t="s">
        <v>671</v>
      </c>
      <c r="B257" s="16" t="s">
        <v>672</v>
      </c>
      <c r="C257" s="1" t="s">
        <v>1220</v>
      </c>
      <c r="E257" s="5">
        <v>-43055.4</v>
      </c>
      <c r="G257" s="5">
        <v>-52637.66</v>
      </c>
      <c r="I257" s="9">
        <f t="shared" si="72"/>
        <v>9582.260000000002</v>
      </c>
      <c r="K257" s="21">
        <f t="shared" si="73"/>
        <v>0.18204190687807933</v>
      </c>
      <c r="M257" s="9">
        <v>-119151.36</v>
      </c>
      <c r="O257" s="9">
        <v>-157445.25</v>
      </c>
      <c r="Q257" s="9">
        <f t="shared" si="74"/>
        <v>38293.89</v>
      </c>
      <c r="S257" s="21">
        <f t="shared" si="75"/>
        <v>0.24322035755286361</v>
      </c>
      <c r="U257" s="9">
        <v>-365835.12</v>
      </c>
      <c r="W257" s="9">
        <v>-480319.5</v>
      </c>
      <c r="Y257" s="9">
        <f t="shared" si="76"/>
        <v>114484.38</v>
      </c>
      <c r="AA257" s="21">
        <f t="shared" si="77"/>
        <v>0.23835047296643172</v>
      </c>
      <c r="AC257" s="9">
        <v>-514385.91000000003</v>
      </c>
      <c r="AE257" s="9">
        <v>-597468.3</v>
      </c>
      <c r="AG257" s="9">
        <f t="shared" si="78"/>
        <v>83082.39000000001</v>
      </c>
      <c r="AI257" s="21">
        <f t="shared" si="79"/>
        <v>0.13905740271073797</v>
      </c>
    </row>
    <row r="258" spans="1:35" ht="12.75" outlineLevel="1">
      <c r="A258" s="1" t="s">
        <v>673</v>
      </c>
      <c r="B258" s="16" t="s">
        <v>674</v>
      </c>
      <c r="C258" s="1" t="s">
        <v>1221</v>
      </c>
      <c r="E258" s="5">
        <v>0</v>
      </c>
      <c r="G258" s="5">
        <v>0</v>
      </c>
      <c r="I258" s="9">
        <f t="shared" si="72"/>
        <v>0</v>
      </c>
      <c r="K258" s="21">
        <f t="shared" si="73"/>
        <v>0</v>
      </c>
      <c r="M258" s="9">
        <v>0</v>
      </c>
      <c r="O258" s="9">
        <v>0</v>
      </c>
      <c r="Q258" s="9">
        <f t="shared" si="74"/>
        <v>0</v>
      </c>
      <c r="S258" s="21">
        <f t="shared" si="75"/>
        <v>0</v>
      </c>
      <c r="U258" s="9">
        <v>-53</v>
      </c>
      <c r="W258" s="9">
        <v>0</v>
      </c>
      <c r="Y258" s="9">
        <f t="shared" si="76"/>
        <v>-53</v>
      </c>
      <c r="AA258" s="21" t="str">
        <f t="shared" si="77"/>
        <v>N.M.</v>
      </c>
      <c r="AC258" s="9">
        <v>-53</v>
      </c>
      <c r="AE258" s="9">
        <v>0</v>
      </c>
      <c r="AG258" s="9">
        <f t="shared" si="78"/>
        <v>-53</v>
      </c>
      <c r="AI258" s="21" t="str">
        <f t="shared" si="79"/>
        <v>N.M.</v>
      </c>
    </row>
    <row r="259" spans="1:35" ht="12.75" outlineLevel="1">
      <c r="A259" s="1" t="s">
        <v>675</v>
      </c>
      <c r="B259" s="16" t="s">
        <v>676</v>
      </c>
      <c r="C259" s="1" t="s">
        <v>1222</v>
      </c>
      <c r="E259" s="5">
        <v>59154.700000000004</v>
      </c>
      <c r="G259" s="5">
        <v>29640.23</v>
      </c>
      <c r="I259" s="9">
        <f t="shared" si="72"/>
        <v>29514.470000000005</v>
      </c>
      <c r="K259" s="21">
        <f t="shared" si="73"/>
        <v>0.9957571179440917</v>
      </c>
      <c r="M259" s="9">
        <v>120527.66</v>
      </c>
      <c r="O259" s="9">
        <v>71502.27</v>
      </c>
      <c r="Q259" s="9">
        <f t="shared" si="74"/>
        <v>49025.39</v>
      </c>
      <c r="S259" s="21">
        <f t="shared" si="75"/>
        <v>0.6856480220837744</v>
      </c>
      <c r="U259" s="9">
        <v>450584.21</v>
      </c>
      <c r="W259" s="9">
        <v>445329.476</v>
      </c>
      <c r="Y259" s="9">
        <f t="shared" si="76"/>
        <v>5254.733999999997</v>
      </c>
      <c r="AA259" s="21">
        <f t="shared" si="77"/>
        <v>0.011799654600002261</v>
      </c>
      <c r="AC259" s="9">
        <v>695083.3</v>
      </c>
      <c r="AE259" s="9">
        <v>630359.0020000001</v>
      </c>
      <c r="AG259" s="9">
        <f t="shared" si="78"/>
        <v>64724.29799999995</v>
      </c>
      <c r="AI259" s="21">
        <f t="shared" si="79"/>
        <v>0.10267847019657529</v>
      </c>
    </row>
    <row r="260" spans="1:35" ht="12.75" outlineLevel="1">
      <c r="A260" s="1" t="s">
        <v>677</v>
      </c>
      <c r="B260" s="16" t="s">
        <v>678</v>
      </c>
      <c r="C260" s="1" t="s">
        <v>1223</v>
      </c>
      <c r="E260" s="5">
        <v>354261.77</v>
      </c>
      <c r="G260" s="5">
        <v>466475.67</v>
      </c>
      <c r="I260" s="9">
        <f aca="true" t="shared" si="80" ref="I260:I291">+E260-G260</f>
        <v>-112213.89999999997</v>
      </c>
      <c r="K260" s="21">
        <f aca="true" t="shared" si="81" ref="K260:K291">IF(G260&lt;0,IF(I260=0,0,IF(OR(G260=0,E260=0),"N.M.",IF(ABS(I260/G260)&gt;=10,"N.M.",I260/(-G260)))),IF(I260=0,0,IF(OR(G260=0,E260=0),"N.M.",IF(ABS(I260/G260)&gt;=10,"N.M.",I260/G260))))</f>
        <v>-0.2405568118911753</v>
      </c>
      <c r="M260" s="9">
        <v>764729.74</v>
      </c>
      <c r="O260" s="9">
        <v>1394566.1600000001</v>
      </c>
      <c r="Q260" s="9">
        <f aca="true" t="shared" si="82" ref="Q260:Q291">(+M260-O260)</f>
        <v>-629836.4200000002</v>
      </c>
      <c r="S260" s="21">
        <f aca="true" t="shared" si="83" ref="S260:S291">IF(O260&lt;0,IF(Q260=0,0,IF(OR(O260=0,M260=0),"N.M.",IF(ABS(Q260/O260)&gt;=10,"N.M.",Q260/(-O260)))),IF(Q260=0,0,IF(OR(O260=0,M260=0),"N.M.",IF(ABS(Q260/O260)&gt;=10,"N.M.",Q260/O260))))</f>
        <v>-0.45163609878501576</v>
      </c>
      <c r="U260" s="9">
        <v>2714756.35</v>
      </c>
      <c r="W260" s="9">
        <v>3910582.91</v>
      </c>
      <c r="Y260" s="9">
        <f aca="true" t="shared" si="84" ref="Y260:Y291">(+U260-W260)</f>
        <v>-1195826.56</v>
      </c>
      <c r="AA260" s="21">
        <f aca="true" t="shared" si="85" ref="AA260:AA291">IF(W260&lt;0,IF(Y260=0,0,IF(OR(W260=0,U260=0),"N.M.",IF(ABS(Y260/W260)&gt;=10,"N.M.",Y260/(-W260)))),IF(Y260=0,0,IF(OR(W260=0,U260=0),"N.M.",IF(ABS(Y260/W260)&gt;=10,"N.M.",Y260/W260))))</f>
        <v>-0.3057924067898103</v>
      </c>
      <c r="AC260" s="9">
        <v>3999836.846</v>
      </c>
      <c r="AE260" s="9">
        <v>5253996.92</v>
      </c>
      <c r="AG260" s="9">
        <f aca="true" t="shared" si="86" ref="AG260:AG291">(+AC260-AE260)</f>
        <v>-1254160.074</v>
      </c>
      <c r="AI260" s="21">
        <f aca="true" t="shared" si="87" ref="AI260:AI291">IF(AE260&lt;0,IF(AG260=0,0,IF(OR(AE260=0,AC260=0),"N.M.",IF(ABS(AG260/AE260)&gt;=10,"N.M.",AG260/(-AE260)))),IF(AG260=0,0,IF(OR(AE260=0,AC260=0),"N.M.",IF(ABS(AG260/AE260)&gt;=10,"N.M.",AG260/AE260))))</f>
        <v>-0.23870590202020903</v>
      </c>
    </row>
    <row r="261" spans="1:35" ht="12.75" outlineLevel="1">
      <c r="A261" s="1" t="s">
        <v>679</v>
      </c>
      <c r="B261" s="16" t="s">
        <v>680</v>
      </c>
      <c r="C261" s="1" t="s">
        <v>1224</v>
      </c>
      <c r="E261" s="5">
        <v>40301.79</v>
      </c>
      <c r="G261" s="5">
        <v>31344.14</v>
      </c>
      <c r="I261" s="9">
        <f t="shared" si="80"/>
        <v>8957.650000000001</v>
      </c>
      <c r="K261" s="21">
        <f t="shared" si="81"/>
        <v>0.28578388177184</v>
      </c>
      <c r="M261" s="9">
        <v>111174.8</v>
      </c>
      <c r="O261" s="9">
        <v>94032.42</v>
      </c>
      <c r="Q261" s="9">
        <f t="shared" si="82"/>
        <v>17142.380000000005</v>
      </c>
      <c r="S261" s="21">
        <f t="shared" si="83"/>
        <v>0.18230286958476666</v>
      </c>
      <c r="U261" s="9">
        <v>298795.37</v>
      </c>
      <c r="W261" s="9">
        <v>273403.598</v>
      </c>
      <c r="Y261" s="9">
        <f t="shared" si="84"/>
        <v>25391.771999999997</v>
      </c>
      <c r="AA261" s="21">
        <f t="shared" si="85"/>
        <v>0.0928728523901869</v>
      </c>
      <c r="AC261" s="9">
        <v>392914.78</v>
      </c>
      <c r="AE261" s="9">
        <v>368655.108</v>
      </c>
      <c r="AG261" s="9">
        <f t="shared" si="86"/>
        <v>24259.67200000002</v>
      </c>
      <c r="AI261" s="21">
        <f t="shared" si="87"/>
        <v>0.0658058751216327</v>
      </c>
    </row>
    <row r="262" spans="1:35" ht="12.75" outlineLevel="1">
      <c r="A262" s="1" t="s">
        <v>681</v>
      </c>
      <c r="B262" s="16" t="s">
        <v>682</v>
      </c>
      <c r="C262" s="1" t="s">
        <v>1225</v>
      </c>
      <c r="E262" s="5">
        <v>94676.667</v>
      </c>
      <c r="G262" s="5">
        <v>82539.46</v>
      </c>
      <c r="I262" s="9">
        <f t="shared" si="80"/>
        <v>12137.206999999995</v>
      </c>
      <c r="K262" s="21">
        <f t="shared" si="81"/>
        <v>0.14704732742375579</v>
      </c>
      <c r="M262" s="9">
        <v>285801.927</v>
      </c>
      <c r="O262" s="9">
        <v>250755.178</v>
      </c>
      <c r="Q262" s="9">
        <f t="shared" si="82"/>
        <v>35046.74900000001</v>
      </c>
      <c r="S262" s="21">
        <f t="shared" si="83"/>
        <v>0.13976480677100916</v>
      </c>
      <c r="U262" s="9">
        <v>773208.897</v>
      </c>
      <c r="W262" s="9">
        <v>729534.522</v>
      </c>
      <c r="Y262" s="9">
        <f t="shared" si="84"/>
        <v>43674.375</v>
      </c>
      <c r="AA262" s="21">
        <f t="shared" si="85"/>
        <v>0.05986608403433443</v>
      </c>
      <c r="AC262" s="9">
        <v>1021311.227</v>
      </c>
      <c r="AE262" s="9">
        <v>967466.402</v>
      </c>
      <c r="AG262" s="9">
        <f t="shared" si="86"/>
        <v>53844.82499999995</v>
      </c>
      <c r="AI262" s="21">
        <f t="shared" si="87"/>
        <v>0.05565549861854526</v>
      </c>
    </row>
    <row r="263" spans="1:35" ht="12.75" outlineLevel="1">
      <c r="A263" s="1" t="s">
        <v>683</v>
      </c>
      <c r="B263" s="16" t="s">
        <v>684</v>
      </c>
      <c r="C263" s="1" t="s">
        <v>1226</v>
      </c>
      <c r="E263" s="5">
        <v>0</v>
      </c>
      <c r="G263" s="5">
        <v>0</v>
      </c>
      <c r="I263" s="9">
        <f t="shared" si="80"/>
        <v>0</v>
      </c>
      <c r="K263" s="21">
        <f t="shared" si="81"/>
        <v>0</v>
      </c>
      <c r="M263" s="9">
        <v>0.9500000000000001</v>
      </c>
      <c r="O263" s="9">
        <v>0</v>
      </c>
      <c r="Q263" s="9">
        <f t="shared" si="82"/>
        <v>0.9500000000000001</v>
      </c>
      <c r="S263" s="21" t="str">
        <f t="shared" si="83"/>
        <v>N.M.</v>
      </c>
      <c r="U263" s="9">
        <v>-10.93</v>
      </c>
      <c r="W263" s="9">
        <v>1334.318</v>
      </c>
      <c r="Y263" s="9">
        <f t="shared" si="84"/>
        <v>-1345.248</v>
      </c>
      <c r="AA263" s="21">
        <f t="shared" si="85"/>
        <v>-1.0081914506137217</v>
      </c>
      <c r="AC263" s="9">
        <v>2098.5800000000004</v>
      </c>
      <c r="AE263" s="9">
        <v>2752.2219999999998</v>
      </c>
      <c r="AG263" s="9">
        <f t="shared" si="86"/>
        <v>-653.6419999999994</v>
      </c>
      <c r="AI263" s="21">
        <f t="shared" si="87"/>
        <v>-0.23749610314865569</v>
      </c>
    </row>
    <row r="264" spans="1:35" ht="12.75" outlineLevel="1">
      <c r="A264" s="1" t="s">
        <v>685</v>
      </c>
      <c r="B264" s="16" t="s">
        <v>686</v>
      </c>
      <c r="C264" s="1" t="s">
        <v>1227</v>
      </c>
      <c r="E264" s="5">
        <v>9450.300000000001</v>
      </c>
      <c r="G264" s="5">
        <v>7044.82</v>
      </c>
      <c r="I264" s="9">
        <f t="shared" si="80"/>
        <v>2405.4800000000014</v>
      </c>
      <c r="K264" s="21">
        <f t="shared" si="81"/>
        <v>0.34145372060606255</v>
      </c>
      <c r="M264" s="9">
        <v>29405.93</v>
      </c>
      <c r="O264" s="9">
        <v>19804.406000000003</v>
      </c>
      <c r="Q264" s="9">
        <f t="shared" si="82"/>
        <v>9601.523999999998</v>
      </c>
      <c r="S264" s="21">
        <f t="shared" si="83"/>
        <v>0.4848175703931739</v>
      </c>
      <c r="U264" s="9">
        <v>95638.24</v>
      </c>
      <c r="W264" s="9">
        <v>71772.418</v>
      </c>
      <c r="Y264" s="9">
        <f t="shared" si="84"/>
        <v>23865.822</v>
      </c>
      <c r="AA264" s="21">
        <f t="shared" si="85"/>
        <v>0.33252080207190454</v>
      </c>
      <c r="AC264" s="9">
        <v>123145.14000000001</v>
      </c>
      <c r="AE264" s="9">
        <v>107871.20700000001</v>
      </c>
      <c r="AG264" s="9">
        <f t="shared" si="86"/>
        <v>15273.933000000005</v>
      </c>
      <c r="AI264" s="21">
        <f t="shared" si="87"/>
        <v>0.14159416052515295</v>
      </c>
    </row>
    <row r="265" spans="1:35" ht="12.75" outlineLevel="1">
      <c r="A265" s="1" t="s">
        <v>687</v>
      </c>
      <c r="B265" s="16" t="s">
        <v>688</v>
      </c>
      <c r="C265" s="1" t="s">
        <v>1228</v>
      </c>
      <c r="E265" s="5">
        <v>0</v>
      </c>
      <c r="G265" s="5">
        <v>0</v>
      </c>
      <c r="I265" s="9">
        <f t="shared" si="80"/>
        <v>0</v>
      </c>
      <c r="K265" s="21">
        <f t="shared" si="81"/>
        <v>0</v>
      </c>
      <c r="M265" s="9">
        <v>0</v>
      </c>
      <c r="O265" s="9">
        <v>0</v>
      </c>
      <c r="Q265" s="9">
        <f t="shared" si="82"/>
        <v>0</v>
      </c>
      <c r="S265" s="21">
        <f t="shared" si="83"/>
        <v>0</v>
      </c>
      <c r="U265" s="9">
        <v>117.77</v>
      </c>
      <c r="W265" s="9">
        <v>0</v>
      </c>
      <c r="Y265" s="9">
        <f t="shared" si="84"/>
        <v>117.77</v>
      </c>
      <c r="AA265" s="21" t="str">
        <f t="shared" si="85"/>
        <v>N.M.</v>
      </c>
      <c r="AC265" s="9">
        <v>117.77</v>
      </c>
      <c r="AE265" s="9">
        <v>5.19</v>
      </c>
      <c r="AG265" s="9">
        <f t="shared" si="86"/>
        <v>112.58</v>
      </c>
      <c r="AI265" s="21" t="str">
        <f t="shared" si="87"/>
        <v>N.M.</v>
      </c>
    </row>
    <row r="266" spans="1:35" ht="12.75" outlineLevel="1">
      <c r="A266" s="1" t="s">
        <v>689</v>
      </c>
      <c r="B266" s="16" t="s">
        <v>690</v>
      </c>
      <c r="C266" s="1" t="s">
        <v>1229</v>
      </c>
      <c r="E266" s="5">
        <v>-1945.13</v>
      </c>
      <c r="G266" s="5">
        <v>26004.03</v>
      </c>
      <c r="I266" s="9">
        <f t="shared" si="80"/>
        <v>-27949.16</v>
      </c>
      <c r="K266" s="21">
        <f t="shared" si="81"/>
        <v>-1.0748010981374811</v>
      </c>
      <c r="M266" s="9">
        <v>246319.92</v>
      </c>
      <c r="O266" s="9">
        <v>34768.54</v>
      </c>
      <c r="Q266" s="9">
        <f t="shared" si="82"/>
        <v>211551.38</v>
      </c>
      <c r="S266" s="21">
        <f t="shared" si="83"/>
        <v>6.084563228711933</v>
      </c>
      <c r="U266" s="9">
        <v>288350.257</v>
      </c>
      <c r="W266" s="9">
        <v>251706.04</v>
      </c>
      <c r="Y266" s="9">
        <f t="shared" si="84"/>
        <v>36644.216999999975</v>
      </c>
      <c r="AA266" s="21">
        <f t="shared" si="85"/>
        <v>0.14558338369631485</v>
      </c>
      <c r="AC266" s="9">
        <v>388767.267</v>
      </c>
      <c r="AE266" s="9">
        <v>410633.03</v>
      </c>
      <c r="AG266" s="9">
        <f t="shared" si="86"/>
        <v>-21865.763000000035</v>
      </c>
      <c r="AI266" s="21">
        <f t="shared" si="87"/>
        <v>-0.053248914243454876</v>
      </c>
    </row>
    <row r="267" spans="1:35" ht="12.75" outlineLevel="1">
      <c r="A267" s="1" t="s">
        <v>691</v>
      </c>
      <c r="B267" s="16" t="s">
        <v>692</v>
      </c>
      <c r="C267" s="1" t="s">
        <v>1230</v>
      </c>
      <c r="E267" s="5">
        <v>391.55</v>
      </c>
      <c r="G267" s="5">
        <v>53.84</v>
      </c>
      <c r="I267" s="9">
        <f t="shared" si="80"/>
        <v>337.71000000000004</v>
      </c>
      <c r="K267" s="21">
        <f t="shared" si="81"/>
        <v>6.272473997028232</v>
      </c>
      <c r="M267" s="9">
        <v>11312.92</v>
      </c>
      <c r="O267" s="9">
        <v>526.9</v>
      </c>
      <c r="Q267" s="9">
        <f t="shared" si="82"/>
        <v>10786.02</v>
      </c>
      <c r="S267" s="21" t="str">
        <f t="shared" si="83"/>
        <v>N.M.</v>
      </c>
      <c r="U267" s="9">
        <v>281625.47000000003</v>
      </c>
      <c r="W267" s="9">
        <v>12387.062</v>
      </c>
      <c r="Y267" s="9">
        <f t="shared" si="84"/>
        <v>269238.40800000005</v>
      </c>
      <c r="AA267" s="21" t="str">
        <f t="shared" si="85"/>
        <v>N.M.</v>
      </c>
      <c r="AC267" s="9">
        <v>369911.26</v>
      </c>
      <c r="AE267" s="9">
        <v>22697.841</v>
      </c>
      <c r="AG267" s="9">
        <f t="shared" si="86"/>
        <v>347213.419</v>
      </c>
      <c r="AI267" s="21" t="str">
        <f t="shared" si="87"/>
        <v>N.M.</v>
      </c>
    </row>
    <row r="268" spans="1:35" ht="12.75" outlineLevel="1">
      <c r="A268" s="1" t="s">
        <v>693</v>
      </c>
      <c r="B268" s="16" t="s">
        <v>694</v>
      </c>
      <c r="C268" s="1" t="s">
        <v>1231</v>
      </c>
      <c r="E268" s="5">
        <v>-5437.3</v>
      </c>
      <c r="G268" s="5">
        <v>-13142.27</v>
      </c>
      <c r="I268" s="9">
        <f t="shared" si="80"/>
        <v>7704.97</v>
      </c>
      <c r="K268" s="21">
        <f t="shared" si="81"/>
        <v>0.5862739085409142</v>
      </c>
      <c r="M268" s="9">
        <v>-19424.27</v>
      </c>
      <c r="O268" s="9">
        <v>-43343.464</v>
      </c>
      <c r="Q268" s="9">
        <f t="shared" si="82"/>
        <v>23919.194</v>
      </c>
      <c r="S268" s="21">
        <f t="shared" si="83"/>
        <v>0.5518523854023296</v>
      </c>
      <c r="U268" s="9">
        <v>-76478.417</v>
      </c>
      <c r="W268" s="9">
        <v>-118502.8</v>
      </c>
      <c r="Y268" s="9">
        <f t="shared" si="84"/>
        <v>42024.383</v>
      </c>
      <c r="AA268" s="21">
        <f t="shared" si="85"/>
        <v>0.35462776406970975</v>
      </c>
      <c r="AC268" s="9">
        <v>-120935.738</v>
      </c>
      <c r="AE268" s="9">
        <v>-160136.144</v>
      </c>
      <c r="AG268" s="9">
        <f t="shared" si="86"/>
        <v>39200.406</v>
      </c>
      <c r="AI268" s="21">
        <f t="shared" si="87"/>
        <v>0.24479424207941464</v>
      </c>
    </row>
    <row r="269" spans="1:35" ht="12.75" outlineLevel="1">
      <c r="A269" s="1" t="s">
        <v>695</v>
      </c>
      <c r="B269" s="16" t="s">
        <v>696</v>
      </c>
      <c r="C269" s="1" t="s">
        <v>1232</v>
      </c>
      <c r="E269" s="5">
        <v>701.48</v>
      </c>
      <c r="G269" s="5">
        <v>908.85</v>
      </c>
      <c r="I269" s="9">
        <f t="shared" si="80"/>
        <v>-207.37</v>
      </c>
      <c r="K269" s="21">
        <f t="shared" si="81"/>
        <v>-0.22816746437806018</v>
      </c>
      <c r="M269" s="9">
        <v>2647.06</v>
      </c>
      <c r="O269" s="9">
        <v>2793.42</v>
      </c>
      <c r="Q269" s="9">
        <f t="shared" si="82"/>
        <v>-146.36000000000013</v>
      </c>
      <c r="S269" s="21">
        <f t="shared" si="83"/>
        <v>-0.05239455577750576</v>
      </c>
      <c r="U269" s="9">
        <v>7527.62</v>
      </c>
      <c r="W269" s="9">
        <v>7058.24</v>
      </c>
      <c r="Y269" s="9">
        <f t="shared" si="84"/>
        <v>469.3800000000001</v>
      </c>
      <c r="AA269" s="21">
        <f t="shared" si="85"/>
        <v>0.06650099741578638</v>
      </c>
      <c r="AC269" s="9">
        <v>9912.65</v>
      </c>
      <c r="AE269" s="9">
        <v>9025.99</v>
      </c>
      <c r="AG269" s="9">
        <f t="shared" si="86"/>
        <v>886.6599999999999</v>
      </c>
      <c r="AI269" s="21">
        <f t="shared" si="87"/>
        <v>0.09823409952814038</v>
      </c>
    </row>
    <row r="270" spans="1:35" ht="12.75" outlineLevel="1">
      <c r="A270" s="1" t="s">
        <v>697</v>
      </c>
      <c r="B270" s="16" t="s">
        <v>698</v>
      </c>
      <c r="C270" s="1" t="s">
        <v>1233</v>
      </c>
      <c r="E270" s="5">
        <v>2572.93</v>
      </c>
      <c r="G270" s="5">
        <v>705.49</v>
      </c>
      <c r="I270" s="9">
        <f t="shared" si="80"/>
        <v>1867.4399999999998</v>
      </c>
      <c r="K270" s="21">
        <f t="shared" si="81"/>
        <v>2.6470112971126447</v>
      </c>
      <c r="M270" s="9">
        <v>5915.28</v>
      </c>
      <c r="O270" s="9">
        <v>2966.7000000000003</v>
      </c>
      <c r="Q270" s="9">
        <f t="shared" si="82"/>
        <v>2948.5799999999995</v>
      </c>
      <c r="S270" s="21">
        <f t="shared" si="83"/>
        <v>0.9938922034583878</v>
      </c>
      <c r="U270" s="9">
        <v>12118.47</v>
      </c>
      <c r="W270" s="9">
        <v>10243.73</v>
      </c>
      <c r="Y270" s="9">
        <f t="shared" si="84"/>
        <v>1874.7399999999998</v>
      </c>
      <c r="AA270" s="21">
        <f t="shared" si="85"/>
        <v>0.18301341405913665</v>
      </c>
      <c r="AC270" s="9">
        <v>13858.59</v>
      </c>
      <c r="AE270" s="9">
        <v>17142.09</v>
      </c>
      <c r="AG270" s="9">
        <f t="shared" si="86"/>
        <v>-3283.5</v>
      </c>
      <c r="AI270" s="21">
        <f t="shared" si="87"/>
        <v>-0.19154607168670798</v>
      </c>
    </row>
    <row r="271" spans="1:35" ht="12.75" outlineLevel="1">
      <c r="A271" s="1" t="s">
        <v>699</v>
      </c>
      <c r="B271" s="16" t="s">
        <v>700</v>
      </c>
      <c r="C271" s="1" t="s">
        <v>1234</v>
      </c>
      <c r="E271" s="5">
        <v>174</v>
      </c>
      <c r="G271" s="5">
        <v>1154</v>
      </c>
      <c r="I271" s="9">
        <f t="shared" si="80"/>
        <v>-980</v>
      </c>
      <c r="K271" s="21">
        <f t="shared" si="81"/>
        <v>-0.8492201039861352</v>
      </c>
      <c r="M271" s="9">
        <v>1917</v>
      </c>
      <c r="O271" s="9">
        <v>4457</v>
      </c>
      <c r="Q271" s="9">
        <f t="shared" si="82"/>
        <v>-2540</v>
      </c>
      <c r="S271" s="21">
        <f t="shared" si="83"/>
        <v>-0.5698900605788647</v>
      </c>
      <c r="U271" s="9">
        <v>9437</v>
      </c>
      <c r="W271" s="9">
        <v>11410</v>
      </c>
      <c r="Y271" s="9">
        <f t="shared" si="84"/>
        <v>-1973</v>
      </c>
      <c r="AA271" s="21">
        <f t="shared" si="85"/>
        <v>-0.1729184925503944</v>
      </c>
      <c r="AC271" s="9">
        <v>12012</v>
      </c>
      <c r="AE271" s="9">
        <v>14131</v>
      </c>
      <c r="AG271" s="9">
        <f t="shared" si="86"/>
        <v>-2119</v>
      </c>
      <c r="AI271" s="21">
        <f t="shared" si="87"/>
        <v>-0.1499540018399264</v>
      </c>
    </row>
    <row r="272" spans="1:35" ht="12.75" outlineLevel="1">
      <c r="A272" s="1" t="s">
        <v>701</v>
      </c>
      <c r="B272" s="16" t="s">
        <v>702</v>
      </c>
      <c r="C272" s="1" t="s">
        <v>1235</v>
      </c>
      <c r="E272" s="5">
        <v>184618.02</v>
      </c>
      <c r="G272" s="5">
        <v>82512.33</v>
      </c>
      <c r="I272" s="9">
        <f t="shared" si="80"/>
        <v>102105.68999999999</v>
      </c>
      <c r="K272" s="21">
        <f t="shared" si="81"/>
        <v>1.2374597832832983</v>
      </c>
      <c r="M272" s="9">
        <v>553854.06</v>
      </c>
      <c r="O272" s="9">
        <v>247632.99</v>
      </c>
      <c r="Q272" s="9">
        <f t="shared" si="82"/>
        <v>306221.07000000007</v>
      </c>
      <c r="S272" s="21">
        <f t="shared" si="83"/>
        <v>1.2365923861760102</v>
      </c>
      <c r="U272" s="9">
        <v>1661562.1800000002</v>
      </c>
      <c r="W272" s="9">
        <v>742706.98</v>
      </c>
      <c r="Y272" s="9">
        <f t="shared" si="84"/>
        <v>918855.2000000002</v>
      </c>
      <c r="AA272" s="21">
        <f t="shared" si="85"/>
        <v>1.2371705460476488</v>
      </c>
      <c r="AC272" s="9">
        <v>1909099.1700000002</v>
      </c>
      <c r="AE272" s="9">
        <v>996206.95</v>
      </c>
      <c r="AG272" s="9">
        <f t="shared" si="86"/>
        <v>912892.2200000002</v>
      </c>
      <c r="AI272" s="21">
        <f t="shared" si="87"/>
        <v>0.9163680498314133</v>
      </c>
    </row>
    <row r="273" spans="1:35" ht="12.75" outlineLevel="1">
      <c r="A273" s="1" t="s">
        <v>703</v>
      </c>
      <c r="B273" s="16" t="s">
        <v>704</v>
      </c>
      <c r="C273" s="1" t="s">
        <v>1236</v>
      </c>
      <c r="E273" s="5">
        <v>12797.85</v>
      </c>
      <c r="G273" s="5">
        <v>12431.34</v>
      </c>
      <c r="I273" s="9">
        <f t="shared" si="80"/>
        <v>366.5100000000002</v>
      </c>
      <c r="K273" s="21">
        <f t="shared" si="81"/>
        <v>0.029482742809705167</v>
      </c>
      <c r="M273" s="9">
        <v>38163.55</v>
      </c>
      <c r="O273" s="9">
        <v>37043.21</v>
      </c>
      <c r="Q273" s="9">
        <f t="shared" si="82"/>
        <v>1120.3400000000038</v>
      </c>
      <c r="S273" s="21">
        <f t="shared" si="83"/>
        <v>0.030244139209318087</v>
      </c>
      <c r="U273" s="9">
        <v>115543.75</v>
      </c>
      <c r="W273" s="9">
        <v>109638.58</v>
      </c>
      <c r="Y273" s="9">
        <f t="shared" si="84"/>
        <v>5905.169999999998</v>
      </c>
      <c r="AA273" s="21">
        <f t="shared" si="85"/>
        <v>0.053860329092186326</v>
      </c>
      <c r="AC273" s="9">
        <v>153264.25</v>
      </c>
      <c r="AE273" s="9">
        <v>146132.04</v>
      </c>
      <c r="AG273" s="9">
        <f t="shared" si="86"/>
        <v>7132.209999999992</v>
      </c>
      <c r="AI273" s="21">
        <f t="shared" si="87"/>
        <v>0.04880661352568534</v>
      </c>
    </row>
    <row r="274" spans="1:35" ht="12.75" outlineLevel="1">
      <c r="A274" s="1" t="s">
        <v>705</v>
      </c>
      <c r="B274" s="16" t="s">
        <v>706</v>
      </c>
      <c r="C274" s="1" t="s">
        <v>1237</v>
      </c>
      <c r="E274" s="5">
        <v>671030.37</v>
      </c>
      <c r="G274" s="5">
        <v>354797.72000000003</v>
      </c>
      <c r="I274" s="9">
        <f t="shared" si="80"/>
        <v>316232.64999999997</v>
      </c>
      <c r="K274" s="21">
        <f t="shared" si="81"/>
        <v>0.8913040647499086</v>
      </c>
      <c r="M274" s="9">
        <v>1529161.0899999999</v>
      </c>
      <c r="O274" s="9">
        <v>1061907.33</v>
      </c>
      <c r="Q274" s="9">
        <f t="shared" si="82"/>
        <v>467253.7599999998</v>
      </c>
      <c r="S274" s="21">
        <f t="shared" si="83"/>
        <v>0.44001368744671887</v>
      </c>
      <c r="U274" s="9">
        <v>3744216.5300000003</v>
      </c>
      <c r="W274" s="9">
        <v>3162998.18</v>
      </c>
      <c r="Y274" s="9">
        <f t="shared" si="84"/>
        <v>581218.3500000001</v>
      </c>
      <c r="AA274" s="21">
        <f t="shared" si="85"/>
        <v>0.1837555119933708</v>
      </c>
      <c r="AC274" s="9">
        <v>4800068.28</v>
      </c>
      <c r="AE274" s="9">
        <v>4112600.56</v>
      </c>
      <c r="AG274" s="9">
        <f t="shared" si="86"/>
        <v>687467.7200000002</v>
      </c>
      <c r="AI274" s="21">
        <f t="shared" si="87"/>
        <v>0.16716131556428135</v>
      </c>
    </row>
    <row r="275" spans="1:35" ht="12.75" outlineLevel="1">
      <c r="A275" s="1" t="s">
        <v>707</v>
      </c>
      <c r="B275" s="16" t="s">
        <v>708</v>
      </c>
      <c r="C275" s="1" t="s">
        <v>1238</v>
      </c>
      <c r="E275" s="5">
        <v>0</v>
      </c>
      <c r="G275" s="5">
        <v>0</v>
      </c>
      <c r="I275" s="9">
        <f t="shared" si="80"/>
        <v>0</v>
      </c>
      <c r="K275" s="21">
        <f t="shared" si="81"/>
        <v>0</v>
      </c>
      <c r="M275" s="9">
        <v>0</v>
      </c>
      <c r="O275" s="9">
        <v>3.2</v>
      </c>
      <c r="Q275" s="9">
        <f t="shared" si="82"/>
        <v>-3.2</v>
      </c>
      <c r="S275" s="21" t="str">
        <f t="shared" si="83"/>
        <v>N.M.</v>
      </c>
      <c r="U275" s="9">
        <v>125</v>
      </c>
      <c r="W275" s="9">
        <v>323.2</v>
      </c>
      <c r="Y275" s="9">
        <f t="shared" si="84"/>
        <v>-198.2</v>
      </c>
      <c r="AA275" s="21">
        <f t="shared" si="85"/>
        <v>-0.6132425742574257</v>
      </c>
      <c r="AC275" s="9">
        <v>125</v>
      </c>
      <c r="AE275" s="9">
        <v>357.465</v>
      </c>
      <c r="AG275" s="9">
        <f t="shared" si="86"/>
        <v>-232.46499999999997</v>
      </c>
      <c r="AI275" s="21">
        <f t="shared" si="87"/>
        <v>-0.6503154154952233</v>
      </c>
    </row>
    <row r="276" spans="1:35" ht="12.75" outlineLevel="1">
      <c r="A276" s="1" t="s">
        <v>709</v>
      </c>
      <c r="B276" s="16" t="s">
        <v>710</v>
      </c>
      <c r="C276" s="1" t="s">
        <v>1239</v>
      </c>
      <c r="E276" s="5">
        <v>0</v>
      </c>
      <c r="G276" s="5">
        <v>6241.32</v>
      </c>
      <c r="I276" s="9">
        <f t="shared" si="80"/>
        <v>-6241.32</v>
      </c>
      <c r="K276" s="21" t="str">
        <f t="shared" si="81"/>
        <v>N.M.</v>
      </c>
      <c r="M276" s="9">
        <v>0</v>
      </c>
      <c r="O276" s="9">
        <v>18735.06</v>
      </c>
      <c r="Q276" s="9">
        <f t="shared" si="82"/>
        <v>-18735.06</v>
      </c>
      <c r="S276" s="21" t="str">
        <f t="shared" si="83"/>
        <v>N.M.</v>
      </c>
      <c r="U276" s="9">
        <v>303.81</v>
      </c>
      <c r="W276" s="9">
        <v>107602.94</v>
      </c>
      <c r="Y276" s="9">
        <f t="shared" si="84"/>
        <v>-107299.13</v>
      </c>
      <c r="AA276" s="21">
        <f t="shared" si="85"/>
        <v>-0.9971765641347718</v>
      </c>
      <c r="AC276" s="9">
        <v>15638.4</v>
      </c>
      <c r="AE276" s="9">
        <v>150212.45</v>
      </c>
      <c r="AG276" s="9">
        <f t="shared" si="86"/>
        <v>-134574.05000000002</v>
      </c>
      <c r="AI276" s="21">
        <f t="shared" si="87"/>
        <v>-0.895891452406242</v>
      </c>
    </row>
    <row r="277" spans="1:35" ht="12.75" outlineLevel="1">
      <c r="A277" s="1" t="s">
        <v>711</v>
      </c>
      <c r="B277" s="16" t="s">
        <v>712</v>
      </c>
      <c r="C277" s="1" t="s">
        <v>1240</v>
      </c>
      <c r="E277" s="5">
        <v>19083.71</v>
      </c>
      <c r="G277" s="5">
        <v>22701.63</v>
      </c>
      <c r="I277" s="9">
        <f t="shared" si="80"/>
        <v>-3617.920000000002</v>
      </c>
      <c r="K277" s="21">
        <f t="shared" si="81"/>
        <v>-0.15936829205656167</v>
      </c>
      <c r="M277" s="9">
        <v>57908.66</v>
      </c>
      <c r="O277" s="9">
        <v>68078.25</v>
      </c>
      <c r="Q277" s="9">
        <f t="shared" si="82"/>
        <v>-10169.589999999997</v>
      </c>
      <c r="S277" s="21">
        <f t="shared" si="83"/>
        <v>-0.14938089624806744</v>
      </c>
      <c r="U277" s="9">
        <v>115341.11</v>
      </c>
      <c r="W277" s="9">
        <v>202835.33000000002</v>
      </c>
      <c r="Y277" s="9">
        <f t="shared" si="84"/>
        <v>-87494.22000000002</v>
      </c>
      <c r="AA277" s="21">
        <f t="shared" si="85"/>
        <v>-0.43135591812333685</v>
      </c>
      <c r="AC277" s="9">
        <v>183172.78</v>
      </c>
      <c r="AE277" s="9">
        <v>268669.56</v>
      </c>
      <c r="AG277" s="9">
        <f t="shared" si="86"/>
        <v>-85496.78</v>
      </c>
      <c r="AI277" s="21">
        <f t="shared" si="87"/>
        <v>-0.31822280127305824</v>
      </c>
    </row>
    <row r="278" spans="1:35" ht="12.75" outlineLevel="1">
      <c r="A278" s="1" t="s">
        <v>713</v>
      </c>
      <c r="B278" s="16" t="s">
        <v>714</v>
      </c>
      <c r="C278" s="1" t="s">
        <v>1241</v>
      </c>
      <c r="E278" s="5">
        <v>36.04</v>
      </c>
      <c r="G278" s="5">
        <v>0</v>
      </c>
      <c r="I278" s="9">
        <f t="shared" si="80"/>
        <v>36.04</v>
      </c>
      <c r="K278" s="21" t="str">
        <f t="shared" si="81"/>
        <v>N.M.</v>
      </c>
      <c r="M278" s="9">
        <v>45.08</v>
      </c>
      <c r="O278" s="9">
        <v>74.38</v>
      </c>
      <c r="Q278" s="9">
        <f t="shared" si="82"/>
        <v>-29.299999999999997</v>
      </c>
      <c r="S278" s="21">
        <f t="shared" si="83"/>
        <v>-0.39392309760688354</v>
      </c>
      <c r="U278" s="9">
        <v>9076.12</v>
      </c>
      <c r="W278" s="9">
        <v>4079.77</v>
      </c>
      <c r="Y278" s="9">
        <f t="shared" si="84"/>
        <v>4996.35</v>
      </c>
      <c r="AA278" s="21">
        <f t="shared" si="85"/>
        <v>1.2246646257019391</v>
      </c>
      <c r="AC278" s="9">
        <v>9215.18</v>
      </c>
      <c r="AE278" s="9">
        <v>4128.777</v>
      </c>
      <c r="AG278" s="9">
        <f t="shared" si="86"/>
        <v>5086.403</v>
      </c>
      <c r="AI278" s="21">
        <f t="shared" si="87"/>
        <v>1.231939385440289</v>
      </c>
    </row>
    <row r="279" spans="1:35" ht="12.75" outlineLevel="1">
      <c r="A279" s="1" t="s">
        <v>715</v>
      </c>
      <c r="B279" s="16" t="s">
        <v>716</v>
      </c>
      <c r="C279" s="1" t="s">
        <v>1242</v>
      </c>
      <c r="E279" s="5">
        <v>-10.78</v>
      </c>
      <c r="G279" s="5">
        <v>2302.16</v>
      </c>
      <c r="I279" s="9">
        <f t="shared" si="80"/>
        <v>-2312.94</v>
      </c>
      <c r="K279" s="21">
        <f t="shared" si="81"/>
        <v>-1.0046825589880808</v>
      </c>
      <c r="M279" s="9">
        <v>445.04</v>
      </c>
      <c r="O279" s="9">
        <v>2376.52</v>
      </c>
      <c r="Q279" s="9">
        <f t="shared" si="82"/>
        <v>-1931.48</v>
      </c>
      <c r="S279" s="21">
        <f t="shared" si="83"/>
        <v>-0.812734586706613</v>
      </c>
      <c r="U279" s="9">
        <v>650.1800000000001</v>
      </c>
      <c r="W279" s="9">
        <v>2931.933</v>
      </c>
      <c r="Y279" s="9">
        <f t="shared" si="84"/>
        <v>-2281.7529999999997</v>
      </c>
      <c r="AA279" s="21">
        <f t="shared" si="85"/>
        <v>-0.7782418629620799</v>
      </c>
      <c r="AC279" s="9">
        <v>741.95</v>
      </c>
      <c r="AE279" s="9">
        <v>2948.293</v>
      </c>
      <c r="AG279" s="9">
        <f t="shared" si="86"/>
        <v>-2206.343</v>
      </c>
      <c r="AI279" s="21">
        <f t="shared" si="87"/>
        <v>-0.7483459072758372</v>
      </c>
    </row>
    <row r="280" spans="1:35" ht="12.75" outlineLevel="1">
      <c r="A280" s="1" t="s">
        <v>717</v>
      </c>
      <c r="B280" s="16" t="s">
        <v>718</v>
      </c>
      <c r="C280" s="1" t="s">
        <v>1243</v>
      </c>
      <c r="E280" s="5">
        <v>5851.16</v>
      </c>
      <c r="G280" s="5">
        <v>403.09000000000003</v>
      </c>
      <c r="I280" s="9">
        <f t="shared" si="80"/>
        <v>5448.07</v>
      </c>
      <c r="K280" s="21" t="str">
        <f t="shared" si="81"/>
        <v>N.M.</v>
      </c>
      <c r="M280" s="9">
        <v>9530.64</v>
      </c>
      <c r="O280" s="9">
        <v>3246.53</v>
      </c>
      <c r="Q280" s="9">
        <f t="shared" si="82"/>
        <v>6284.109999999999</v>
      </c>
      <c r="S280" s="21">
        <f t="shared" si="83"/>
        <v>1.9356389745358886</v>
      </c>
      <c r="U280" s="9">
        <v>20569.15</v>
      </c>
      <c r="W280" s="9">
        <v>16041.016</v>
      </c>
      <c r="Y280" s="9">
        <f t="shared" si="84"/>
        <v>4528.134000000002</v>
      </c>
      <c r="AA280" s="21">
        <f t="shared" si="85"/>
        <v>0.28228473807394755</v>
      </c>
      <c r="AC280" s="9">
        <v>20692.88</v>
      </c>
      <c r="AE280" s="9">
        <v>16839.735</v>
      </c>
      <c r="AG280" s="9">
        <f t="shared" si="86"/>
        <v>3853.1450000000004</v>
      </c>
      <c r="AI280" s="21">
        <f t="shared" si="87"/>
        <v>0.2288126861853824</v>
      </c>
    </row>
    <row r="281" spans="1:35" ht="12.75" outlineLevel="1">
      <c r="A281" s="1" t="s">
        <v>719</v>
      </c>
      <c r="B281" s="16" t="s">
        <v>720</v>
      </c>
      <c r="C281" s="1" t="s">
        <v>1244</v>
      </c>
      <c r="E281" s="5">
        <v>341630.5</v>
      </c>
      <c r="G281" s="5">
        <v>213913.41</v>
      </c>
      <c r="I281" s="9">
        <f t="shared" si="80"/>
        <v>127717.09</v>
      </c>
      <c r="K281" s="21">
        <f t="shared" si="81"/>
        <v>0.5970504139969532</v>
      </c>
      <c r="M281" s="9">
        <v>1024891.5</v>
      </c>
      <c r="O281" s="9">
        <v>656041.236</v>
      </c>
      <c r="Q281" s="9">
        <f t="shared" si="82"/>
        <v>368850.26399999997</v>
      </c>
      <c r="S281" s="21">
        <f t="shared" si="83"/>
        <v>0.5622364018593489</v>
      </c>
      <c r="U281" s="9">
        <v>3074674.5</v>
      </c>
      <c r="W281" s="9">
        <v>1939521.74</v>
      </c>
      <c r="Y281" s="9">
        <f t="shared" si="84"/>
        <v>1135152.76</v>
      </c>
      <c r="AA281" s="21">
        <f t="shared" si="85"/>
        <v>0.5852745739266629</v>
      </c>
      <c r="AC281" s="9">
        <v>3716414.73</v>
      </c>
      <c r="AE281" s="9">
        <v>2602271.75</v>
      </c>
      <c r="AG281" s="9">
        <f t="shared" si="86"/>
        <v>1114142.98</v>
      </c>
      <c r="AI281" s="21">
        <f t="shared" si="87"/>
        <v>0.42814244131113516</v>
      </c>
    </row>
    <row r="282" spans="1:35" ht="12.75" outlineLevel="1">
      <c r="A282" s="1" t="s">
        <v>721</v>
      </c>
      <c r="B282" s="16" t="s">
        <v>722</v>
      </c>
      <c r="C282" s="1" t="s">
        <v>1245</v>
      </c>
      <c r="E282" s="5">
        <v>143538.29</v>
      </c>
      <c r="G282" s="5">
        <v>100630.95</v>
      </c>
      <c r="I282" s="9">
        <f t="shared" si="80"/>
        <v>42907.34000000001</v>
      </c>
      <c r="K282" s="21">
        <f t="shared" si="81"/>
        <v>0.42638313560589475</v>
      </c>
      <c r="M282" s="9">
        <v>426991.81</v>
      </c>
      <c r="O282" s="9">
        <v>404142.901</v>
      </c>
      <c r="Q282" s="9">
        <f t="shared" si="82"/>
        <v>22848.908999999985</v>
      </c>
      <c r="S282" s="21">
        <f t="shared" si="83"/>
        <v>0.0565367075444435</v>
      </c>
      <c r="U282" s="9">
        <v>1202801.17</v>
      </c>
      <c r="W282" s="9">
        <v>1165596.494</v>
      </c>
      <c r="Y282" s="9">
        <f t="shared" si="84"/>
        <v>37204.67599999998</v>
      </c>
      <c r="AA282" s="21">
        <f t="shared" si="85"/>
        <v>0.03191900129377018</v>
      </c>
      <c r="AC282" s="9">
        <v>1564776.66</v>
      </c>
      <c r="AE282" s="9">
        <v>1567893.954</v>
      </c>
      <c r="AG282" s="9">
        <f t="shared" si="86"/>
        <v>-3117.2939999999944</v>
      </c>
      <c r="AI282" s="21">
        <f t="shared" si="87"/>
        <v>-0.001988204618078395</v>
      </c>
    </row>
    <row r="283" spans="1:35" ht="12.75" outlineLevel="1">
      <c r="A283" s="1" t="s">
        <v>723</v>
      </c>
      <c r="B283" s="16" t="s">
        <v>724</v>
      </c>
      <c r="C283" s="1" t="s">
        <v>1246</v>
      </c>
      <c r="E283" s="5">
        <v>8076.39</v>
      </c>
      <c r="G283" s="5">
        <v>-1554.7</v>
      </c>
      <c r="I283" s="9">
        <f t="shared" si="80"/>
        <v>9631.09</v>
      </c>
      <c r="K283" s="21">
        <f t="shared" si="81"/>
        <v>6.194822152183701</v>
      </c>
      <c r="M283" s="9">
        <v>8076.39</v>
      </c>
      <c r="O283" s="9">
        <v>-1469.53</v>
      </c>
      <c r="Q283" s="9">
        <f t="shared" si="82"/>
        <v>9545.92</v>
      </c>
      <c r="S283" s="21">
        <f t="shared" si="83"/>
        <v>6.495900049675747</v>
      </c>
      <c r="U283" s="9">
        <v>13339.720000000001</v>
      </c>
      <c r="W283" s="9">
        <v>-1469.53</v>
      </c>
      <c r="Y283" s="9">
        <f t="shared" si="84"/>
        <v>14809.250000000002</v>
      </c>
      <c r="AA283" s="21" t="str">
        <f t="shared" si="85"/>
        <v>N.M.</v>
      </c>
      <c r="AC283" s="9">
        <v>46072.15</v>
      </c>
      <c r="AE283" s="9">
        <v>-1941.22</v>
      </c>
      <c r="AG283" s="9">
        <f t="shared" si="86"/>
        <v>48013.37</v>
      </c>
      <c r="AI283" s="21" t="str">
        <f t="shared" si="87"/>
        <v>N.M.</v>
      </c>
    </row>
    <row r="284" spans="1:35" ht="12.75" outlineLevel="1">
      <c r="A284" s="1" t="s">
        <v>725</v>
      </c>
      <c r="B284" s="16" t="s">
        <v>726</v>
      </c>
      <c r="C284" s="1" t="s">
        <v>1247</v>
      </c>
      <c r="E284" s="5">
        <v>233.32</v>
      </c>
      <c r="G284" s="5">
        <v>436.92</v>
      </c>
      <c r="I284" s="9">
        <f t="shared" si="80"/>
        <v>-203.60000000000002</v>
      </c>
      <c r="K284" s="21">
        <f t="shared" si="81"/>
        <v>-0.4659891971070219</v>
      </c>
      <c r="M284" s="9">
        <v>699.96</v>
      </c>
      <c r="O284" s="9">
        <v>1310.76</v>
      </c>
      <c r="Q284" s="9">
        <f t="shared" si="82"/>
        <v>-610.8</v>
      </c>
      <c r="S284" s="21">
        <f t="shared" si="83"/>
        <v>-0.46598919710702186</v>
      </c>
      <c r="U284" s="9">
        <v>2099.89</v>
      </c>
      <c r="W284" s="9">
        <v>3932.27</v>
      </c>
      <c r="Y284" s="9">
        <f t="shared" si="84"/>
        <v>-1832.38</v>
      </c>
      <c r="AA284" s="21">
        <f t="shared" si="85"/>
        <v>-0.4659852960249424</v>
      </c>
      <c r="AC284" s="9">
        <v>3410.6499999999996</v>
      </c>
      <c r="AE284" s="9">
        <v>4932.26</v>
      </c>
      <c r="AG284" s="9">
        <f t="shared" si="86"/>
        <v>-1521.6100000000006</v>
      </c>
      <c r="AI284" s="21">
        <f t="shared" si="87"/>
        <v>-0.30850157939767986</v>
      </c>
    </row>
    <row r="285" spans="1:35" ht="12.75" outlineLevel="1">
      <c r="A285" s="1" t="s">
        <v>727</v>
      </c>
      <c r="B285" s="16" t="s">
        <v>728</v>
      </c>
      <c r="C285" s="1" t="s">
        <v>1248</v>
      </c>
      <c r="E285" s="5">
        <v>-47686.5</v>
      </c>
      <c r="G285" s="5">
        <v>-33024.83</v>
      </c>
      <c r="I285" s="9">
        <f t="shared" si="80"/>
        <v>-14661.669999999998</v>
      </c>
      <c r="K285" s="21">
        <f t="shared" si="81"/>
        <v>-0.4439589848002245</v>
      </c>
      <c r="M285" s="9">
        <v>-155817.47</v>
      </c>
      <c r="O285" s="9">
        <v>-110671.618</v>
      </c>
      <c r="Q285" s="9">
        <f t="shared" si="82"/>
        <v>-45145.852</v>
      </c>
      <c r="S285" s="21">
        <f t="shared" si="83"/>
        <v>-0.40792619477199654</v>
      </c>
      <c r="U285" s="9">
        <v>-379306.65</v>
      </c>
      <c r="W285" s="9">
        <v>-264157.461</v>
      </c>
      <c r="Y285" s="9">
        <f t="shared" si="84"/>
        <v>-115149.18900000001</v>
      </c>
      <c r="AA285" s="21">
        <f t="shared" si="85"/>
        <v>-0.43591117420681147</v>
      </c>
      <c r="AC285" s="9">
        <v>-491021.04500000004</v>
      </c>
      <c r="AE285" s="9">
        <v>-349179.868</v>
      </c>
      <c r="AG285" s="9">
        <f t="shared" si="86"/>
        <v>-141841.17700000003</v>
      </c>
      <c r="AI285" s="21">
        <f t="shared" si="87"/>
        <v>-0.40621235643516546</v>
      </c>
    </row>
    <row r="286" spans="1:35" ht="12.75" outlineLevel="1">
      <c r="A286" s="1" t="s">
        <v>729</v>
      </c>
      <c r="B286" s="16" t="s">
        <v>730</v>
      </c>
      <c r="C286" s="1" t="s">
        <v>1249</v>
      </c>
      <c r="E286" s="5">
        <v>-135185.26</v>
      </c>
      <c r="G286" s="5">
        <v>-143015.56</v>
      </c>
      <c r="I286" s="9">
        <f t="shared" si="80"/>
        <v>7830.299999999988</v>
      </c>
      <c r="K286" s="21">
        <f t="shared" si="81"/>
        <v>0.054751385094041434</v>
      </c>
      <c r="M286" s="9">
        <v>-453536.10000000003</v>
      </c>
      <c r="O286" s="9">
        <v>-469846.286</v>
      </c>
      <c r="Q286" s="9">
        <f t="shared" si="82"/>
        <v>16310.185999999987</v>
      </c>
      <c r="S286" s="21">
        <f t="shared" si="83"/>
        <v>0.03471387661453173</v>
      </c>
      <c r="U286" s="9">
        <v>-1337553.315</v>
      </c>
      <c r="W286" s="9">
        <v>-1272300.464</v>
      </c>
      <c r="Y286" s="9">
        <f t="shared" si="84"/>
        <v>-65252.851000000024</v>
      </c>
      <c r="AA286" s="21">
        <f t="shared" si="85"/>
        <v>-0.05128729639447811</v>
      </c>
      <c r="AC286" s="9">
        <v>-1828685.2459999998</v>
      </c>
      <c r="AE286" s="9">
        <v>-1647364.102</v>
      </c>
      <c r="AG286" s="9">
        <f t="shared" si="86"/>
        <v>-181321.14399999985</v>
      </c>
      <c r="AI286" s="21">
        <f t="shared" si="87"/>
        <v>-0.11006743668862577</v>
      </c>
    </row>
    <row r="287" spans="1:35" ht="12.75" outlineLevel="1">
      <c r="A287" s="1" t="s">
        <v>731</v>
      </c>
      <c r="B287" s="16" t="s">
        <v>732</v>
      </c>
      <c r="C287" s="1" t="s">
        <v>1250</v>
      </c>
      <c r="E287" s="5">
        <v>-39276.76</v>
      </c>
      <c r="G287" s="5">
        <v>-54104.700000000004</v>
      </c>
      <c r="I287" s="9">
        <f t="shared" si="80"/>
        <v>14827.940000000002</v>
      </c>
      <c r="K287" s="21">
        <f t="shared" si="81"/>
        <v>0.27406010938051595</v>
      </c>
      <c r="M287" s="9">
        <v>-136646.99</v>
      </c>
      <c r="O287" s="9">
        <v>-168625.243</v>
      </c>
      <c r="Q287" s="9">
        <f t="shared" si="82"/>
        <v>31978.252999999997</v>
      </c>
      <c r="S287" s="21">
        <f t="shared" si="83"/>
        <v>0.1896409602208846</v>
      </c>
      <c r="U287" s="9">
        <v>-413680.876</v>
      </c>
      <c r="W287" s="9">
        <v>-452297.822</v>
      </c>
      <c r="Y287" s="9">
        <f t="shared" si="84"/>
        <v>38616.945999999996</v>
      </c>
      <c r="AA287" s="21">
        <f t="shared" si="85"/>
        <v>0.08537946486065547</v>
      </c>
      <c r="AC287" s="9">
        <v>-582815.59</v>
      </c>
      <c r="AE287" s="9">
        <v>-595496.739</v>
      </c>
      <c r="AG287" s="9">
        <f t="shared" si="86"/>
        <v>12681.148999999976</v>
      </c>
      <c r="AI287" s="21">
        <f t="shared" si="87"/>
        <v>0.021295077150707917</v>
      </c>
    </row>
    <row r="288" spans="1:35" ht="12.75" outlineLevel="1">
      <c r="A288" s="1" t="s">
        <v>733</v>
      </c>
      <c r="B288" s="16" t="s">
        <v>734</v>
      </c>
      <c r="C288" s="1" t="s">
        <v>1251</v>
      </c>
      <c r="E288" s="5">
        <v>-71170.66</v>
      </c>
      <c r="G288" s="5">
        <v>-54596.64</v>
      </c>
      <c r="I288" s="9">
        <f t="shared" si="80"/>
        <v>-16574.020000000004</v>
      </c>
      <c r="K288" s="21">
        <f t="shared" si="81"/>
        <v>-0.30357216121724717</v>
      </c>
      <c r="M288" s="9">
        <v>-232171.97</v>
      </c>
      <c r="O288" s="9">
        <v>-185141.907</v>
      </c>
      <c r="Q288" s="9">
        <f t="shared" si="82"/>
        <v>-47030.062999999995</v>
      </c>
      <c r="S288" s="21">
        <f t="shared" si="83"/>
        <v>-0.25402170563145376</v>
      </c>
      <c r="U288" s="9">
        <v>-665793.622</v>
      </c>
      <c r="W288" s="9">
        <v>-482265.018</v>
      </c>
      <c r="Y288" s="9">
        <f t="shared" si="84"/>
        <v>-183528.604</v>
      </c>
      <c r="AA288" s="21">
        <f t="shared" si="85"/>
        <v>-0.3805554978072243</v>
      </c>
      <c r="AC288" s="9">
        <v>-848957.432</v>
      </c>
      <c r="AE288" s="9">
        <v>-631353.221</v>
      </c>
      <c r="AG288" s="9">
        <f t="shared" si="86"/>
        <v>-217604.211</v>
      </c>
      <c r="AI288" s="21">
        <f t="shared" si="87"/>
        <v>-0.34466318340046925</v>
      </c>
    </row>
    <row r="289" spans="1:35" ht="12.75" outlineLevel="1">
      <c r="A289" s="1" t="s">
        <v>735</v>
      </c>
      <c r="B289" s="16" t="s">
        <v>736</v>
      </c>
      <c r="C289" s="1" t="s">
        <v>1252</v>
      </c>
      <c r="E289" s="5">
        <v>-67473.71</v>
      </c>
      <c r="G289" s="5">
        <v>-77850.87</v>
      </c>
      <c r="I289" s="9">
        <f t="shared" si="80"/>
        <v>10377.159999999989</v>
      </c>
      <c r="K289" s="21">
        <f t="shared" si="81"/>
        <v>0.13329536330165598</v>
      </c>
      <c r="M289" s="9">
        <v>-250844.7</v>
      </c>
      <c r="O289" s="9">
        <v>-231160.52000000002</v>
      </c>
      <c r="Q289" s="9">
        <f t="shared" si="82"/>
        <v>-19684.179999999993</v>
      </c>
      <c r="S289" s="21">
        <f t="shared" si="83"/>
        <v>-0.08515372780784534</v>
      </c>
      <c r="U289" s="9">
        <v>-730588.43</v>
      </c>
      <c r="W289" s="9">
        <v>-677695.073</v>
      </c>
      <c r="Y289" s="9">
        <f t="shared" si="84"/>
        <v>-52893.35700000008</v>
      </c>
      <c r="AA289" s="21">
        <f t="shared" si="85"/>
        <v>-0.07804890297616209</v>
      </c>
      <c r="AC289" s="9">
        <v>-917945.3500000001</v>
      </c>
      <c r="AE289" s="9">
        <v>-907302.717</v>
      </c>
      <c r="AG289" s="9">
        <f t="shared" si="86"/>
        <v>-10642.633000000147</v>
      </c>
      <c r="AI289" s="21">
        <f t="shared" si="87"/>
        <v>-0.01172996928212676</v>
      </c>
    </row>
    <row r="290" spans="1:35" ht="12.75" outlineLevel="1">
      <c r="A290" s="1" t="s">
        <v>737</v>
      </c>
      <c r="B290" s="16" t="s">
        <v>738</v>
      </c>
      <c r="C290" s="1" t="s">
        <v>1253</v>
      </c>
      <c r="E290" s="5">
        <v>-72281.72</v>
      </c>
      <c r="G290" s="5">
        <v>-80367.91</v>
      </c>
      <c r="I290" s="9">
        <f t="shared" si="80"/>
        <v>8086.190000000002</v>
      </c>
      <c r="K290" s="21">
        <f t="shared" si="81"/>
        <v>0.10061466075203401</v>
      </c>
      <c r="M290" s="9">
        <v>-216845.16</v>
      </c>
      <c r="O290" s="9">
        <v>-239534.73</v>
      </c>
      <c r="Q290" s="9">
        <f t="shared" si="82"/>
        <v>22689.570000000007</v>
      </c>
      <c r="S290" s="21">
        <f t="shared" si="83"/>
        <v>0.09472350836139713</v>
      </c>
      <c r="U290" s="9">
        <v>-658982.39</v>
      </c>
      <c r="W290" s="9">
        <v>-721742.21</v>
      </c>
      <c r="Y290" s="9">
        <f t="shared" si="84"/>
        <v>62759.81999999995</v>
      </c>
      <c r="AA290" s="21">
        <f t="shared" si="85"/>
        <v>0.08695600607868002</v>
      </c>
      <c r="AC290" s="9">
        <v>-900086.12</v>
      </c>
      <c r="AE290" s="9">
        <v>-957992.21</v>
      </c>
      <c r="AG290" s="9">
        <f t="shared" si="86"/>
        <v>57906.08999999997</v>
      </c>
      <c r="AI290" s="21">
        <f t="shared" si="87"/>
        <v>0.06044526186700409</v>
      </c>
    </row>
    <row r="291" spans="1:35" ht="12.75" outlineLevel="1">
      <c r="A291" s="1" t="s">
        <v>739</v>
      </c>
      <c r="B291" s="16" t="s">
        <v>740</v>
      </c>
      <c r="C291" s="1" t="s">
        <v>1254</v>
      </c>
      <c r="E291" s="5">
        <v>-69656.1</v>
      </c>
      <c r="G291" s="5">
        <v>-31549.24</v>
      </c>
      <c r="I291" s="9">
        <f t="shared" si="80"/>
        <v>-38106.86</v>
      </c>
      <c r="K291" s="21">
        <f t="shared" si="81"/>
        <v>-1.2078535013838685</v>
      </c>
      <c r="M291" s="9">
        <v>43544.28</v>
      </c>
      <c r="O291" s="9">
        <v>64787.433</v>
      </c>
      <c r="Q291" s="9">
        <f t="shared" si="82"/>
        <v>-21243.153</v>
      </c>
      <c r="S291" s="21">
        <f t="shared" si="83"/>
        <v>-0.3278900245978259</v>
      </c>
      <c r="U291" s="9">
        <v>24578.89</v>
      </c>
      <c r="W291" s="9">
        <v>110769.539</v>
      </c>
      <c r="Y291" s="9">
        <f t="shared" si="84"/>
        <v>-86190.649</v>
      </c>
      <c r="AA291" s="21">
        <f t="shared" si="85"/>
        <v>-0.778107860501252</v>
      </c>
      <c r="AC291" s="9">
        <v>-21294.200000000004</v>
      </c>
      <c r="AE291" s="9">
        <v>-39187.912</v>
      </c>
      <c r="AG291" s="9">
        <f t="shared" si="86"/>
        <v>17893.711999999992</v>
      </c>
      <c r="AI291" s="21">
        <f t="shared" si="87"/>
        <v>0.45661304945259634</v>
      </c>
    </row>
    <row r="292" spans="1:35" ht="12.75" outlineLevel="1">
      <c r="A292" s="1" t="s">
        <v>741</v>
      </c>
      <c r="B292" s="16" t="s">
        <v>742</v>
      </c>
      <c r="C292" s="1" t="s">
        <v>1255</v>
      </c>
      <c r="E292" s="5">
        <v>19357.71</v>
      </c>
      <c r="G292" s="5">
        <v>15015.82</v>
      </c>
      <c r="I292" s="9">
        <f aca="true" t="shared" si="88" ref="I292:I317">+E292-G292</f>
        <v>4341.889999999999</v>
      </c>
      <c r="K292" s="21">
        <f aca="true" t="shared" si="89" ref="K292:K317">IF(G292&lt;0,IF(I292=0,0,IF(OR(G292=0,E292=0),"N.M.",IF(ABS(I292/G292)&gt;=10,"N.M.",I292/(-G292)))),IF(I292=0,0,IF(OR(G292=0,E292=0),"N.M.",IF(ABS(I292/G292)&gt;=10,"N.M.",I292/G292))))</f>
        <v>0.28915437185581605</v>
      </c>
      <c r="M292" s="9">
        <v>48232.68</v>
      </c>
      <c r="O292" s="9">
        <v>48656.950000000004</v>
      </c>
      <c r="Q292" s="9">
        <f aca="true" t="shared" si="90" ref="Q292:Q317">(+M292-O292)</f>
        <v>-424.2700000000041</v>
      </c>
      <c r="S292" s="21">
        <f aca="true" t="shared" si="91" ref="S292:S317">IF(O292&lt;0,IF(Q292=0,0,IF(OR(O292=0,M292=0),"N.M.",IF(ABS(Q292/O292)&gt;=10,"N.M.",Q292/(-O292)))),IF(Q292=0,0,IF(OR(O292=0,M292=0),"N.M.",IF(ABS(Q292/O292)&gt;=10,"N.M.",Q292/O292))))</f>
        <v>-0.00871961764968836</v>
      </c>
      <c r="U292" s="9">
        <v>139075.57</v>
      </c>
      <c r="W292" s="9">
        <v>133705.1</v>
      </c>
      <c r="Y292" s="9">
        <f aca="true" t="shared" si="92" ref="Y292:Y317">(+U292-W292)</f>
        <v>5370.470000000001</v>
      </c>
      <c r="AA292" s="21">
        <f aca="true" t="shared" si="93" ref="AA292:AA317">IF(W292&lt;0,IF(Y292=0,0,IF(OR(W292=0,U292=0),"N.M.",IF(ABS(Y292/W292)&gt;=10,"N.M.",Y292/(-W292)))),IF(Y292=0,0,IF(OR(W292=0,U292=0),"N.M.",IF(ABS(Y292/W292)&gt;=10,"N.M.",Y292/W292))))</f>
        <v>0.04016653067085699</v>
      </c>
      <c r="AC292" s="9">
        <v>188466.54</v>
      </c>
      <c r="AE292" s="9">
        <v>174392.5</v>
      </c>
      <c r="AG292" s="9">
        <f aca="true" t="shared" si="94" ref="AG292:AG317">(+AC292-AE292)</f>
        <v>14074.040000000008</v>
      </c>
      <c r="AI292" s="21">
        <f aca="true" t="shared" si="95" ref="AI292:AI317">IF(AE292&lt;0,IF(AG292=0,0,IF(OR(AE292=0,AC292=0),"N.M.",IF(ABS(AG292/AE292)&gt;=10,"N.M.",AG292/(-AE292)))),IF(AG292=0,0,IF(OR(AE292=0,AC292=0),"N.M.",IF(ABS(AG292/AE292)&gt;=10,"N.M.",AG292/AE292))))</f>
        <v>0.08070324125177407</v>
      </c>
    </row>
    <row r="293" spans="1:35" ht="12.75" outlineLevel="1">
      <c r="A293" s="1" t="s">
        <v>743</v>
      </c>
      <c r="B293" s="16" t="s">
        <v>744</v>
      </c>
      <c r="C293" s="1" t="s">
        <v>1256</v>
      </c>
      <c r="E293" s="5">
        <v>0.26</v>
      </c>
      <c r="G293" s="5">
        <v>0</v>
      </c>
      <c r="I293" s="9">
        <f t="shared" si="88"/>
        <v>0.26</v>
      </c>
      <c r="K293" s="21" t="str">
        <f t="shared" si="89"/>
        <v>N.M.</v>
      </c>
      <c r="M293" s="9">
        <v>-71.25</v>
      </c>
      <c r="O293" s="9">
        <v>0</v>
      </c>
      <c r="Q293" s="9">
        <f t="shared" si="90"/>
        <v>-71.25</v>
      </c>
      <c r="S293" s="21" t="str">
        <f t="shared" si="91"/>
        <v>N.M.</v>
      </c>
      <c r="U293" s="9">
        <v>36.300000000000004</v>
      </c>
      <c r="W293" s="9">
        <v>0</v>
      </c>
      <c r="Y293" s="9">
        <f t="shared" si="92"/>
        <v>36.300000000000004</v>
      </c>
      <c r="AA293" s="21" t="str">
        <f t="shared" si="93"/>
        <v>N.M.</v>
      </c>
      <c r="AC293" s="9">
        <v>39.410000000000004</v>
      </c>
      <c r="AE293" s="9">
        <v>0</v>
      </c>
      <c r="AG293" s="9">
        <f t="shared" si="94"/>
        <v>39.410000000000004</v>
      </c>
      <c r="AI293" s="21" t="str">
        <f t="shared" si="95"/>
        <v>N.M.</v>
      </c>
    </row>
    <row r="294" spans="1:35" ht="12.75" outlineLevel="1">
      <c r="A294" s="1" t="s">
        <v>745</v>
      </c>
      <c r="B294" s="16" t="s">
        <v>746</v>
      </c>
      <c r="C294" s="1" t="s">
        <v>1257</v>
      </c>
      <c r="E294" s="5">
        <v>50.57</v>
      </c>
      <c r="G294" s="5">
        <v>0</v>
      </c>
      <c r="I294" s="9">
        <f t="shared" si="88"/>
        <v>50.57</v>
      </c>
      <c r="K294" s="21" t="str">
        <f t="shared" si="89"/>
        <v>N.M.</v>
      </c>
      <c r="M294" s="9">
        <v>-8.85</v>
      </c>
      <c r="O294" s="9">
        <v>0</v>
      </c>
      <c r="Q294" s="9">
        <f t="shared" si="90"/>
        <v>-8.85</v>
      </c>
      <c r="S294" s="21" t="str">
        <f t="shared" si="91"/>
        <v>N.M.</v>
      </c>
      <c r="U294" s="9">
        <v>240.33</v>
      </c>
      <c r="W294" s="9">
        <v>0</v>
      </c>
      <c r="Y294" s="9">
        <f t="shared" si="92"/>
        <v>240.33</v>
      </c>
      <c r="AA294" s="21" t="str">
        <f t="shared" si="93"/>
        <v>N.M.</v>
      </c>
      <c r="AC294" s="9">
        <v>253.32000000000002</v>
      </c>
      <c r="AE294" s="9">
        <v>0</v>
      </c>
      <c r="AG294" s="9">
        <f t="shared" si="94"/>
        <v>253.32000000000002</v>
      </c>
      <c r="AI294" s="21" t="str">
        <f t="shared" si="95"/>
        <v>N.M.</v>
      </c>
    </row>
    <row r="295" spans="1:35" ht="12.75" outlineLevel="1">
      <c r="A295" s="1" t="s">
        <v>747</v>
      </c>
      <c r="B295" s="16" t="s">
        <v>748</v>
      </c>
      <c r="C295" s="1" t="s">
        <v>1258</v>
      </c>
      <c r="E295" s="5">
        <v>156.63</v>
      </c>
      <c r="G295" s="5">
        <v>0</v>
      </c>
      <c r="I295" s="9">
        <f t="shared" si="88"/>
        <v>156.63</v>
      </c>
      <c r="K295" s="21" t="str">
        <f t="shared" si="89"/>
        <v>N.M.</v>
      </c>
      <c r="M295" s="9">
        <v>-775.64</v>
      </c>
      <c r="O295" s="9">
        <v>0</v>
      </c>
      <c r="Q295" s="9">
        <f t="shared" si="90"/>
        <v>-775.64</v>
      </c>
      <c r="S295" s="21" t="str">
        <f t="shared" si="91"/>
        <v>N.M.</v>
      </c>
      <c r="U295" s="9">
        <v>-1185.52</v>
      </c>
      <c r="W295" s="9">
        <v>28.84</v>
      </c>
      <c r="Y295" s="9">
        <f t="shared" si="92"/>
        <v>-1214.36</v>
      </c>
      <c r="AA295" s="21" t="str">
        <f t="shared" si="93"/>
        <v>N.M.</v>
      </c>
      <c r="AC295" s="9">
        <v>795.71</v>
      </c>
      <c r="AE295" s="9">
        <v>398.07</v>
      </c>
      <c r="AG295" s="9">
        <f t="shared" si="94"/>
        <v>397.64000000000004</v>
      </c>
      <c r="AI295" s="21">
        <f t="shared" si="95"/>
        <v>0.9989197879769891</v>
      </c>
    </row>
    <row r="296" spans="1:35" ht="12.75" outlineLevel="1">
      <c r="A296" s="1" t="s">
        <v>749</v>
      </c>
      <c r="B296" s="16" t="s">
        <v>750</v>
      </c>
      <c r="C296" s="1" t="s">
        <v>1259</v>
      </c>
      <c r="E296" s="5">
        <v>0</v>
      </c>
      <c r="G296" s="5">
        <v>0</v>
      </c>
      <c r="I296" s="9">
        <f t="shared" si="88"/>
        <v>0</v>
      </c>
      <c r="K296" s="21">
        <f t="shared" si="89"/>
        <v>0</v>
      </c>
      <c r="M296" s="9">
        <v>0</v>
      </c>
      <c r="O296" s="9">
        <v>25.54</v>
      </c>
      <c r="Q296" s="9">
        <f t="shared" si="90"/>
        <v>-25.54</v>
      </c>
      <c r="S296" s="21" t="str">
        <f t="shared" si="91"/>
        <v>N.M.</v>
      </c>
      <c r="U296" s="9">
        <v>0</v>
      </c>
      <c r="W296" s="9">
        <v>77.60000000000001</v>
      </c>
      <c r="Y296" s="9">
        <f t="shared" si="92"/>
        <v>-77.60000000000001</v>
      </c>
      <c r="AA296" s="21" t="str">
        <f t="shared" si="93"/>
        <v>N.M.</v>
      </c>
      <c r="AC296" s="9">
        <v>0</v>
      </c>
      <c r="AE296" s="9">
        <v>77.60000000000001</v>
      </c>
      <c r="AG296" s="9">
        <f t="shared" si="94"/>
        <v>-77.60000000000001</v>
      </c>
      <c r="AI296" s="21" t="str">
        <f t="shared" si="95"/>
        <v>N.M.</v>
      </c>
    </row>
    <row r="297" spans="1:35" ht="12.75" outlineLevel="1">
      <c r="A297" s="1" t="s">
        <v>751</v>
      </c>
      <c r="B297" s="16" t="s">
        <v>752</v>
      </c>
      <c r="C297" s="1" t="s">
        <v>1260</v>
      </c>
      <c r="E297" s="5">
        <v>1165.49</v>
      </c>
      <c r="G297" s="5">
        <v>2161.94</v>
      </c>
      <c r="I297" s="9">
        <f t="shared" si="88"/>
        <v>-996.45</v>
      </c>
      <c r="K297" s="21">
        <f t="shared" si="89"/>
        <v>-0.4609054830383822</v>
      </c>
      <c r="M297" s="9">
        <v>2665.4900000000002</v>
      </c>
      <c r="O297" s="9">
        <v>2356.87</v>
      </c>
      <c r="Q297" s="9">
        <f t="shared" si="90"/>
        <v>308.62000000000035</v>
      </c>
      <c r="S297" s="21">
        <f t="shared" si="91"/>
        <v>0.13094485482865</v>
      </c>
      <c r="U297" s="9">
        <v>19007.11</v>
      </c>
      <c r="W297" s="9">
        <v>7495.88</v>
      </c>
      <c r="Y297" s="9">
        <f t="shared" si="92"/>
        <v>11511.23</v>
      </c>
      <c r="AA297" s="21">
        <f t="shared" si="93"/>
        <v>1.535674263728875</v>
      </c>
      <c r="AC297" s="9">
        <v>22468.09</v>
      </c>
      <c r="AE297" s="9">
        <v>11935.177</v>
      </c>
      <c r="AG297" s="9">
        <f t="shared" si="94"/>
        <v>10532.913</v>
      </c>
      <c r="AI297" s="21">
        <f t="shared" si="95"/>
        <v>0.8825099954529372</v>
      </c>
    </row>
    <row r="298" spans="1:35" ht="12.75" outlineLevel="1">
      <c r="A298" s="1" t="s">
        <v>753</v>
      </c>
      <c r="B298" s="16" t="s">
        <v>754</v>
      </c>
      <c r="C298" s="1" t="s">
        <v>1261</v>
      </c>
      <c r="E298" s="5">
        <v>0</v>
      </c>
      <c r="G298" s="5">
        <v>0</v>
      </c>
      <c r="I298" s="9">
        <f t="shared" si="88"/>
        <v>0</v>
      </c>
      <c r="K298" s="21">
        <f t="shared" si="89"/>
        <v>0</v>
      </c>
      <c r="M298" s="9">
        <v>0</v>
      </c>
      <c r="O298" s="9">
        <v>0</v>
      </c>
      <c r="Q298" s="9">
        <f t="shared" si="90"/>
        <v>0</v>
      </c>
      <c r="S298" s="21">
        <f t="shared" si="91"/>
        <v>0</v>
      </c>
      <c r="U298" s="9">
        <v>1500</v>
      </c>
      <c r="W298" s="9">
        <v>2072.5</v>
      </c>
      <c r="Y298" s="9">
        <f t="shared" si="92"/>
        <v>-572.5</v>
      </c>
      <c r="AA298" s="21">
        <f t="shared" si="93"/>
        <v>-0.2762364294330519</v>
      </c>
      <c r="AC298" s="9">
        <v>1500</v>
      </c>
      <c r="AE298" s="9">
        <v>2072.5</v>
      </c>
      <c r="AG298" s="9">
        <f t="shared" si="94"/>
        <v>-572.5</v>
      </c>
      <c r="AI298" s="21">
        <f t="shared" si="95"/>
        <v>-0.2762364294330519</v>
      </c>
    </row>
    <row r="299" spans="1:35" ht="12.75" outlineLevel="1">
      <c r="A299" s="1" t="s">
        <v>755</v>
      </c>
      <c r="B299" s="16" t="s">
        <v>756</v>
      </c>
      <c r="C299" s="1" t="s">
        <v>1262</v>
      </c>
      <c r="E299" s="5">
        <v>0</v>
      </c>
      <c r="G299" s="5">
        <v>0</v>
      </c>
      <c r="I299" s="9">
        <f t="shared" si="88"/>
        <v>0</v>
      </c>
      <c r="K299" s="21">
        <f t="shared" si="89"/>
        <v>0</v>
      </c>
      <c r="M299" s="9">
        <v>0</v>
      </c>
      <c r="O299" s="9">
        <v>0</v>
      </c>
      <c r="Q299" s="9">
        <f t="shared" si="90"/>
        <v>0</v>
      </c>
      <c r="S299" s="21">
        <f t="shared" si="91"/>
        <v>0</v>
      </c>
      <c r="U299" s="9">
        <v>0</v>
      </c>
      <c r="W299" s="9">
        <v>0</v>
      </c>
      <c r="Y299" s="9">
        <f t="shared" si="92"/>
        <v>0</v>
      </c>
      <c r="AA299" s="21">
        <f t="shared" si="93"/>
        <v>0</v>
      </c>
      <c r="AC299" s="9">
        <v>0</v>
      </c>
      <c r="AE299" s="9">
        <v>74.38</v>
      </c>
      <c r="AG299" s="9">
        <f t="shared" si="94"/>
        <v>-74.38</v>
      </c>
      <c r="AI299" s="21" t="str">
        <f t="shared" si="95"/>
        <v>N.M.</v>
      </c>
    </row>
    <row r="300" spans="1:35" ht="12.75" outlineLevel="1">
      <c r="A300" s="1" t="s">
        <v>757</v>
      </c>
      <c r="B300" s="16" t="s">
        <v>758</v>
      </c>
      <c r="C300" s="1" t="s">
        <v>1263</v>
      </c>
      <c r="E300" s="5">
        <v>0</v>
      </c>
      <c r="G300" s="5">
        <v>0.11</v>
      </c>
      <c r="I300" s="9">
        <f t="shared" si="88"/>
        <v>-0.11</v>
      </c>
      <c r="K300" s="21" t="str">
        <f t="shared" si="89"/>
        <v>N.M.</v>
      </c>
      <c r="M300" s="9">
        <v>0</v>
      </c>
      <c r="O300" s="9">
        <v>0.11</v>
      </c>
      <c r="Q300" s="9">
        <f t="shared" si="90"/>
        <v>-0.11</v>
      </c>
      <c r="S300" s="21" t="str">
        <f t="shared" si="91"/>
        <v>N.M.</v>
      </c>
      <c r="U300" s="9">
        <v>0</v>
      </c>
      <c r="W300" s="9">
        <v>0.11</v>
      </c>
      <c r="Y300" s="9">
        <f t="shared" si="92"/>
        <v>-0.11</v>
      </c>
      <c r="AA300" s="21" t="str">
        <f t="shared" si="93"/>
        <v>N.M.</v>
      </c>
      <c r="AC300" s="9">
        <v>2.25</v>
      </c>
      <c r="AE300" s="9">
        <v>0.67</v>
      </c>
      <c r="AG300" s="9">
        <f t="shared" si="94"/>
        <v>1.58</v>
      </c>
      <c r="AI300" s="21">
        <f t="shared" si="95"/>
        <v>2.3582089552238807</v>
      </c>
    </row>
    <row r="301" spans="1:35" ht="12.75" outlineLevel="1">
      <c r="A301" s="1" t="s">
        <v>759</v>
      </c>
      <c r="B301" s="16" t="s">
        <v>760</v>
      </c>
      <c r="C301" s="1" t="s">
        <v>1264</v>
      </c>
      <c r="E301" s="5">
        <v>0</v>
      </c>
      <c r="G301" s="5">
        <v>0</v>
      </c>
      <c r="I301" s="9">
        <f t="shared" si="88"/>
        <v>0</v>
      </c>
      <c r="K301" s="21">
        <f t="shared" si="89"/>
        <v>0</v>
      </c>
      <c r="M301" s="9">
        <v>0</v>
      </c>
      <c r="O301" s="9">
        <v>0</v>
      </c>
      <c r="Q301" s="9">
        <f t="shared" si="90"/>
        <v>0</v>
      </c>
      <c r="S301" s="21">
        <f t="shared" si="91"/>
        <v>0</v>
      </c>
      <c r="U301" s="9">
        <v>0</v>
      </c>
      <c r="W301" s="9">
        <v>30</v>
      </c>
      <c r="Y301" s="9">
        <f t="shared" si="92"/>
        <v>-30</v>
      </c>
      <c r="AA301" s="21" t="str">
        <f t="shared" si="93"/>
        <v>N.M.</v>
      </c>
      <c r="AC301" s="9">
        <v>0</v>
      </c>
      <c r="AE301" s="9">
        <v>280</v>
      </c>
      <c r="AG301" s="9">
        <f t="shared" si="94"/>
        <v>-280</v>
      </c>
      <c r="AI301" s="21" t="str">
        <f t="shared" si="95"/>
        <v>N.M.</v>
      </c>
    </row>
    <row r="302" spans="1:35" ht="12.75" outlineLevel="1">
      <c r="A302" s="1" t="s">
        <v>761</v>
      </c>
      <c r="B302" s="16" t="s">
        <v>762</v>
      </c>
      <c r="C302" s="1" t="s">
        <v>1265</v>
      </c>
      <c r="E302" s="5">
        <v>0</v>
      </c>
      <c r="G302" s="5">
        <v>554.47</v>
      </c>
      <c r="I302" s="9">
        <f t="shared" si="88"/>
        <v>-554.47</v>
      </c>
      <c r="K302" s="21" t="str">
        <f t="shared" si="89"/>
        <v>N.M.</v>
      </c>
      <c r="M302" s="9">
        <v>561.79</v>
      </c>
      <c r="O302" s="9">
        <v>554.47</v>
      </c>
      <c r="Q302" s="9">
        <f t="shared" si="90"/>
        <v>7.319999999999936</v>
      </c>
      <c r="S302" s="21">
        <f t="shared" si="91"/>
        <v>0.013201796309989605</v>
      </c>
      <c r="U302" s="9">
        <v>561.79</v>
      </c>
      <c r="W302" s="9">
        <v>704.89</v>
      </c>
      <c r="Y302" s="9">
        <f t="shared" si="92"/>
        <v>-143.10000000000002</v>
      </c>
      <c r="AA302" s="21">
        <f t="shared" si="93"/>
        <v>-0.20301039878562616</v>
      </c>
      <c r="AC302" s="9">
        <v>561.79</v>
      </c>
      <c r="AE302" s="9">
        <v>704.89</v>
      </c>
      <c r="AG302" s="9">
        <f t="shared" si="94"/>
        <v>-143.10000000000002</v>
      </c>
      <c r="AI302" s="21">
        <f t="shared" si="95"/>
        <v>-0.20301039878562616</v>
      </c>
    </row>
    <row r="303" spans="1:35" ht="12.75" outlineLevel="1">
      <c r="A303" s="1" t="s">
        <v>763</v>
      </c>
      <c r="B303" s="16" t="s">
        <v>764</v>
      </c>
      <c r="C303" s="1" t="s">
        <v>1266</v>
      </c>
      <c r="E303" s="5">
        <v>0</v>
      </c>
      <c r="G303" s="5">
        <v>0</v>
      </c>
      <c r="I303" s="9">
        <f t="shared" si="88"/>
        <v>0</v>
      </c>
      <c r="K303" s="21">
        <f t="shared" si="89"/>
        <v>0</v>
      </c>
      <c r="M303" s="9">
        <v>0</v>
      </c>
      <c r="O303" s="9">
        <v>0</v>
      </c>
      <c r="Q303" s="9">
        <f t="shared" si="90"/>
        <v>0</v>
      </c>
      <c r="S303" s="21">
        <f t="shared" si="91"/>
        <v>0</v>
      </c>
      <c r="U303" s="9">
        <v>517.46</v>
      </c>
      <c r="W303" s="9">
        <v>200.81900000000002</v>
      </c>
      <c r="Y303" s="9">
        <f t="shared" si="92"/>
        <v>316.641</v>
      </c>
      <c r="AA303" s="21">
        <f t="shared" si="93"/>
        <v>1.5767482160552537</v>
      </c>
      <c r="AC303" s="9">
        <v>1154.6100000000001</v>
      </c>
      <c r="AE303" s="9">
        <v>1372.676</v>
      </c>
      <c r="AG303" s="9">
        <f t="shared" si="94"/>
        <v>-218.0659999999998</v>
      </c>
      <c r="AI303" s="21">
        <f t="shared" si="95"/>
        <v>-0.15886196014208728</v>
      </c>
    </row>
    <row r="304" spans="1:35" ht="12.75" outlineLevel="1">
      <c r="A304" s="1" t="s">
        <v>765</v>
      </c>
      <c r="B304" s="16" t="s">
        <v>766</v>
      </c>
      <c r="C304" s="1" t="s">
        <v>1267</v>
      </c>
      <c r="E304" s="5">
        <v>53.25</v>
      </c>
      <c r="G304" s="5">
        <v>57.65</v>
      </c>
      <c r="I304" s="9">
        <f t="shared" si="88"/>
        <v>-4.399999999999999</v>
      </c>
      <c r="K304" s="21">
        <f t="shared" si="89"/>
        <v>-0.07632263660017344</v>
      </c>
      <c r="M304" s="9">
        <v>143.9</v>
      </c>
      <c r="O304" s="9">
        <v>198.5</v>
      </c>
      <c r="Q304" s="9">
        <f t="shared" si="90"/>
        <v>-54.599999999999994</v>
      </c>
      <c r="S304" s="21">
        <f t="shared" si="91"/>
        <v>-0.2750629722921914</v>
      </c>
      <c r="U304" s="9">
        <v>852.49</v>
      </c>
      <c r="W304" s="9">
        <v>822.027</v>
      </c>
      <c r="Y304" s="9">
        <f t="shared" si="92"/>
        <v>30.462999999999965</v>
      </c>
      <c r="AA304" s="21">
        <f t="shared" si="93"/>
        <v>0.03705839345909558</v>
      </c>
      <c r="AC304" s="9">
        <v>1212.08</v>
      </c>
      <c r="AE304" s="9">
        <v>1214.7130000000002</v>
      </c>
      <c r="AG304" s="9">
        <f t="shared" si="94"/>
        <v>-2.6330000000002656</v>
      </c>
      <c r="AI304" s="21">
        <f t="shared" si="95"/>
        <v>-0.00216759020443534</v>
      </c>
    </row>
    <row r="305" spans="1:35" ht="12.75" outlineLevel="1">
      <c r="A305" s="1" t="s">
        <v>767</v>
      </c>
      <c r="B305" s="16" t="s">
        <v>768</v>
      </c>
      <c r="C305" s="1" t="s">
        <v>1268</v>
      </c>
      <c r="E305" s="5">
        <v>0</v>
      </c>
      <c r="G305" s="5">
        <v>1.31</v>
      </c>
      <c r="I305" s="9">
        <f t="shared" si="88"/>
        <v>-1.31</v>
      </c>
      <c r="K305" s="21" t="str">
        <f t="shared" si="89"/>
        <v>N.M.</v>
      </c>
      <c r="M305" s="9">
        <v>1.97</v>
      </c>
      <c r="O305" s="9">
        <v>3.69</v>
      </c>
      <c r="Q305" s="9">
        <f t="shared" si="90"/>
        <v>-1.72</v>
      </c>
      <c r="S305" s="21">
        <f t="shared" si="91"/>
        <v>-0.46612466124661245</v>
      </c>
      <c r="U305" s="9">
        <v>1.97</v>
      </c>
      <c r="W305" s="9">
        <v>5.64</v>
      </c>
      <c r="Y305" s="9">
        <f t="shared" si="92"/>
        <v>-3.67</v>
      </c>
      <c r="AA305" s="21">
        <f t="shared" si="93"/>
        <v>-0.6507092198581561</v>
      </c>
      <c r="AC305" s="9">
        <v>1.97</v>
      </c>
      <c r="AE305" s="9">
        <v>7.34</v>
      </c>
      <c r="AG305" s="9">
        <f t="shared" si="94"/>
        <v>-5.37</v>
      </c>
      <c r="AI305" s="21">
        <f t="shared" si="95"/>
        <v>-0.7316076294277929</v>
      </c>
    </row>
    <row r="306" spans="1:35" ht="12.75" outlineLevel="1">
      <c r="A306" s="1" t="s">
        <v>769</v>
      </c>
      <c r="B306" s="16" t="s">
        <v>770</v>
      </c>
      <c r="C306" s="1" t="s">
        <v>1269</v>
      </c>
      <c r="E306" s="5">
        <v>5560.4400000000005</v>
      </c>
      <c r="G306" s="5">
        <v>9729.47</v>
      </c>
      <c r="I306" s="9">
        <f t="shared" si="88"/>
        <v>-4169.029999999999</v>
      </c>
      <c r="K306" s="21">
        <f t="shared" si="89"/>
        <v>-0.4284950773269252</v>
      </c>
      <c r="M306" s="9">
        <v>6942.46</v>
      </c>
      <c r="O306" s="9">
        <v>10019.800000000001</v>
      </c>
      <c r="Q306" s="9">
        <f t="shared" si="90"/>
        <v>-3077.340000000001</v>
      </c>
      <c r="S306" s="21">
        <f t="shared" si="91"/>
        <v>-0.3071258907363421</v>
      </c>
      <c r="U306" s="9">
        <v>21557.11</v>
      </c>
      <c r="W306" s="9">
        <v>10019.800000000001</v>
      </c>
      <c r="Y306" s="9">
        <f t="shared" si="92"/>
        <v>11537.31</v>
      </c>
      <c r="AA306" s="21">
        <f t="shared" si="93"/>
        <v>1.1514511267689973</v>
      </c>
      <c r="AC306" s="9">
        <v>34419.1</v>
      </c>
      <c r="AE306" s="9">
        <v>10358.12</v>
      </c>
      <c r="AG306" s="9">
        <f t="shared" si="94"/>
        <v>24060.979999999996</v>
      </c>
      <c r="AI306" s="21">
        <f t="shared" si="95"/>
        <v>2.322909948909647</v>
      </c>
    </row>
    <row r="307" spans="1:35" ht="12.75" outlineLevel="1">
      <c r="A307" s="1" t="s">
        <v>771</v>
      </c>
      <c r="B307" s="16" t="s">
        <v>772</v>
      </c>
      <c r="C307" s="1" t="s">
        <v>1270</v>
      </c>
      <c r="E307" s="5">
        <v>0</v>
      </c>
      <c r="G307" s="5">
        <v>3576.23</v>
      </c>
      <c r="I307" s="9">
        <f t="shared" si="88"/>
        <v>-3576.23</v>
      </c>
      <c r="K307" s="21" t="str">
        <f t="shared" si="89"/>
        <v>N.M.</v>
      </c>
      <c r="M307" s="9">
        <v>0</v>
      </c>
      <c r="O307" s="9">
        <v>7129.02</v>
      </c>
      <c r="Q307" s="9">
        <f t="shared" si="90"/>
        <v>-7129.02</v>
      </c>
      <c r="S307" s="21" t="str">
        <f t="shared" si="91"/>
        <v>N.M.</v>
      </c>
      <c r="U307" s="9">
        <v>23151.09</v>
      </c>
      <c r="W307" s="9">
        <v>29634.243000000002</v>
      </c>
      <c r="Y307" s="9">
        <f t="shared" si="92"/>
        <v>-6483.153000000002</v>
      </c>
      <c r="AA307" s="21">
        <f t="shared" si="93"/>
        <v>-0.21877235062154285</v>
      </c>
      <c r="AC307" s="9">
        <v>23151.09</v>
      </c>
      <c r="AE307" s="9">
        <v>33090.504</v>
      </c>
      <c r="AG307" s="9">
        <f t="shared" si="94"/>
        <v>-9939.414</v>
      </c>
      <c r="AI307" s="21">
        <f t="shared" si="95"/>
        <v>-0.30037058365747465</v>
      </c>
    </row>
    <row r="308" spans="1:35" ht="12.75" outlineLevel="1">
      <c r="A308" s="1" t="s">
        <v>773</v>
      </c>
      <c r="B308" s="16" t="s">
        <v>774</v>
      </c>
      <c r="C308" s="1" t="s">
        <v>1271</v>
      </c>
      <c r="E308" s="5">
        <v>0</v>
      </c>
      <c r="G308" s="5">
        <v>0</v>
      </c>
      <c r="I308" s="9">
        <f t="shared" si="88"/>
        <v>0</v>
      </c>
      <c r="K308" s="21">
        <f t="shared" si="89"/>
        <v>0</v>
      </c>
      <c r="M308" s="9">
        <v>3</v>
      </c>
      <c r="O308" s="9">
        <v>32.63</v>
      </c>
      <c r="Q308" s="9">
        <f t="shared" si="90"/>
        <v>-29.630000000000003</v>
      </c>
      <c r="S308" s="21">
        <f t="shared" si="91"/>
        <v>-0.9080600674226172</v>
      </c>
      <c r="U308" s="9">
        <v>43.79</v>
      </c>
      <c r="W308" s="9">
        <v>160.78</v>
      </c>
      <c r="Y308" s="9">
        <f t="shared" si="92"/>
        <v>-116.99000000000001</v>
      </c>
      <c r="AA308" s="21">
        <f t="shared" si="93"/>
        <v>-0.7276402537629059</v>
      </c>
      <c r="AC308" s="9">
        <v>61.69</v>
      </c>
      <c r="AE308" s="9">
        <v>255.87</v>
      </c>
      <c r="AG308" s="9">
        <f t="shared" si="94"/>
        <v>-194.18</v>
      </c>
      <c r="AI308" s="21">
        <f t="shared" si="95"/>
        <v>-0.7589010044163051</v>
      </c>
    </row>
    <row r="309" spans="1:35" ht="12.75" outlineLevel="1">
      <c r="A309" s="1" t="s">
        <v>775</v>
      </c>
      <c r="B309" s="16" t="s">
        <v>776</v>
      </c>
      <c r="C309" s="1" t="s">
        <v>1272</v>
      </c>
      <c r="E309" s="5">
        <v>-41.22</v>
      </c>
      <c r="G309" s="5">
        <v>892.86</v>
      </c>
      <c r="I309" s="9">
        <f t="shared" si="88"/>
        <v>-934.08</v>
      </c>
      <c r="K309" s="21">
        <f t="shared" si="89"/>
        <v>-1.0461662522679929</v>
      </c>
      <c r="M309" s="9">
        <v>9791.11</v>
      </c>
      <c r="O309" s="9">
        <v>15400.23</v>
      </c>
      <c r="Q309" s="9">
        <f t="shared" si="90"/>
        <v>-5609.119999999999</v>
      </c>
      <c r="S309" s="21">
        <f t="shared" si="91"/>
        <v>-0.3642231317324481</v>
      </c>
      <c r="U309" s="9">
        <v>49728.090000000004</v>
      </c>
      <c r="W309" s="9">
        <v>54635.779</v>
      </c>
      <c r="Y309" s="9">
        <f t="shared" si="92"/>
        <v>-4907.6889999999985</v>
      </c>
      <c r="AA309" s="21">
        <f t="shared" si="93"/>
        <v>-0.08982555186043926</v>
      </c>
      <c r="AC309" s="9">
        <v>81327.69</v>
      </c>
      <c r="AE309" s="9">
        <v>71060.795</v>
      </c>
      <c r="AG309" s="9">
        <f t="shared" si="94"/>
        <v>10266.895000000004</v>
      </c>
      <c r="AI309" s="21">
        <f t="shared" si="95"/>
        <v>0.14448044100829444</v>
      </c>
    </row>
    <row r="310" spans="1:35" ht="12.75" outlineLevel="1">
      <c r="A310" s="1" t="s">
        <v>777</v>
      </c>
      <c r="B310" s="16" t="s">
        <v>778</v>
      </c>
      <c r="C310" s="1" t="s">
        <v>1273</v>
      </c>
      <c r="E310" s="5">
        <v>4308.1</v>
      </c>
      <c r="G310" s="5">
        <v>9763.29</v>
      </c>
      <c r="I310" s="9">
        <f t="shared" si="88"/>
        <v>-5455.1900000000005</v>
      </c>
      <c r="K310" s="21">
        <f t="shared" si="89"/>
        <v>-0.558745054177434</v>
      </c>
      <c r="M310" s="9">
        <v>11854.62</v>
      </c>
      <c r="O310" s="9">
        <v>12754.130000000001</v>
      </c>
      <c r="Q310" s="9">
        <f t="shared" si="90"/>
        <v>-899.5100000000002</v>
      </c>
      <c r="S310" s="21">
        <f t="shared" si="91"/>
        <v>-0.07052695871847003</v>
      </c>
      <c r="U310" s="9">
        <v>121272.67</v>
      </c>
      <c r="W310" s="9">
        <v>195523.767</v>
      </c>
      <c r="Y310" s="9">
        <f t="shared" si="92"/>
        <v>-74251.097</v>
      </c>
      <c r="AA310" s="21">
        <f t="shared" si="93"/>
        <v>-0.379754840750383</v>
      </c>
      <c r="AC310" s="9">
        <v>160405.88</v>
      </c>
      <c r="AE310" s="9">
        <v>360160.577</v>
      </c>
      <c r="AG310" s="9">
        <f t="shared" si="94"/>
        <v>-199754.697</v>
      </c>
      <c r="AI310" s="21">
        <f t="shared" si="95"/>
        <v>-0.5546267686038275</v>
      </c>
    </row>
    <row r="311" spans="1:35" ht="12.75" outlineLevel="1">
      <c r="A311" s="1" t="s">
        <v>779</v>
      </c>
      <c r="B311" s="16" t="s">
        <v>780</v>
      </c>
      <c r="C311" s="1" t="s">
        <v>1274</v>
      </c>
      <c r="E311" s="5">
        <v>7907.743</v>
      </c>
      <c r="G311" s="5">
        <v>6088.05</v>
      </c>
      <c r="I311" s="9">
        <f t="shared" si="88"/>
        <v>1819.6930000000002</v>
      </c>
      <c r="K311" s="21">
        <f t="shared" si="89"/>
        <v>0.29889586977767924</v>
      </c>
      <c r="M311" s="9">
        <v>10473.174</v>
      </c>
      <c r="O311" s="9">
        <v>7075.521000000001</v>
      </c>
      <c r="Q311" s="9">
        <f t="shared" si="90"/>
        <v>3397.6530000000002</v>
      </c>
      <c r="S311" s="21">
        <f t="shared" si="91"/>
        <v>0.48019827797839904</v>
      </c>
      <c r="U311" s="9">
        <v>17926.399</v>
      </c>
      <c r="W311" s="9">
        <v>20959.328</v>
      </c>
      <c r="Y311" s="9">
        <f t="shared" si="92"/>
        <v>-3032.929</v>
      </c>
      <c r="AA311" s="21">
        <f t="shared" si="93"/>
        <v>-0.14470545048009173</v>
      </c>
      <c r="AC311" s="9">
        <v>26171.579</v>
      </c>
      <c r="AE311" s="9">
        <v>27901.359</v>
      </c>
      <c r="AG311" s="9">
        <f t="shared" si="94"/>
        <v>-1729.7799999999988</v>
      </c>
      <c r="AI311" s="21">
        <f t="shared" si="95"/>
        <v>-0.06199626333613351</v>
      </c>
    </row>
    <row r="312" spans="1:35" ht="12.75" outlineLevel="1">
      <c r="A312" s="1" t="s">
        <v>781</v>
      </c>
      <c r="B312" s="16" t="s">
        <v>782</v>
      </c>
      <c r="C312" s="1" t="s">
        <v>1275</v>
      </c>
      <c r="E312" s="5">
        <v>1460.55</v>
      </c>
      <c r="G312" s="5">
        <v>342.36</v>
      </c>
      <c r="I312" s="9">
        <f t="shared" si="88"/>
        <v>1118.19</v>
      </c>
      <c r="K312" s="21">
        <f t="shared" si="89"/>
        <v>3.266123378899404</v>
      </c>
      <c r="M312" s="9">
        <v>2283.88</v>
      </c>
      <c r="O312" s="9">
        <v>2185.61</v>
      </c>
      <c r="Q312" s="9">
        <f t="shared" si="90"/>
        <v>98.26999999999998</v>
      </c>
      <c r="S312" s="21">
        <f t="shared" si="91"/>
        <v>0.044962275977873445</v>
      </c>
      <c r="U312" s="9">
        <v>3359.51</v>
      </c>
      <c r="W312" s="9">
        <v>5330.023</v>
      </c>
      <c r="Y312" s="9">
        <f t="shared" si="92"/>
        <v>-1970.513</v>
      </c>
      <c r="AA312" s="21">
        <f t="shared" si="93"/>
        <v>-0.36970065607596814</v>
      </c>
      <c r="AC312" s="9">
        <v>4149.87</v>
      </c>
      <c r="AE312" s="9">
        <v>8131.213</v>
      </c>
      <c r="AG312" s="9">
        <f t="shared" si="94"/>
        <v>-3981.343</v>
      </c>
      <c r="AI312" s="21">
        <f t="shared" si="95"/>
        <v>-0.4896370320147806</v>
      </c>
    </row>
    <row r="313" spans="1:35" ht="12.75" outlineLevel="1">
      <c r="A313" s="1" t="s">
        <v>783</v>
      </c>
      <c r="B313" s="16" t="s">
        <v>784</v>
      </c>
      <c r="C313" s="1" t="s">
        <v>1276</v>
      </c>
      <c r="E313" s="5">
        <v>3222.34</v>
      </c>
      <c r="G313" s="5">
        <v>293674.48</v>
      </c>
      <c r="I313" s="9">
        <f t="shared" si="88"/>
        <v>-290452.13999999996</v>
      </c>
      <c r="K313" s="21">
        <f t="shared" si="89"/>
        <v>-0.9890275110047014</v>
      </c>
      <c r="M313" s="9">
        <v>24981.58</v>
      </c>
      <c r="O313" s="9">
        <v>475048.994</v>
      </c>
      <c r="Q313" s="9">
        <f t="shared" si="90"/>
        <v>-450067.414</v>
      </c>
      <c r="S313" s="21">
        <f t="shared" si="91"/>
        <v>-0.947412624138722</v>
      </c>
      <c r="U313" s="9">
        <v>293883.654</v>
      </c>
      <c r="W313" s="9">
        <v>744869.725</v>
      </c>
      <c r="Y313" s="9">
        <f t="shared" si="92"/>
        <v>-450986.071</v>
      </c>
      <c r="AA313" s="21">
        <f t="shared" si="93"/>
        <v>-0.6054563044564605</v>
      </c>
      <c r="AC313" s="9">
        <v>1489707.6940000001</v>
      </c>
      <c r="AE313" s="9">
        <v>810479.673</v>
      </c>
      <c r="AG313" s="9">
        <f t="shared" si="94"/>
        <v>679228.0210000002</v>
      </c>
      <c r="AI313" s="21">
        <f t="shared" si="95"/>
        <v>0.8380568244060086</v>
      </c>
    </row>
    <row r="314" spans="1:35" ht="12.75" outlineLevel="1">
      <c r="A314" s="1" t="s">
        <v>785</v>
      </c>
      <c r="B314" s="16" t="s">
        <v>786</v>
      </c>
      <c r="C314" s="1" t="s">
        <v>1277</v>
      </c>
      <c r="E314" s="5">
        <v>0</v>
      </c>
      <c r="G314" s="5">
        <v>0</v>
      </c>
      <c r="I314" s="9">
        <f t="shared" si="88"/>
        <v>0</v>
      </c>
      <c r="K314" s="21">
        <f t="shared" si="89"/>
        <v>0</v>
      </c>
      <c r="M314" s="9">
        <v>300</v>
      </c>
      <c r="O314" s="9">
        <v>500</v>
      </c>
      <c r="Q314" s="9">
        <f t="shared" si="90"/>
        <v>-200</v>
      </c>
      <c r="S314" s="21">
        <f t="shared" si="91"/>
        <v>-0.4</v>
      </c>
      <c r="U314" s="9">
        <v>1679.25</v>
      </c>
      <c r="W314" s="9">
        <v>500</v>
      </c>
      <c r="Y314" s="9">
        <f t="shared" si="92"/>
        <v>1179.25</v>
      </c>
      <c r="AA314" s="21">
        <f t="shared" si="93"/>
        <v>2.3585</v>
      </c>
      <c r="AC314" s="9">
        <v>2079.25</v>
      </c>
      <c r="AE314" s="9">
        <v>500</v>
      </c>
      <c r="AG314" s="9">
        <f t="shared" si="94"/>
        <v>1579.25</v>
      </c>
      <c r="AI314" s="21">
        <f t="shared" si="95"/>
        <v>3.1585</v>
      </c>
    </row>
    <row r="315" spans="1:35" ht="12.75" outlineLevel="1">
      <c r="A315" s="1" t="s">
        <v>787</v>
      </c>
      <c r="B315" s="16" t="s">
        <v>788</v>
      </c>
      <c r="C315" s="1" t="s">
        <v>1278</v>
      </c>
      <c r="E315" s="5">
        <v>7748.110000000001</v>
      </c>
      <c r="G315" s="5">
        <v>7748.110000000001</v>
      </c>
      <c r="I315" s="9">
        <f t="shared" si="88"/>
        <v>0</v>
      </c>
      <c r="K315" s="21">
        <f t="shared" si="89"/>
        <v>0</v>
      </c>
      <c r="M315" s="9">
        <v>23244.350000000002</v>
      </c>
      <c r="O315" s="9">
        <v>23244.350000000002</v>
      </c>
      <c r="Q315" s="9">
        <f t="shared" si="90"/>
        <v>0</v>
      </c>
      <c r="S315" s="21">
        <f t="shared" si="91"/>
        <v>0</v>
      </c>
      <c r="U315" s="9">
        <v>69733.05</v>
      </c>
      <c r="W315" s="9">
        <v>70272.76</v>
      </c>
      <c r="Y315" s="9">
        <f t="shared" si="92"/>
        <v>-539.7099999999919</v>
      </c>
      <c r="AA315" s="21">
        <f t="shared" si="93"/>
        <v>-0.007680216345565364</v>
      </c>
      <c r="AC315" s="9">
        <v>92977.40000000001</v>
      </c>
      <c r="AE315" s="9">
        <v>94956.81999999999</v>
      </c>
      <c r="AG315" s="9">
        <f t="shared" si="94"/>
        <v>-1979.4199999999837</v>
      </c>
      <c r="AI315" s="21">
        <f t="shared" si="95"/>
        <v>-0.020845474816869224</v>
      </c>
    </row>
    <row r="316" spans="1:35" ht="12.75" outlineLevel="1">
      <c r="A316" s="1" t="s">
        <v>789</v>
      </c>
      <c r="B316" s="16" t="s">
        <v>790</v>
      </c>
      <c r="C316" s="1" t="s">
        <v>1279</v>
      </c>
      <c r="E316" s="5">
        <v>19508.79</v>
      </c>
      <c r="G316" s="5">
        <v>23670.16</v>
      </c>
      <c r="I316" s="9">
        <f t="shared" si="88"/>
        <v>-4161.369999999999</v>
      </c>
      <c r="K316" s="21">
        <f t="shared" si="89"/>
        <v>-0.17580658516883702</v>
      </c>
      <c r="M316" s="9">
        <v>61055.5</v>
      </c>
      <c r="O316" s="9">
        <v>69678.88</v>
      </c>
      <c r="Q316" s="9">
        <f t="shared" si="90"/>
        <v>-8623.380000000005</v>
      </c>
      <c r="S316" s="21">
        <f t="shared" si="91"/>
        <v>-0.12375887786944917</v>
      </c>
      <c r="U316" s="9">
        <v>193072.94</v>
      </c>
      <c r="W316" s="9">
        <v>214208.87</v>
      </c>
      <c r="Y316" s="9">
        <f t="shared" si="92"/>
        <v>-21135.929999999993</v>
      </c>
      <c r="AA316" s="21">
        <f t="shared" si="93"/>
        <v>-0.0986697236206885</v>
      </c>
      <c r="AC316" s="9">
        <v>263243.66000000003</v>
      </c>
      <c r="AE316" s="9">
        <v>286665.41000000003</v>
      </c>
      <c r="AG316" s="9">
        <f t="shared" si="94"/>
        <v>-23421.75</v>
      </c>
      <c r="AI316" s="21">
        <f t="shared" si="95"/>
        <v>-0.08170413723790393</v>
      </c>
    </row>
    <row r="317" spans="1:35" ht="12.75" outlineLevel="1">
      <c r="A317" s="1" t="s">
        <v>791</v>
      </c>
      <c r="B317" s="16" t="s">
        <v>792</v>
      </c>
      <c r="C317" s="1" t="s">
        <v>1280</v>
      </c>
      <c r="E317" s="5">
        <v>0</v>
      </c>
      <c r="G317" s="5">
        <v>23046.18</v>
      </c>
      <c r="I317" s="9">
        <f t="shared" si="88"/>
        <v>-23046.18</v>
      </c>
      <c r="K317" s="21" t="str">
        <f t="shared" si="89"/>
        <v>N.M.</v>
      </c>
      <c r="M317" s="9">
        <v>0</v>
      </c>
      <c r="O317" s="9">
        <v>69138.54000000001</v>
      </c>
      <c r="Q317" s="9">
        <f t="shared" si="90"/>
        <v>-69138.54000000001</v>
      </c>
      <c r="S317" s="21" t="str">
        <f t="shared" si="91"/>
        <v>N.M.</v>
      </c>
      <c r="U317" s="9">
        <v>0</v>
      </c>
      <c r="W317" s="9">
        <v>207415.62</v>
      </c>
      <c r="Y317" s="9">
        <f t="shared" si="92"/>
        <v>-207415.62</v>
      </c>
      <c r="AA317" s="21" t="str">
        <f t="shared" si="93"/>
        <v>N.M.</v>
      </c>
      <c r="AC317" s="9">
        <v>69138.54000000001</v>
      </c>
      <c r="AE317" s="9">
        <v>279246.57</v>
      </c>
      <c r="AG317" s="9">
        <f t="shared" si="94"/>
        <v>-210108.03</v>
      </c>
      <c r="AI317" s="21">
        <f t="shared" si="95"/>
        <v>-0.7524104235192576</v>
      </c>
    </row>
    <row r="318" spans="1:68" s="90" customFormat="1" ht="12.75">
      <c r="A318" s="90" t="s">
        <v>33</v>
      </c>
      <c r="B318" s="91"/>
      <c r="C318" s="77" t="s">
        <v>1281</v>
      </c>
      <c r="D318" s="105"/>
      <c r="E318" s="105">
        <v>4413336.061000001</v>
      </c>
      <c r="F318" s="105"/>
      <c r="G318" s="105">
        <v>7319489.720000002</v>
      </c>
      <c r="H318" s="105"/>
      <c r="I318" s="9">
        <f>+E318-G318</f>
        <v>-2906153.659000001</v>
      </c>
      <c r="J318" s="37" t="str">
        <f>IF((+E318-G318)=(I318),"  ",$AO$514)</f>
        <v>  </v>
      </c>
      <c r="K318" s="38">
        <f>IF(G318&lt;0,IF(I318=0,0,IF(OR(G318=0,E318=0),"N.M.",IF(ABS(I318/G318)&gt;=10,"N.M.",I318/(-G318)))),IF(I318=0,0,IF(OR(G318=0,E318=0),"N.M.",IF(ABS(I318/G318)&gt;=10,"N.M.",I318/G318))))</f>
        <v>-0.3970432052195027</v>
      </c>
      <c r="L318" s="39"/>
      <c r="M318" s="5">
        <v>13472764.285000004</v>
      </c>
      <c r="N318" s="9"/>
      <c r="O318" s="5">
        <v>22705381.86799999</v>
      </c>
      <c r="P318" s="9"/>
      <c r="Q318" s="9">
        <f>(+M318-O318)</f>
        <v>-9232617.582999986</v>
      </c>
      <c r="R318" s="37" t="str">
        <f>IF((+M318-O318)=(Q318),"  ",$AO$514)</f>
        <v>  </v>
      </c>
      <c r="S318" s="38">
        <f>IF(O318&lt;0,IF(Q318=0,0,IF(OR(O318=0,M318=0),"N.M.",IF(ABS(Q318/O318)&gt;=10,"N.M.",Q318/(-O318)))),IF(Q318=0,0,IF(OR(O318=0,M318=0),"N.M.",IF(ABS(Q318/O318)&gt;=10,"N.M.",Q318/O318))))</f>
        <v>-0.40662683572884756</v>
      </c>
      <c r="T318" s="39"/>
      <c r="U318" s="9">
        <v>40075353.028</v>
      </c>
      <c r="V318" s="9"/>
      <c r="W318" s="9">
        <v>53088468.098</v>
      </c>
      <c r="X318" s="9"/>
      <c r="Y318" s="9">
        <f>(+U318-W318)</f>
        <v>-13013115.07</v>
      </c>
      <c r="Z318" s="37" t="str">
        <f>IF((+U318-W318)=(Y318),"  ",$AO$514)</f>
        <v>  </v>
      </c>
      <c r="AA318" s="38">
        <f>IF(W318&lt;0,IF(Y318=0,0,IF(OR(W318=0,U318=0),"N.M.",IF(ABS(Y318/W318)&gt;=10,"N.M.",Y318/(-W318)))),IF(Y318=0,0,IF(OR(W318=0,U318=0),"N.M.",IF(ABS(Y318/W318)&gt;=10,"N.M.",Y318/W318))))</f>
        <v>-0.24512131421795996</v>
      </c>
      <c r="AB318" s="39"/>
      <c r="AC318" s="9">
        <v>53211585.164</v>
      </c>
      <c r="AD318" s="9"/>
      <c r="AE318" s="9">
        <v>69440675.25099999</v>
      </c>
      <c r="AF318" s="9"/>
      <c r="AG318" s="9">
        <f>(+AC318-AE318)</f>
        <v>-16229090.08699999</v>
      </c>
      <c r="AH318" s="37" t="str">
        <f>IF((+AC318-AE318)=(AG318),"  ",$AO$514)</f>
        <v>  </v>
      </c>
      <c r="AI318" s="38">
        <f>IF(AE318&lt;0,IF(AG318=0,0,IF(OR(AE318=0,AC318=0),"N.M.",IF(ABS(AG318/AE318)&gt;=10,"N.M.",AG318/(-AE318)))),IF(AG318=0,0,IF(OR(AE318=0,AC318=0),"N.M.",IF(ABS(AG318/AE318)&gt;=10,"N.M.",AG318/AE318))))</f>
        <v>-0.2337115822727585</v>
      </c>
      <c r="AJ318" s="105"/>
      <c r="AK318" s="105"/>
      <c r="AL318" s="105"/>
      <c r="AM318" s="105"/>
      <c r="AN318" s="105"/>
      <c r="AO318" s="105"/>
      <c r="AP318" s="106"/>
      <c r="AQ318" s="107"/>
      <c r="AR318" s="108"/>
      <c r="AS318" s="105"/>
      <c r="AT318" s="105"/>
      <c r="AU318" s="105"/>
      <c r="AV318" s="105"/>
      <c r="AW318" s="105"/>
      <c r="AX318" s="106"/>
      <c r="AY318" s="107"/>
      <c r="AZ318" s="108"/>
      <c r="BA318" s="105"/>
      <c r="BB318" s="105"/>
      <c r="BC318" s="105"/>
      <c r="BD318" s="106"/>
      <c r="BE318" s="107"/>
      <c r="BF318" s="108"/>
      <c r="BG318" s="105"/>
      <c r="BH318" s="109"/>
      <c r="BI318" s="105"/>
      <c r="BJ318" s="109"/>
      <c r="BK318" s="105"/>
      <c r="BL318" s="109"/>
      <c r="BM318" s="105"/>
      <c r="BN318" s="97"/>
      <c r="BO318" s="97"/>
      <c r="BP318" s="97"/>
    </row>
    <row r="319" spans="1:35" ht="12.75" outlineLevel="1">
      <c r="A319" s="1" t="s">
        <v>793</v>
      </c>
      <c r="B319" s="16" t="s">
        <v>794</v>
      </c>
      <c r="C319" s="1" t="s">
        <v>1282</v>
      </c>
      <c r="E319" s="5">
        <v>49471.66</v>
      </c>
      <c r="G319" s="5">
        <v>50207.78</v>
      </c>
      <c r="I319" s="9">
        <f aca="true" t="shared" si="96" ref="I319:I352">+E319-G319</f>
        <v>-736.1199999999953</v>
      </c>
      <c r="K319" s="21">
        <f aca="true" t="shared" si="97" ref="K319:K352">IF(G319&lt;0,IF(I319=0,0,IF(OR(G319=0,E319=0),"N.M.",IF(ABS(I319/G319)&gt;=10,"N.M.",I319/(-G319)))),IF(I319=0,0,IF(OR(G319=0,E319=0),"N.M.",IF(ABS(I319/G319)&gt;=10,"N.M.",I319/G319))))</f>
        <v>-0.014661472783699964</v>
      </c>
      <c r="M319" s="9">
        <v>141287.28</v>
      </c>
      <c r="O319" s="9">
        <v>129582.881</v>
      </c>
      <c r="Q319" s="9">
        <f aca="true" t="shared" si="98" ref="Q319:Q352">(+M319-O319)</f>
        <v>11704.399000000005</v>
      </c>
      <c r="S319" s="21">
        <f aca="true" t="shared" si="99" ref="S319:S352">IF(O319&lt;0,IF(Q319=0,0,IF(OR(O319=0,M319=0),"N.M.",IF(ABS(Q319/O319)&gt;=10,"N.M.",Q319/(-O319)))),IF(Q319=0,0,IF(OR(O319=0,M319=0),"N.M.",IF(ABS(Q319/O319)&gt;=10,"N.M.",Q319/O319))))</f>
        <v>0.0903236516249396</v>
      </c>
      <c r="U319" s="9">
        <v>349846.18</v>
      </c>
      <c r="W319" s="9">
        <v>495395.704</v>
      </c>
      <c r="Y319" s="9">
        <f aca="true" t="shared" si="100" ref="Y319:Y352">(+U319-W319)</f>
        <v>-145549.52400000003</v>
      </c>
      <c r="AA319" s="21">
        <f aca="true" t="shared" si="101" ref="AA319:AA352">IF(W319&lt;0,IF(Y319=0,0,IF(OR(W319=0,U319=0),"N.M.",IF(ABS(Y319/W319)&gt;=10,"N.M.",Y319/(-W319)))),IF(Y319=0,0,IF(OR(W319=0,U319=0),"N.M.",IF(ABS(Y319/W319)&gt;=10,"N.M.",Y319/W319))))</f>
        <v>-0.2938045744538795</v>
      </c>
      <c r="AC319" s="9">
        <v>467182.01</v>
      </c>
      <c r="AE319" s="9">
        <v>609544.4750000001</v>
      </c>
      <c r="AG319" s="9">
        <f aca="true" t="shared" si="102" ref="AG319:AG352">(+AC319-AE319)</f>
        <v>-142362.46500000008</v>
      </c>
      <c r="AI319" s="21">
        <f aca="true" t="shared" si="103" ref="AI319:AI352">IF(AE319&lt;0,IF(AG319=0,0,IF(OR(AE319=0,AC319=0),"N.M.",IF(ABS(AG319/AE319)&gt;=10,"N.M.",AG319/(-AE319)))),IF(AG319=0,0,IF(OR(AE319=0,AC319=0),"N.M.",IF(ABS(AG319/AE319)&gt;=10,"N.M.",AG319/AE319))))</f>
        <v>-0.23355550060559577</v>
      </c>
    </row>
    <row r="320" spans="1:35" ht="12.75" outlineLevel="1">
      <c r="A320" s="1" t="s">
        <v>795</v>
      </c>
      <c r="B320" s="16" t="s">
        <v>796</v>
      </c>
      <c r="C320" s="1" t="s">
        <v>1283</v>
      </c>
      <c r="E320" s="5">
        <v>29646.37</v>
      </c>
      <c r="G320" s="5">
        <v>45683.1</v>
      </c>
      <c r="I320" s="9">
        <f t="shared" si="96"/>
        <v>-16036.73</v>
      </c>
      <c r="K320" s="21">
        <f t="shared" si="97"/>
        <v>-0.35104294585962864</v>
      </c>
      <c r="M320" s="9">
        <v>78203.42</v>
      </c>
      <c r="O320" s="9">
        <v>103127.693</v>
      </c>
      <c r="Q320" s="9">
        <f t="shared" si="98"/>
        <v>-24924.273</v>
      </c>
      <c r="S320" s="21">
        <f t="shared" si="99"/>
        <v>-0.2416836086888902</v>
      </c>
      <c r="U320" s="9">
        <v>345064.91000000003</v>
      </c>
      <c r="W320" s="9">
        <v>521704.736</v>
      </c>
      <c r="Y320" s="9">
        <f t="shared" si="100"/>
        <v>-176639.82599999994</v>
      </c>
      <c r="AA320" s="21">
        <f t="shared" si="101"/>
        <v>-0.33858198672745027</v>
      </c>
      <c r="AC320" s="9">
        <v>466678.77</v>
      </c>
      <c r="AE320" s="9">
        <v>710070.132</v>
      </c>
      <c r="AG320" s="9">
        <f t="shared" si="102"/>
        <v>-243391.36199999996</v>
      </c>
      <c r="AI320" s="21">
        <f t="shared" si="103"/>
        <v>-0.342770877173017</v>
      </c>
    </row>
    <row r="321" spans="1:35" ht="12.75" outlineLevel="1">
      <c r="A321" s="1" t="s">
        <v>797</v>
      </c>
      <c r="B321" s="16" t="s">
        <v>798</v>
      </c>
      <c r="C321" s="1" t="s">
        <v>1284</v>
      </c>
      <c r="E321" s="5">
        <v>570989.66</v>
      </c>
      <c r="G321" s="5">
        <v>756504.4400000001</v>
      </c>
      <c r="I321" s="9">
        <f t="shared" si="96"/>
        <v>-185514.78000000003</v>
      </c>
      <c r="K321" s="21">
        <f t="shared" si="97"/>
        <v>-0.24522629371481286</v>
      </c>
      <c r="M321" s="9">
        <v>1517050.24</v>
      </c>
      <c r="O321" s="9">
        <v>3137291.648</v>
      </c>
      <c r="Q321" s="9">
        <f t="shared" si="98"/>
        <v>-1620241.408</v>
      </c>
      <c r="S321" s="21">
        <f t="shared" si="99"/>
        <v>-0.5164458997724651</v>
      </c>
      <c r="U321" s="9">
        <v>5001969.84</v>
      </c>
      <c r="W321" s="9">
        <v>12830476.7</v>
      </c>
      <c r="Y321" s="9">
        <f t="shared" si="100"/>
        <v>-7828506.859999999</v>
      </c>
      <c r="AA321" s="21">
        <f t="shared" si="101"/>
        <v>-0.6101493376313913</v>
      </c>
      <c r="AC321" s="9">
        <v>7935853.15</v>
      </c>
      <c r="AE321" s="9">
        <v>14559769.853999998</v>
      </c>
      <c r="AG321" s="9">
        <f t="shared" si="102"/>
        <v>-6623916.703999998</v>
      </c>
      <c r="AI321" s="21">
        <f t="shared" si="103"/>
        <v>-0.45494652528317353</v>
      </c>
    </row>
    <row r="322" spans="1:35" ht="12.75" outlineLevel="1">
      <c r="A322" s="1" t="s">
        <v>799</v>
      </c>
      <c r="B322" s="16" t="s">
        <v>800</v>
      </c>
      <c r="C322" s="1" t="s">
        <v>1285</v>
      </c>
      <c r="E322" s="5">
        <v>99771.83</v>
      </c>
      <c r="G322" s="5">
        <v>187025.2</v>
      </c>
      <c r="I322" s="9">
        <f t="shared" si="96"/>
        <v>-87253.37000000001</v>
      </c>
      <c r="K322" s="21">
        <f t="shared" si="97"/>
        <v>-0.46653269185115165</v>
      </c>
      <c r="M322" s="9">
        <v>386154.24</v>
      </c>
      <c r="O322" s="9">
        <v>748716.346</v>
      </c>
      <c r="Q322" s="9">
        <f t="shared" si="98"/>
        <v>-362562.106</v>
      </c>
      <c r="S322" s="21">
        <f t="shared" si="99"/>
        <v>-0.4842449452813202</v>
      </c>
      <c r="U322" s="9">
        <v>1507140.94</v>
      </c>
      <c r="W322" s="9">
        <v>3979813.077</v>
      </c>
      <c r="Y322" s="9">
        <f t="shared" si="100"/>
        <v>-2472672.137</v>
      </c>
      <c r="AA322" s="21">
        <f t="shared" si="101"/>
        <v>-0.621303586163376</v>
      </c>
      <c r="AC322" s="9">
        <v>4431709.109999999</v>
      </c>
      <c r="AE322" s="9">
        <v>4341543.829</v>
      </c>
      <c r="AG322" s="9">
        <f t="shared" si="102"/>
        <v>90165.2809999995</v>
      </c>
      <c r="AI322" s="21">
        <f t="shared" si="103"/>
        <v>0.020768022747513645</v>
      </c>
    </row>
    <row r="323" spans="1:35" ht="12.75" outlineLevel="1">
      <c r="A323" s="1" t="s">
        <v>801</v>
      </c>
      <c r="B323" s="16" t="s">
        <v>802</v>
      </c>
      <c r="C323" s="1" t="s">
        <v>1286</v>
      </c>
      <c r="E323" s="5">
        <v>34127.68</v>
      </c>
      <c r="G323" s="5">
        <v>99822.35</v>
      </c>
      <c r="I323" s="9">
        <f t="shared" si="96"/>
        <v>-65694.67000000001</v>
      </c>
      <c r="K323" s="21">
        <f t="shared" si="97"/>
        <v>-0.6581158427947249</v>
      </c>
      <c r="M323" s="9">
        <v>134723.56</v>
      </c>
      <c r="O323" s="9">
        <v>221598.571</v>
      </c>
      <c r="Q323" s="9">
        <f t="shared" si="98"/>
        <v>-86875.011</v>
      </c>
      <c r="S323" s="21">
        <f t="shared" si="99"/>
        <v>-0.39203777627248326</v>
      </c>
      <c r="U323" s="9">
        <v>488676.03</v>
      </c>
      <c r="W323" s="9">
        <v>587644.921</v>
      </c>
      <c r="Y323" s="9">
        <f t="shared" si="100"/>
        <v>-98968.89099999995</v>
      </c>
      <c r="AA323" s="21">
        <f t="shared" si="101"/>
        <v>-0.16841614291770582</v>
      </c>
      <c r="AC323" s="9">
        <v>610980.8200000001</v>
      </c>
      <c r="AE323" s="9">
        <v>791519.419</v>
      </c>
      <c r="AG323" s="9">
        <f t="shared" si="102"/>
        <v>-180538.59899999993</v>
      </c>
      <c r="AI323" s="21">
        <f t="shared" si="103"/>
        <v>-0.22809118091896105</v>
      </c>
    </row>
    <row r="324" spans="1:35" ht="12.75" outlineLevel="1">
      <c r="A324" s="1" t="s">
        <v>803</v>
      </c>
      <c r="B324" s="16" t="s">
        <v>804</v>
      </c>
      <c r="C324" s="1" t="s">
        <v>1282</v>
      </c>
      <c r="E324" s="5">
        <v>9482.17</v>
      </c>
      <c r="G324" s="5">
        <v>12230.08</v>
      </c>
      <c r="I324" s="9">
        <f t="shared" si="96"/>
        <v>-2747.91</v>
      </c>
      <c r="K324" s="21">
        <f t="shared" si="97"/>
        <v>-0.22468454826133596</v>
      </c>
      <c r="M324" s="9">
        <v>28149.58</v>
      </c>
      <c r="O324" s="9">
        <v>42964.91</v>
      </c>
      <c r="Q324" s="9">
        <f t="shared" si="98"/>
        <v>-14815.330000000002</v>
      </c>
      <c r="S324" s="21">
        <f t="shared" si="99"/>
        <v>-0.3448239505214837</v>
      </c>
      <c r="U324" s="9">
        <v>86034.82</v>
      </c>
      <c r="W324" s="9">
        <v>130154.781</v>
      </c>
      <c r="Y324" s="9">
        <f t="shared" si="100"/>
        <v>-44119.960999999996</v>
      </c>
      <c r="AA324" s="21">
        <f t="shared" si="101"/>
        <v>-0.33898071712018013</v>
      </c>
      <c r="AC324" s="9">
        <v>119876.22</v>
      </c>
      <c r="AE324" s="9">
        <v>181745.197</v>
      </c>
      <c r="AG324" s="9">
        <f t="shared" si="102"/>
        <v>-61868.976999999984</v>
      </c>
      <c r="AI324" s="21">
        <f t="shared" si="103"/>
        <v>-0.34041602210813854</v>
      </c>
    </row>
    <row r="325" spans="1:35" ht="12.75" outlineLevel="1">
      <c r="A325" s="1" t="s">
        <v>805</v>
      </c>
      <c r="B325" s="16" t="s">
        <v>806</v>
      </c>
      <c r="C325" s="1" t="s">
        <v>1283</v>
      </c>
      <c r="E325" s="5">
        <v>710.9300000000001</v>
      </c>
      <c r="G325" s="5">
        <v>115.22</v>
      </c>
      <c r="I325" s="9">
        <f t="shared" si="96"/>
        <v>595.71</v>
      </c>
      <c r="K325" s="21">
        <f t="shared" si="97"/>
        <v>5.170196146502343</v>
      </c>
      <c r="M325" s="9">
        <v>2621.96</v>
      </c>
      <c r="O325" s="9">
        <v>4421.28</v>
      </c>
      <c r="Q325" s="9">
        <f t="shared" si="98"/>
        <v>-1799.3199999999997</v>
      </c>
      <c r="S325" s="21">
        <f t="shared" si="99"/>
        <v>-0.4069681178301306</v>
      </c>
      <c r="U325" s="9">
        <v>8090.72</v>
      </c>
      <c r="W325" s="9">
        <v>19048.511</v>
      </c>
      <c r="Y325" s="9">
        <f t="shared" si="100"/>
        <v>-10957.790999999997</v>
      </c>
      <c r="AA325" s="21">
        <f t="shared" si="101"/>
        <v>-0.5752570896486344</v>
      </c>
      <c r="AC325" s="9">
        <v>8237.710000000001</v>
      </c>
      <c r="AE325" s="9">
        <v>41792.909</v>
      </c>
      <c r="AG325" s="9">
        <f t="shared" si="102"/>
        <v>-33555.199</v>
      </c>
      <c r="AI325" s="21">
        <f t="shared" si="103"/>
        <v>-0.8028921604858853</v>
      </c>
    </row>
    <row r="326" spans="1:35" ht="12.75" outlineLevel="1">
      <c r="A326" s="1" t="s">
        <v>807</v>
      </c>
      <c r="B326" s="16" t="s">
        <v>808</v>
      </c>
      <c r="C326" s="1" t="s">
        <v>1287</v>
      </c>
      <c r="E326" s="5">
        <v>3596.33</v>
      </c>
      <c r="G326" s="5">
        <v>3473.8</v>
      </c>
      <c r="I326" s="9">
        <f t="shared" si="96"/>
        <v>122.52999999999975</v>
      </c>
      <c r="K326" s="21">
        <f t="shared" si="97"/>
        <v>0.035272612125050305</v>
      </c>
      <c r="M326" s="9">
        <v>12053.33</v>
      </c>
      <c r="O326" s="9">
        <v>10728.68</v>
      </c>
      <c r="Q326" s="9">
        <f t="shared" si="98"/>
        <v>1324.6499999999996</v>
      </c>
      <c r="S326" s="21">
        <f t="shared" si="99"/>
        <v>0.12346812469008299</v>
      </c>
      <c r="U326" s="9">
        <v>36622.41</v>
      </c>
      <c r="W326" s="9">
        <v>32041.41</v>
      </c>
      <c r="Y326" s="9">
        <f t="shared" si="100"/>
        <v>4581.000000000004</v>
      </c>
      <c r="AA326" s="21">
        <f t="shared" si="101"/>
        <v>0.14297123628454564</v>
      </c>
      <c r="AC326" s="9">
        <v>45129.71000000001</v>
      </c>
      <c r="AE326" s="9">
        <v>35036.32</v>
      </c>
      <c r="AG326" s="9">
        <f t="shared" si="102"/>
        <v>10093.390000000007</v>
      </c>
      <c r="AI326" s="21">
        <f t="shared" si="103"/>
        <v>0.288083622937569</v>
      </c>
    </row>
    <row r="327" spans="1:35" ht="12.75" outlineLevel="1">
      <c r="A327" s="1" t="s">
        <v>809</v>
      </c>
      <c r="B327" s="16" t="s">
        <v>810</v>
      </c>
      <c r="C327" s="1" t="s">
        <v>1288</v>
      </c>
      <c r="E327" s="5">
        <v>16616.78</v>
      </c>
      <c r="G327" s="5">
        <v>20297.24</v>
      </c>
      <c r="I327" s="9">
        <f t="shared" si="96"/>
        <v>-3680.4600000000028</v>
      </c>
      <c r="K327" s="21">
        <f t="shared" si="97"/>
        <v>-0.1813281017517654</v>
      </c>
      <c r="M327" s="9">
        <v>56995.66</v>
      </c>
      <c r="O327" s="9">
        <v>62743.68</v>
      </c>
      <c r="Q327" s="9">
        <f t="shared" si="98"/>
        <v>-5748.019999999997</v>
      </c>
      <c r="S327" s="21">
        <f t="shared" si="99"/>
        <v>-0.091611139161745</v>
      </c>
      <c r="U327" s="9">
        <v>193432.38</v>
      </c>
      <c r="W327" s="9">
        <v>183505.57</v>
      </c>
      <c r="Y327" s="9">
        <f t="shared" si="100"/>
        <v>9926.809999999998</v>
      </c>
      <c r="AA327" s="21">
        <f t="shared" si="101"/>
        <v>0.054095415196388844</v>
      </c>
      <c r="AC327" s="9">
        <v>255420.67</v>
      </c>
      <c r="AE327" s="9">
        <v>225726.25</v>
      </c>
      <c r="AG327" s="9">
        <f t="shared" si="102"/>
        <v>29694.420000000013</v>
      </c>
      <c r="AI327" s="21">
        <f t="shared" si="103"/>
        <v>0.13155058394847746</v>
      </c>
    </row>
    <row r="328" spans="1:35" ht="12.75" outlineLevel="1">
      <c r="A328" s="1" t="s">
        <v>811</v>
      </c>
      <c r="B328" s="16" t="s">
        <v>812</v>
      </c>
      <c r="C328" s="1" t="s">
        <v>1289</v>
      </c>
      <c r="E328" s="5">
        <v>14474.9</v>
      </c>
      <c r="G328" s="5">
        <v>17431.77</v>
      </c>
      <c r="I328" s="9">
        <f t="shared" si="96"/>
        <v>-2956.870000000001</v>
      </c>
      <c r="K328" s="21">
        <f t="shared" si="97"/>
        <v>-0.1696253449879158</v>
      </c>
      <c r="M328" s="9">
        <v>51577.55</v>
      </c>
      <c r="O328" s="9">
        <v>54060.65</v>
      </c>
      <c r="Q328" s="9">
        <f t="shared" si="98"/>
        <v>-2483.0999999999985</v>
      </c>
      <c r="S328" s="21">
        <f t="shared" si="99"/>
        <v>-0.04593174517879453</v>
      </c>
      <c r="U328" s="9">
        <v>156306.36000000002</v>
      </c>
      <c r="W328" s="9">
        <v>172059.25</v>
      </c>
      <c r="Y328" s="9">
        <f t="shared" si="100"/>
        <v>-15752.889999999985</v>
      </c>
      <c r="AA328" s="21">
        <f t="shared" si="101"/>
        <v>-0.09155503118838415</v>
      </c>
      <c r="AC328" s="9">
        <v>197623.64</v>
      </c>
      <c r="AE328" s="9">
        <v>173366.08</v>
      </c>
      <c r="AG328" s="9">
        <f t="shared" si="102"/>
        <v>24257.560000000027</v>
      </c>
      <c r="AI328" s="21">
        <f t="shared" si="103"/>
        <v>0.13992102722747166</v>
      </c>
    </row>
    <row r="329" spans="1:35" ht="12.75" outlineLevel="1">
      <c r="A329" s="1" t="s">
        <v>813</v>
      </c>
      <c r="B329" s="16" t="s">
        <v>814</v>
      </c>
      <c r="C329" s="1" t="s">
        <v>1290</v>
      </c>
      <c r="E329" s="5">
        <v>55012.53</v>
      </c>
      <c r="G329" s="5">
        <v>26510.58</v>
      </c>
      <c r="I329" s="9">
        <f t="shared" si="96"/>
        <v>28501.949999999997</v>
      </c>
      <c r="K329" s="21">
        <f t="shared" si="97"/>
        <v>1.0751160480080026</v>
      </c>
      <c r="M329" s="9">
        <v>200485.36000000002</v>
      </c>
      <c r="O329" s="9">
        <v>169353.399</v>
      </c>
      <c r="Q329" s="9">
        <f t="shared" si="98"/>
        <v>31131.96100000001</v>
      </c>
      <c r="S329" s="21">
        <f t="shared" si="99"/>
        <v>0.1838283800846537</v>
      </c>
      <c r="U329" s="9">
        <v>570147.92</v>
      </c>
      <c r="W329" s="9">
        <v>646612.533</v>
      </c>
      <c r="Y329" s="9">
        <f t="shared" si="100"/>
        <v>-76464.61300000001</v>
      </c>
      <c r="AA329" s="21">
        <f t="shared" si="101"/>
        <v>-0.11825414618123402</v>
      </c>
      <c r="AC329" s="9">
        <v>722205.5800000001</v>
      </c>
      <c r="AE329" s="9">
        <v>965181.783</v>
      </c>
      <c r="AG329" s="9">
        <f t="shared" si="102"/>
        <v>-242976.20299999998</v>
      </c>
      <c r="AI329" s="21">
        <f t="shared" si="103"/>
        <v>-0.2517413893212694</v>
      </c>
    </row>
    <row r="330" spans="1:35" ht="12.75" outlineLevel="1">
      <c r="A330" s="1" t="s">
        <v>815</v>
      </c>
      <c r="B330" s="16" t="s">
        <v>816</v>
      </c>
      <c r="C330" s="1" t="s">
        <v>1291</v>
      </c>
      <c r="E330" s="5">
        <v>107806.06</v>
      </c>
      <c r="G330" s="5">
        <v>122996.41</v>
      </c>
      <c r="I330" s="9">
        <f t="shared" si="96"/>
        <v>-15190.350000000006</v>
      </c>
      <c r="K330" s="21">
        <f t="shared" si="97"/>
        <v>-0.12350238515091624</v>
      </c>
      <c r="M330" s="9">
        <v>533439.03</v>
      </c>
      <c r="O330" s="9">
        <v>432515.229</v>
      </c>
      <c r="Q330" s="9">
        <f t="shared" si="98"/>
        <v>100923.80100000004</v>
      </c>
      <c r="S330" s="21">
        <f t="shared" si="99"/>
        <v>0.2333416125793805</v>
      </c>
      <c r="U330" s="9">
        <v>1296440.92</v>
      </c>
      <c r="W330" s="9">
        <v>1884963.297</v>
      </c>
      <c r="Y330" s="9">
        <f t="shared" si="100"/>
        <v>-588522.3770000001</v>
      </c>
      <c r="AA330" s="21">
        <f t="shared" si="101"/>
        <v>-0.31221954185349854</v>
      </c>
      <c r="AC330" s="9">
        <v>1704251.06</v>
      </c>
      <c r="AE330" s="9">
        <v>2309654.584</v>
      </c>
      <c r="AG330" s="9">
        <f t="shared" si="102"/>
        <v>-605403.5239999997</v>
      </c>
      <c r="AI330" s="21">
        <f t="shared" si="103"/>
        <v>-0.2621186424125486</v>
      </c>
    </row>
    <row r="331" spans="1:35" ht="12.75" outlineLevel="1">
      <c r="A331" s="1" t="s">
        <v>817</v>
      </c>
      <c r="B331" s="16" t="s">
        <v>818</v>
      </c>
      <c r="C331" s="1" t="s">
        <v>1292</v>
      </c>
      <c r="E331" s="5">
        <v>0</v>
      </c>
      <c r="G331" s="5">
        <v>0</v>
      </c>
      <c r="I331" s="9">
        <f t="shared" si="96"/>
        <v>0</v>
      </c>
      <c r="K331" s="21">
        <f t="shared" si="97"/>
        <v>0</v>
      </c>
      <c r="M331" s="9">
        <v>109.85000000000001</v>
      </c>
      <c r="O331" s="9">
        <v>0</v>
      </c>
      <c r="Q331" s="9">
        <f t="shared" si="98"/>
        <v>109.85000000000001</v>
      </c>
      <c r="S331" s="21" t="str">
        <f t="shared" si="99"/>
        <v>N.M.</v>
      </c>
      <c r="U331" s="9">
        <v>103.08</v>
      </c>
      <c r="W331" s="9">
        <v>0</v>
      </c>
      <c r="Y331" s="9">
        <f t="shared" si="100"/>
        <v>103.08</v>
      </c>
      <c r="AA331" s="21" t="str">
        <f t="shared" si="101"/>
        <v>N.M.</v>
      </c>
      <c r="AC331" s="9">
        <v>109.91</v>
      </c>
      <c r="AE331" s="9">
        <v>331.812</v>
      </c>
      <c r="AG331" s="9">
        <f t="shared" si="102"/>
        <v>-221.90200000000002</v>
      </c>
      <c r="AI331" s="21">
        <f t="shared" si="103"/>
        <v>-0.6687582124817668</v>
      </c>
    </row>
    <row r="332" spans="1:35" ht="12.75" outlineLevel="1">
      <c r="A332" s="1" t="s">
        <v>819</v>
      </c>
      <c r="B332" s="16" t="s">
        <v>820</v>
      </c>
      <c r="C332" s="1" t="s">
        <v>1293</v>
      </c>
      <c r="E332" s="5">
        <v>-3.02</v>
      </c>
      <c r="G332" s="5">
        <v>0</v>
      </c>
      <c r="I332" s="9">
        <f t="shared" si="96"/>
        <v>-3.02</v>
      </c>
      <c r="K332" s="21" t="str">
        <f t="shared" si="97"/>
        <v>N.M.</v>
      </c>
      <c r="M332" s="9">
        <v>216.83</v>
      </c>
      <c r="O332" s="9">
        <v>182.1</v>
      </c>
      <c r="Q332" s="9">
        <f t="shared" si="98"/>
        <v>34.73000000000002</v>
      </c>
      <c r="S332" s="21">
        <f t="shared" si="99"/>
        <v>0.19071938495332247</v>
      </c>
      <c r="U332" s="9">
        <v>665.196</v>
      </c>
      <c r="W332" s="9">
        <v>3388.161</v>
      </c>
      <c r="Y332" s="9">
        <f t="shared" si="100"/>
        <v>-2722.965</v>
      </c>
      <c r="AA332" s="21">
        <f t="shared" si="101"/>
        <v>-0.8036704867330685</v>
      </c>
      <c r="AC332" s="9">
        <v>749.196</v>
      </c>
      <c r="AE332" s="9">
        <v>3466.631</v>
      </c>
      <c r="AG332" s="9">
        <f t="shared" si="102"/>
        <v>-2717.435</v>
      </c>
      <c r="AI332" s="21">
        <f t="shared" si="103"/>
        <v>-0.7838835457249416</v>
      </c>
    </row>
    <row r="333" spans="1:35" ht="12.75" outlineLevel="1">
      <c r="A333" s="1" t="s">
        <v>821</v>
      </c>
      <c r="B333" s="16" t="s">
        <v>822</v>
      </c>
      <c r="C333" s="1" t="s">
        <v>1282</v>
      </c>
      <c r="E333" s="5">
        <v>176.88</v>
      </c>
      <c r="G333" s="5">
        <v>389.32</v>
      </c>
      <c r="I333" s="9">
        <f t="shared" si="96"/>
        <v>-212.44</v>
      </c>
      <c r="K333" s="21">
        <f t="shared" si="97"/>
        <v>-0.5456693722387753</v>
      </c>
      <c r="M333" s="9">
        <v>1.99</v>
      </c>
      <c r="O333" s="9">
        <v>1486.56</v>
      </c>
      <c r="Q333" s="9">
        <f t="shared" si="98"/>
        <v>-1484.57</v>
      </c>
      <c r="S333" s="21">
        <f t="shared" si="99"/>
        <v>-0.9986613389301474</v>
      </c>
      <c r="U333" s="9">
        <v>7325.07</v>
      </c>
      <c r="W333" s="9">
        <v>4352.6</v>
      </c>
      <c r="Y333" s="9">
        <f t="shared" si="100"/>
        <v>2972.4699999999993</v>
      </c>
      <c r="AA333" s="21">
        <f t="shared" si="101"/>
        <v>0.6829182557551806</v>
      </c>
      <c r="AC333" s="9">
        <v>8908.69</v>
      </c>
      <c r="AE333" s="9">
        <v>6146.544000000001</v>
      </c>
      <c r="AG333" s="9">
        <f t="shared" si="102"/>
        <v>2762.1459999999997</v>
      </c>
      <c r="AI333" s="21">
        <f t="shared" si="103"/>
        <v>0.4493819616356768</v>
      </c>
    </row>
    <row r="334" spans="1:35" ht="12.75" outlineLevel="1">
      <c r="A334" s="1" t="s">
        <v>823</v>
      </c>
      <c r="B334" s="16" t="s">
        <v>824</v>
      </c>
      <c r="C334" s="1" t="s">
        <v>1283</v>
      </c>
      <c r="E334" s="5">
        <v>121.69</v>
      </c>
      <c r="G334" s="5">
        <v>458.49</v>
      </c>
      <c r="I334" s="9">
        <f t="shared" si="96"/>
        <v>-336.8</v>
      </c>
      <c r="K334" s="21">
        <f t="shared" si="97"/>
        <v>-0.7345852690353116</v>
      </c>
      <c r="M334" s="9">
        <v>337.11</v>
      </c>
      <c r="O334" s="9">
        <v>-2652.6240000000003</v>
      </c>
      <c r="Q334" s="9">
        <f t="shared" si="98"/>
        <v>2989.7340000000004</v>
      </c>
      <c r="S334" s="21">
        <f t="shared" si="99"/>
        <v>1.1270854821489966</v>
      </c>
      <c r="U334" s="9">
        <v>4621.05</v>
      </c>
      <c r="W334" s="9">
        <v>9221.291000000001</v>
      </c>
      <c r="Y334" s="9">
        <f t="shared" si="100"/>
        <v>-4600.241000000001</v>
      </c>
      <c r="AA334" s="21">
        <f t="shared" si="101"/>
        <v>-0.4988716872724221</v>
      </c>
      <c r="AC334" s="9">
        <v>5215.02</v>
      </c>
      <c r="AE334" s="9">
        <v>28578.019000000004</v>
      </c>
      <c r="AG334" s="9">
        <f t="shared" si="102"/>
        <v>-23362.999000000003</v>
      </c>
      <c r="AI334" s="21">
        <f t="shared" si="103"/>
        <v>-0.8175163925813053</v>
      </c>
    </row>
    <row r="335" spans="1:35" ht="12.75" outlineLevel="1">
      <c r="A335" s="1" t="s">
        <v>825</v>
      </c>
      <c r="B335" s="16" t="s">
        <v>826</v>
      </c>
      <c r="C335" s="1" t="s">
        <v>1290</v>
      </c>
      <c r="E335" s="5">
        <v>74490.16</v>
      </c>
      <c r="G335" s="5">
        <v>56219.090000000004</v>
      </c>
      <c r="I335" s="9">
        <f t="shared" si="96"/>
        <v>18271.07</v>
      </c>
      <c r="K335" s="21">
        <f t="shared" si="97"/>
        <v>0.3249976120211124</v>
      </c>
      <c r="M335" s="9">
        <v>195583.91</v>
      </c>
      <c r="O335" s="9">
        <v>326659.045</v>
      </c>
      <c r="Q335" s="9">
        <f t="shared" si="98"/>
        <v>-131075.13499999998</v>
      </c>
      <c r="S335" s="21">
        <f t="shared" si="99"/>
        <v>-0.4012597753109821</v>
      </c>
      <c r="U335" s="9">
        <v>493546.44</v>
      </c>
      <c r="W335" s="9">
        <v>774052.253</v>
      </c>
      <c r="Y335" s="9">
        <f t="shared" si="100"/>
        <v>-280505.813</v>
      </c>
      <c r="AA335" s="21">
        <f t="shared" si="101"/>
        <v>-0.3623861463006426</v>
      </c>
      <c r="AC335" s="9">
        <v>513051.37</v>
      </c>
      <c r="AE335" s="9">
        <v>1067329.488</v>
      </c>
      <c r="AG335" s="9">
        <f t="shared" si="102"/>
        <v>-554278.1179999999</v>
      </c>
      <c r="AI335" s="21">
        <f t="shared" si="103"/>
        <v>-0.519313037100311</v>
      </c>
    </row>
    <row r="336" spans="1:35" ht="12.75" outlineLevel="1">
      <c r="A336" s="1" t="s">
        <v>827</v>
      </c>
      <c r="B336" s="16" t="s">
        <v>828</v>
      </c>
      <c r="C336" s="1" t="s">
        <v>1291</v>
      </c>
      <c r="E336" s="5">
        <v>2388909.128</v>
      </c>
      <c r="G336" s="5">
        <v>1208847.506</v>
      </c>
      <c r="I336" s="9">
        <f t="shared" si="96"/>
        <v>1180061.622</v>
      </c>
      <c r="K336" s="21">
        <f t="shared" si="97"/>
        <v>0.9761873322672016</v>
      </c>
      <c r="M336" s="9">
        <v>7637928.638</v>
      </c>
      <c r="O336" s="9">
        <v>4346527.49</v>
      </c>
      <c r="Q336" s="9">
        <f t="shared" si="98"/>
        <v>3291401.148</v>
      </c>
      <c r="S336" s="21">
        <f t="shared" si="99"/>
        <v>0.75724843695858</v>
      </c>
      <c r="U336" s="9">
        <v>26043110.626</v>
      </c>
      <c r="W336" s="9">
        <v>12240818.614</v>
      </c>
      <c r="Y336" s="9">
        <f t="shared" si="100"/>
        <v>13802292.011999998</v>
      </c>
      <c r="AA336" s="21">
        <f t="shared" si="101"/>
        <v>1.1275628246148601</v>
      </c>
      <c r="AC336" s="9">
        <v>29414945.876999997</v>
      </c>
      <c r="AE336" s="9">
        <v>16003896.721</v>
      </c>
      <c r="AG336" s="9">
        <f t="shared" si="102"/>
        <v>13411049.155999996</v>
      </c>
      <c r="AI336" s="21">
        <f t="shared" si="103"/>
        <v>0.83798648477919</v>
      </c>
    </row>
    <row r="337" spans="1:35" ht="12.75" outlineLevel="1">
      <c r="A337" s="1" t="s">
        <v>829</v>
      </c>
      <c r="B337" s="16" t="s">
        <v>830</v>
      </c>
      <c r="C337" s="1" t="s">
        <v>1294</v>
      </c>
      <c r="E337" s="5">
        <v>17673.55</v>
      </c>
      <c r="G337" s="5">
        <v>9708.1</v>
      </c>
      <c r="I337" s="9">
        <f t="shared" si="96"/>
        <v>7965.449999999999</v>
      </c>
      <c r="K337" s="21">
        <f t="shared" si="97"/>
        <v>0.8204952565383544</v>
      </c>
      <c r="M337" s="9">
        <v>48737.33</v>
      </c>
      <c r="O337" s="9">
        <v>36429.525</v>
      </c>
      <c r="Q337" s="9">
        <f t="shared" si="98"/>
        <v>12307.805</v>
      </c>
      <c r="S337" s="21">
        <f t="shared" si="99"/>
        <v>0.33785246994024765</v>
      </c>
      <c r="U337" s="9">
        <v>128600.49</v>
      </c>
      <c r="W337" s="9">
        <v>101982.29000000001</v>
      </c>
      <c r="Y337" s="9">
        <f t="shared" si="100"/>
        <v>26618.199999999997</v>
      </c>
      <c r="AA337" s="21">
        <f t="shared" si="101"/>
        <v>0.2610080632627488</v>
      </c>
      <c r="AC337" s="9">
        <v>165452.19</v>
      </c>
      <c r="AE337" s="9">
        <v>127931.63700000002</v>
      </c>
      <c r="AG337" s="9">
        <f t="shared" si="102"/>
        <v>37520.552999999985</v>
      </c>
      <c r="AI337" s="21">
        <f t="shared" si="103"/>
        <v>0.2932859602195193</v>
      </c>
    </row>
    <row r="338" spans="1:35" ht="12.75" outlineLevel="1">
      <c r="A338" s="1" t="s">
        <v>831</v>
      </c>
      <c r="B338" s="16" t="s">
        <v>832</v>
      </c>
      <c r="C338" s="1" t="s">
        <v>1292</v>
      </c>
      <c r="E338" s="5">
        <v>10264.62</v>
      </c>
      <c r="G338" s="5">
        <v>8688.9</v>
      </c>
      <c r="I338" s="9">
        <f t="shared" si="96"/>
        <v>1575.7200000000012</v>
      </c>
      <c r="K338" s="21">
        <f t="shared" si="97"/>
        <v>0.18134861720125692</v>
      </c>
      <c r="M338" s="9">
        <v>54934.98</v>
      </c>
      <c r="O338" s="9">
        <v>53421.788</v>
      </c>
      <c r="Q338" s="9">
        <f t="shared" si="98"/>
        <v>1513.1920000000027</v>
      </c>
      <c r="S338" s="21">
        <f t="shared" si="99"/>
        <v>0.028325371662962735</v>
      </c>
      <c r="U338" s="9">
        <v>137991.1</v>
      </c>
      <c r="W338" s="9">
        <v>188068.012</v>
      </c>
      <c r="Y338" s="9">
        <f t="shared" si="100"/>
        <v>-50076.91199999998</v>
      </c>
      <c r="AA338" s="21">
        <f t="shared" si="101"/>
        <v>-0.26627022568835357</v>
      </c>
      <c r="AC338" s="9">
        <v>186535.72</v>
      </c>
      <c r="AE338" s="9">
        <v>292698.868</v>
      </c>
      <c r="AG338" s="9">
        <f t="shared" si="102"/>
        <v>-106163.14800000002</v>
      </c>
      <c r="AI338" s="21">
        <f t="shared" si="103"/>
        <v>-0.3627043340666422</v>
      </c>
    </row>
    <row r="339" spans="1:35" ht="12.75" outlineLevel="1">
      <c r="A339" s="1" t="s">
        <v>833</v>
      </c>
      <c r="B339" s="16" t="s">
        <v>834</v>
      </c>
      <c r="C339" s="1" t="s">
        <v>1295</v>
      </c>
      <c r="E339" s="5">
        <v>-4645.64</v>
      </c>
      <c r="G339" s="5">
        <v>15340.04</v>
      </c>
      <c r="I339" s="9">
        <f t="shared" si="96"/>
        <v>-19985.68</v>
      </c>
      <c r="K339" s="21">
        <f t="shared" si="97"/>
        <v>-1.3028440603805465</v>
      </c>
      <c r="M339" s="9">
        <v>-6570.63</v>
      </c>
      <c r="O339" s="9">
        <v>125648.526</v>
      </c>
      <c r="Q339" s="9">
        <f t="shared" si="98"/>
        <v>-132219.156</v>
      </c>
      <c r="S339" s="21">
        <f t="shared" si="99"/>
        <v>-1.0522937292555266</v>
      </c>
      <c r="U339" s="9">
        <v>83564.24</v>
      </c>
      <c r="W339" s="9">
        <v>463462.833</v>
      </c>
      <c r="Y339" s="9">
        <f t="shared" si="100"/>
        <v>-379898.593</v>
      </c>
      <c r="AA339" s="21">
        <f t="shared" si="101"/>
        <v>-0.8196959193920951</v>
      </c>
      <c r="AC339" s="9">
        <v>175506.74</v>
      </c>
      <c r="AE339" s="9">
        <v>656541.909</v>
      </c>
      <c r="AG339" s="9">
        <f t="shared" si="102"/>
        <v>-481035.169</v>
      </c>
      <c r="AI339" s="21">
        <f t="shared" si="103"/>
        <v>-0.7326800656681308</v>
      </c>
    </row>
    <row r="340" spans="1:35" ht="12.75" outlineLevel="1">
      <c r="A340" s="1" t="s">
        <v>835</v>
      </c>
      <c r="B340" s="16" t="s">
        <v>836</v>
      </c>
      <c r="C340" s="1" t="s">
        <v>1296</v>
      </c>
      <c r="E340" s="5">
        <v>7390.63</v>
      </c>
      <c r="G340" s="5">
        <v>4105.67</v>
      </c>
      <c r="I340" s="9">
        <f t="shared" si="96"/>
        <v>3284.96</v>
      </c>
      <c r="K340" s="21">
        <f t="shared" si="97"/>
        <v>0.8001032718167802</v>
      </c>
      <c r="M340" s="9">
        <v>17171.97</v>
      </c>
      <c r="O340" s="9">
        <v>9731.961000000001</v>
      </c>
      <c r="Q340" s="9">
        <f t="shared" si="98"/>
        <v>7440.009</v>
      </c>
      <c r="S340" s="21">
        <f t="shared" si="99"/>
        <v>0.7644922744758225</v>
      </c>
      <c r="U340" s="9">
        <v>34645.73</v>
      </c>
      <c r="W340" s="9">
        <v>33356.308</v>
      </c>
      <c r="Y340" s="9">
        <f t="shared" si="100"/>
        <v>1289.422000000006</v>
      </c>
      <c r="AA340" s="21">
        <f t="shared" si="101"/>
        <v>0.03865601672703124</v>
      </c>
      <c r="AC340" s="9">
        <v>54714.36</v>
      </c>
      <c r="AE340" s="9">
        <v>55203.564</v>
      </c>
      <c r="AG340" s="9">
        <f t="shared" si="102"/>
        <v>-489.2039999999979</v>
      </c>
      <c r="AI340" s="21">
        <f t="shared" si="103"/>
        <v>-0.008861819139068592</v>
      </c>
    </row>
    <row r="341" spans="1:35" ht="12.75" outlineLevel="1">
      <c r="A341" s="1" t="s">
        <v>837</v>
      </c>
      <c r="B341" s="16" t="s">
        <v>838</v>
      </c>
      <c r="C341" s="1" t="s">
        <v>1297</v>
      </c>
      <c r="E341" s="5">
        <v>4078.13</v>
      </c>
      <c r="G341" s="5">
        <v>13405.960000000001</v>
      </c>
      <c r="I341" s="9">
        <f t="shared" si="96"/>
        <v>-9327.830000000002</v>
      </c>
      <c r="K341" s="21">
        <f t="shared" si="97"/>
        <v>-0.6957972424205354</v>
      </c>
      <c r="M341" s="9">
        <v>10618.25</v>
      </c>
      <c r="O341" s="9">
        <v>47759.233</v>
      </c>
      <c r="Q341" s="9">
        <f t="shared" si="98"/>
        <v>-37140.983</v>
      </c>
      <c r="S341" s="21">
        <f t="shared" si="99"/>
        <v>-0.7776712620154516</v>
      </c>
      <c r="U341" s="9">
        <v>35614.58</v>
      </c>
      <c r="W341" s="9">
        <v>139919.41700000002</v>
      </c>
      <c r="Y341" s="9">
        <f t="shared" si="100"/>
        <v>-104304.83700000001</v>
      </c>
      <c r="AA341" s="21">
        <f t="shared" si="101"/>
        <v>-0.7454636335427269</v>
      </c>
      <c r="AC341" s="9">
        <v>53815.78</v>
      </c>
      <c r="AE341" s="9">
        <v>190191.777</v>
      </c>
      <c r="AG341" s="9">
        <f t="shared" si="102"/>
        <v>-136375.997</v>
      </c>
      <c r="AI341" s="21">
        <f t="shared" si="103"/>
        <v>-0.7170446543543257</v>
      </c>
    </row>
    <row r="342" spans="1:35" ht="12.75" outlineLevel="1">
      <c r="A342" s="1" t="s">
        <v>839</v>
      </c>
      <c r="B342" s="16" t="s">
        <v>840</v>
      </c>
      <c r="C342" s="1" t="s">
        <v>1298</v>
      </c>
      <c r="E342" s="5">
        <v>40052.520000000004</v>
      </c>
      <c r="G342" s="5">
        <v>35352.340000000004</v>
      </c>
      <c r="I342" s="9">
        <f t="shared" si="96"/>
        <v>4700.18</v>
      </c>
      <c r="K342" s="21">
        <f t="shared" si="97"/>
        <v>0.13295244388348834</v>
      </c>
      <c r="M342" s="9">
        <v>126807.58</v>
      </c>
      <c r="O342" s="9">
        <v>-17223.966</v>
      </c>
      <c r="Q342" s="9">
        <f t="shared" si="98"/>
        <v>144031.546</v>
      </c>
      <c r="S342" s="21">
        <f t="shared" si="99"/>
        <v>8.362275331941552</v>
      </c>
      <c r="U342" s="9">
        <v>406271.92</v>
      </c>
      <c r="W342" s="9">
        <v>401744.005</v>
      </c>
      <c r="Y342" s="9">
        <f t="shared" si="100"/>
        <v>4527.914999999979</v>
      </c>
      <c r="AA342" s="21">
        <f t="shared" si="101"/>
        <v>0.011270647336728718</v>
      </c>
      <c r="AC342" s="9">
        <v>533228.19</v>
      </c>
      <c r="AE342" s="9">
        <v>661156.185</v>
      </c>
      <c r="AG342" s="9">
        <f t="shared" si="102"/>
        <v>-127927.99500000011</v>
      </c>
      <c r="AI342" s="21">
        <f t="shared" si="103"/>
        <v>-0.1934913382077793</v>
      </c>
    </row>
    <row r="343" spans="1:35" ht="12.75" outlineLevel="1">
      <c r="A343" s="1" t="s">
        <v>841</v>
      </c>
      <c r="B343" s="16" t="s">
        <v>842</v>
      </c>
      <c r="C343" s="1" t="s">
        <v>1299</v>
      </c>
      <c r="E343" s="5">
        <v>318.95</v>
      </c>
      <c r="G343" s="5">
        <v>0</v>
      </c>
      <c r="I343" s="9">
        <f t="shared" si="96"/>
        <v>318.95</v>
      </c>
      <c r="K343" s="21" t="str">
        <f t="shared" si="97"/>
        <v>N.M.</v>
      </c>
      <c r="M343" s="9">
        <v>359.97</v>
      </c>
      <c r="O343" s="9">
        <v>25.42</v>
      </c>
      <c r="Q343" s="9">
        <f t="shared" si="98"/>
        <v>334.55</v>
      </c>
      <c r="S343" s="21" t="str">
        <f t="shared" si="99"/>
        <v>N.M.</v>
      </c>
      <c r="U343" s="9">
        <v>359.97</v>
      </c>
      <c r="W343" s="9">
        <v>343.07</v>
      </c>
      <c r="Y343" s="9">
        <f t="shared" si="100"/>
        <v>16.900000000000034</v>
      </c>
      <c r="AA343" s="21">
        <f t="shared" si="101"/>
        <v>0.049261083743842464</v>
      </c>
      <c r="AC343" s="9">
        <v>551.23</v>
      </c>
      <c r="AE343" s="9">
        <v>343.07</v>
      </c>
      <c r="AG343" s="9">
        <f t="shared" si="102"/>
        <v>208.16000000000003</v>
      </c>
      <c r="AI343" s="21">
        <f t="shared" si="103"/>
        <v>0.6067566385868775</v>
      </c>
    </row>
    <row r="344" spans="1:35" ht="12.75" outlineLevel="1">
      <c r="A344" s="1" t="s">
        <v>843</v>
      </c>
      <c r="B344" s="16" t="s">
        <v>844</v>
      </c>
      <c r="C344" s="1" t="s">
        <v>1300</v>
      </c>
      <c r="E344" s="5">
        <v>45513.07</v>
      </c>
      <c r="G344" s="5">
        <v>18577.3</v>
      </c>
      <c r="I344" s="9">
        <f t="shared" si="96"/>
        <v>26935.77</v>
      </c>
      <c r="K344" s="21">
        <f t="shared" si="97"/>
        <v>1.4499292146867415</v>
      </c>
      <c r="M344" s="9">
        <v>85858.09</v>
      </c>
      <c r="O344" s="9">
        <v>68452.179</v>
      </c>
      <c r="Q344" s="9">
        <f t="shared" si="98"/>
        <v>17405.910999999993</v>
      </c>
      <c r="S344" s="21">
        <f t="shared" si="99"/>
        <v>0.25427840653545875</v>
      </c>
      <c r="U344" s="9">
        <v>223750.86000000002</v>
      </c>
      <c r="W344" s="9">
        <v>205959.187</v>
      </c>
      <c r="Y344" s="9">
        <f t="shared" si="100"/>
        <v>17791.67300000001</v>
      </c>
      <c r="AA344" s="21">
        <f t="shared" si="101"/>
        <v>0.08638445926667991</v>
      </c>
      <c r="AC344" s="9">
        <v>310476.42000000004</v>
      </c>
      <c r="AE344" s="9">
        <v>378284.401</v>
      </c>
      <c r="AG344" s="9">
        <f t="shared" si="102"/>
        <v>-67807.98099999997</v>
      </c>
      <c r="AI344" s="21">
        <f t="shared" si="103"/>
        <v>-0.1792513273630862</v>
      </c>
    </row>
    <row r="345" spans="1:35" ht="12.75" outlineLevel="1">
      <c r="A345" s="1" t="s">
        <v>845</v>
      </c>
      <c r="B345" s="16" t="s">
        <v>846</v>
      </c>
      <c r="C345" s="1" t="s">
        <v>1301</v>
      </c>
      <c r="E345" s="5">
        <v>3373.87</v>
      </c>
      <c r="G345" s="5">
        <v>2836.5</v>
      </c>
      <c r="I345" s="9">
        <f t="shared" si="96"/>
        <v>537.3699999999999</v>
      </c>
      <c r="K345" s="21">
        <f t="shared" si="97"/>
        <v>0.18944826370527054</v>
      </c>
      <c r="M345" s="9">
        <v>15255.98</v>
      </c>
      <c r="O345" s="9">
        <v>12923.226</v>
      </c>
      <c r="Q345" s="9">
        <f t="shared" si="98"/>
        <v>2332.753999999999</v>
      </c>
      <c r="S345" s="21">
        <f t="shared" si="99"/>
        <v>0.18050864389433405</v>
      </c>
      <c r="U345" s="9">
        <v>37973.18</v>
      </c>
      <c r="W345" s="9">
        <v>48317.445999999996</v>
      </c>
      <c r="Y345" s="9">
        <f t="shared" si="100"/>
        <v>-10344.265999999996</v>
      </c>
      <c r="AA345" s="21">
        <f t="shared" si="101"/>
        <v>-0.2140896685640213</v>
      </c>
      <c r="AC345" s="9">
        <v>54804.04</v>
      </c>
      <c r="AE345" s="9">
        <v>55568.395</v>
      </c>
      <c r="AG345" s="9">
        <f t="shared" si="102"/>
        <v>-764.3549999999959</v>
      </c>
      <c r="AI345" s="21">
        <f t="shared" si="103"/>
        <v>-0.01375521103317805</v>
      </c>
    </row>
    <row r="346" spans="1:35" ht="12.75" outlineLevel="1">
      <c r="A346" s="1" t="s">
        <v>847</v>
      </c>
      <c r="B346" s="16" t="s">
        <v>848</v>
      </c>
      <c r="C346" s="1" t="s">
        <v>1302</v>
      </c>
      <c r="E346" s="5">
        <v>0</v>
      </c>
      <c r="G346" s="5">
        <v>0</v>
      </c>
      <c r="I346" s="9">
        <f t="shared" si="96"/>
        <v>0</v>
      </c>
      <c r="K346" s="21">
        <f t="shared" si="97"/>
        <v>0</v>
      </c>
      <c r="M346" s="9">
        <v>0</v>
      </c>
      <c r="O346" s="9">
        <v>0</v>
      </c>
      <c r="Q346" s="9">
        <f t="shared" si="98"/>
        <v>0</v>
      </c>
      <c r="S346" s="21">
        <f t="shared" si="99"/>
        <v>0</v>
      </c>
      <c r="U346" s="9">
        <v>0</v>
      </c>
      <c r="W346" s="9">
        <v>3572.5</v>
      </c>
      <c r="Y346" s="9">
        <f t="shared" si="100"/>
        <v>-3572.5</v>
      </c>
      <c r="AA346" s="21" t="str">
        <f t="shared" si="101"/>
        <v>N.M.</v>
      </c>
      <c r="AC346" s="9">
        <v>0</v>
      </c>
      <c r="AE346" s="9">
        <v>3572.5</v>
      </c>
      <c r="AG346" s="9">
        <f t="shared" si="102"/>
        <v>-3572.5</v>
      </c>
      <c r="AI346" s="21" t="str">
        <f t="shared" si="103"/>
        <v>N.M.</v>
      </c>
    </row>
    <row r="347" spans="1:35" ht="12.75" outlineLevel="1">
      <c r="A347" s="1" t="s">
        <v>849</v>
      </c>
      <c r="B347" s="16" t="s">
        <v>850</v>
      </c>
      <c r="C347" s="1" t="s">
        <v>1303</v>
      </c>
      <c r="E347" s="5">
        <v>0</v>
      </c>
      <c r="G347" s="5">
        <v>0</v>
      </c>
      <c r="I347" s="9">
        <f t="shared" si="96"/>
        <v>0</v>
      </c>
      <c r="K347" s="21">
        <f t="shared" si="97"/>
        <v>0</v>
      </c>
      <c r="M347" s="9">
        <v>867.1800000000001</v>
      </c>
      <c r="O347" s="9">
        <v>0</v>
      </c>
      <c r="Q347" s="9">
        <f t="shared" si="98"/>
        <v>867.1800000000001</v>
      </c>
      <c r="S347" s="21" t="str">
        <f t="shared" si="99"/>
        <v>N.M.</v>
      </c>
      <c r="U347" s="9">
        <v>867.1800000000001</v>
      </c>
      <c r="W347" s="9">
        <v>0</v>
      </c>
      <c r="Y347" s="9">
        <f t="shared" si="100"/>
        <v>867.1800000000001</v>
      </c>
      <c r="AA347" s="21" t="str">
        <f t="shared" si="101"/>
        <v>N.M.</v>
      </c>
      <c r="AC347" s="9">
        <v>867.1800000000001</v>
      </c>
      <c r="AE347" s="9">
        <v>0</v>
      </c>
      <c r="AG347" s="9">
        <f t="shared" si="102"/>
        <v>867.1800000000001</v>
      </c>
      <c r="AI347" s="21" t="str">
        <f t="shared" si="103"/>
        <v>N.M.</v>
      </c>
    </row>
    <row r="348" spans="1:35" ht="12.75" outlineLevel="1">
      <c r="A348" s="1" t="s">
        <v>851</v>
      </c>
      <c r="B348" s="16" t="s">
        <v>852</v>
      </c>
      <c r="C348" s="1" t="s">
        <v>1304</v>
      </c>
      <c r="E348" s="5">
        <v>237.32</v>
      </c>
      <c r="G348" s="5">
        <v>0</v>
      </c>
      <c r="I348" s="9">
        <f t="shared" si="96"/>
        <v>237.32</v>
      </c>
      <c r="K348" s="21" t="str">
        <f t="shared" si="97"/>
        <v>N.M.</v>
      </c>
      <c r="M348" s="9">
        <v>1135.23</v>
      </c>
      <c r="O348" s="9">
        <v>0</v>
      </c>
      <c r="Q348" s="9">
        <f t="shared" si="98"/>
        <v>1135.23</v>
      </c>
      <c r="S348" s="21" t="str">
        <f t="shared" si="99"/>
        <v>N.M.</v>
      </c>
      <c r="U348" s="9">
        <v>55623.08</v>
      </c>
      <c r="W348" s="9">
        <v>0</v>
      </c>
      <c r="Y348" s="9">
        <f t="shared" si="100"/>
        <v>55623.08</v>
      </c>
      <c r="AA348" s="21" t="str">
        <f t="shared" si="101"/>
        <v>N.M.</v>
      </c>
      <c r="AC348" s="9">
        <v>55623.08</v>
      </c>
      <c r="AE348" s="9">
        <v>0</v>
      </c>
      <c r="AG348" s="9">
        <f t="shared" si="102"/>
        <v>55623.08</v>
      </c>
      <c r="AI348" s="21" t="str">
        <f t="shared" si="103"/>
        <v>N.M.</v>
      </c>
    </row>
    <row r="349" spans="1:35" ht="12.75" outlineLevel="1">
      <c r="A349" s="1" t="s">
        <v>853</v>
      </c>
      <c r="B349" s="16" t="s">
        <v>854</v>
      </c>
      <c r="C349" s="1" t="s">
        <v>1305</v>
      </c>
      <c r="E349" s="5">
        <v>0</v>
      </c>
      <c r="G349" s="5">
        <v>2.91</v>
      </c>
      <c r="I349" s="9">
        <f t="shared" si="96"/>
        <v>-2.91</v>
      </c>
      <c r="K349" s="21" t="str">
        <f t="shared" si="97"/>
        <v>N.M.</v>
      </c>
      <c r="M349" s="9">
        <v>5.93</v>
      </c>
      <c r="O349" s="9">
        <v>71.24</v>
      </c>
      <c r="Q349" s="9">
        <f t="shared" si="98"/>
        <v>-65.31</v>
      </c>
      <c r="S349" s="21">
        <f t="shared" si="99"/>
        <v>-0.9167602470522179</v>
      </c>
      <c r="U349" s="9">
        <v>128.17000000000002</v>
      </c>
      <c r="W349" s="9">
        <v>120.31</v>
      </c>
      <c r="Y349" s="9">
        <f t="shared" si="100"/>
        <v>7.860000000000014</v>
      </c>
      <c r="AA349" s="21">
        <f t="shared" si="101"/>
        <v>0.0653312276618736</v>
      </c>
      <c r="AC349" s="9">
        <v>159.04000000000002</v>
      </c>
      <c r="AE349" s="9">
        <v>308.56</v>
      </c>
      <c r="AG349" s="9">
        <f t="shared" si="102"/>
        <v>-149.51999999999998</v>
      </c>
      <c r="AI349" s="21">
        <f t="shared" si="103"/>
        <v>-0.48457350272232297</v>
      </c>
    </row>
    <row r="350" spans="1:35" ht="12.75" outlineLevel="1">
      <c r="A350" s="1" t="s">
        <v>855</v>
      </c>
      <c r="B350" s="16" t="s">
        <v>856</v>
      </c>
      <c r="C350" s="1" t="s">
        <v>1306</v>
      </c>
      <c r="E350" s="5">
        <v>69125.5</v>
      </c>
      <c r="G350" s="5">
        <v>76023.79000000001</v>
      </c>
      <c r="I350" s="9">
        <f t="shared" si="96"/>
        <v>-6898.290000000008</v>
      </c>
      <c r="K350" s="21">
        <f t="shared" si="97"/>
        <v>-0.09073857012390474</v>
      </c>
      <c r="M350" s="9">
        <v>228912.66</v>
      </c>
      <c r="O350" s="9">
        <v>262330.68</v>
      </c>
      <c r="Q350" s="9">
        <f t="shared" si="98"/>
        <v>-33418.01999999999</v>
      </c>
      <c r="S350" s="21">
        <f t="shared" si="99"/>
        <v>-0.12738891234528874</v>
      </c>
      <c r="U350" s="9">
        <v>753789.43</v>
      </c>
      <c r="W350" s="9">
        <v>809511.702</v>
      </c>
      <c r="Y350" s="9">
        <f t="shared" si="100"/>
        <v>-55722.272</v>
      </c>
      <c r="AA350" s="21">
        <f t="shared" si="101"/>
        <v>-0.06883442433547426</v>
      </c>
      <c r="AC350" s="9">
        <v>990669.28</v>
      </c>
      <c r="AE350" s="9">
        <v>1124749.681</v>
      </c>
      <c r="AG350" s="9">
        <f t="shared" si="102"/>
        <v>-134080.40100000007</v>
      </c>
      <c r="AI350" s="21">
        <f t="shared" si="103"/>
        <v>-0.11920910338093268</v>
      </c>
    </row>
    <row r="351" spans="1:35" ht="12.75" outlineLevel="1">
      <c r="A351" s="1" t="s">
        <v>857</v>
      </c>
      <c r="B351" s="16" t="s">
        <v>858</v>
      </c>
      <c r="C351" s="1" t="s">
        <v>1307</v>
      </c>
      <c r="E351" s="5">
        <v>0</v>
      </c>
      <c r="G351" s="5">
        <v>0</v>
      </c>
      <c r="I351" s="9">
        <f t="shared" si="96"/>
        <v>0</v>
      </c>
      <c r="K351" s="21">
        <f t="shared" si="97"/>
        <v>0</v>
      </c>
      <c r="M351" s="9">
        <v>0</v>
      </c>
      <c r="O351" s="9">
        <v>0</v>
      </c>
      <c r="Q351" s="9">
        <f t="shared" si="98"/>
        <v>0</v>
      </c>
      <c r="S351" s="21">
        <f t="shared" si="99"/>
        <v>0</v>
      </c>
      <c r="U351" s="9">
        <v>32.5</v>
      </c>
      <c r="W351" s="9">
        <v>0</v>
      </c>
      <c r="Y351" s="9">
        <f t="shared" si="100"/>
        <v>32.5</v>
      </c>
      <c r="AA351" s="21" t="str">
        <f t="shared" si="101"/>
        <v>N.M.</v>
      </c>
      <c r="AC351" s="9">
        <v>6664.58</v>
      </c>
      <c r="AE351" s="9">
        <v>1089.18</v>
      </c>
      <c r="AG351" s="9">
        <f t="shared" si="102"/>
        <v>5575.4</v>
      </c>
      <c r="AI351" s="21">
        <f t="shared" si="103"/>
        <v>5.118896784737141</v>
      </c>
    </row>
    <row r="352" spans="1:35" ht="12.75" outlineLevel="1">
      <c r="A352" s="1" t="s">
        <v>859</v>
      </c>
      <c r="B352" s="16" t="s">
        <v>860</v>
      </c>
      <c r="C352" s="1" t="s">
        <v>1308</v>
      </c>
      <c r="E352" s="5">
        <v>0</v>
      </c>
      <c r="G352" s="5">
        <v>0</v>
      </c>
      <c r="I352" s="9">
        <f t="shared" si="96"/>
        <v>0</v>
      </c>
      <c r="K352" s="21">
        <f t="shared" si="97"/>
        <v>0</v>
      </c>
      <c r="M352" s="9">
        <v>62.35</v>
      </c>
      <c r="O352" s="9">
        <v>0</v>
      </c>
      <c r="Q352" s="9">
        <f t="shared" si="98"/>
        <v>62.35</v>
      </c>
      <c r="S352" s="21" t="str">
        <f t="shared" si="99"/>
        <v>N.M.</v>
      </c>
      <c r="U352" s="9">
        <v>62.35</v>
      </c>
      <c r="W352" s="9">
        <v>0</v>
      </c>
      <c r="Y352" s="9">
        <f t="shared" si="100"/>
        <v>62.35</v>
      </c>
      <c r="AA352" s="21" t="str">
        <f t="shared" si="101"/>
        <v>N.M.</v>
      </c>
      <c r="AC352" s="9">
        <v>62.35</v>
      </c>
      <c r="AE352" s="9">
        <v>0</v>
      </c>
      <c r="AG352" s="9">
        <f t="shared" si="102"/>
        <v>62.35</v>
      </c>
      <c r="AI352" s="21" t="str">
        <f t="shared" si="103"/>
        <v>N.M.</v>
      </c>
    </row>
    <row r="353" spans="1:68" s="90" customFormat="1" ht="12.75">
      <c r="A353" s="90" t="s">
        <v>34</v>
      </c>
      <c r="B353" s="91"/>
      <c r="C353" s="77" t="s">
        <v>1309</v>
      </c>
      <c r="D353" s="105"/>
      <c r="E353" s="105">
        <v>3648784.2579999994</v>
      </c>
      <c r="F353" s="105"/>
      <c r="G353" s="105">
        <v>2792253.886</v>
      </c>
      <c r="H353" s="105"/>
      <c r="I353" s="9">
        <f aca="true" t="shared" si="104" ref="I353:I360">+E353-G353</f>
        <v>856530.3719999995</v>
      </c>
      <c r="J353" s="37" t="str">
        <f>IF((+E353-G353)=(I353),"  ",$AO$514)</f>
        <v>  </v>
      </c>
      <c r="K353" s="38">
        <f aca="true" t="shared" si="105" ref="K353:K360">IF(G353&lt;0,IF(I353=0,0,IF(OR(G353=0,E353=0),"N.M.",IF(ABS(I353/G353)&gt;=10,"N.M.",I353/(-G353)))),IF(I353=0,0,IF(OR(G353=0,E353=0),"N.M.",IF(ABS(I353/G353)&gt;=10,"N.M.",I353/G353))))</f>
        <v>0.3067523251716229</v>
      </c>
      <c r="L353" s="39"/>
      <c r="M353" s="5">
        <v>11561076.408000002</v>
      </c>
      <c r="N353" s="9"/>
      <c r="O353" s="5">
        <v>10388877.35</v>
      </c>
      <c r="P353" s="9"/>
      <c r="Q353" s="9">
        <f aca="true" t="shared" si="106" ref="Q353:Q360">(+M353-O353)</f>
        <v>1172199.058000002</v>
      </c>
      <c r="R353" s="37" t="str">
        <f>IF((+M353-O353)=(Q353),"  ",$AO$514)</f>
        <v>  </v>
      </c>
      <c r="S353" s="38">
        <f aca="true" t="shared" si="107" ref="S353:S360">IF(O353&lt;0,IF(Q353=0,0,IF(OR(O353=0,M353=0),"N.M.",IF(ABS(Q353/O353)&gt;=10,"N.M.",Q353/(-O353)))),IF(Q353=0,0,IF(OR(O353=0,M353=0),"N.M.",IF(ABS(Q353/O353)&gt;=10,"N.M.",Q353/O353))))</f>
        <v>0.11283212020979361</v>
      </c>
      <c r="T353" s="39"/>
      <c r="U353" s="9">
        <v>38488419.672</v>
      </c>
      <c r="V353" s="9"/>
      <c r="W353" s="9">
        <v>36911610.489</v>
      </c>
      <c r="X353" s="9"/>
      <c r="Y353" s="9">
        <f aca="true" t="shared" si="108" ref="Y353:Y360">(+U353-W353)</f>
        <v>1576809.1829999983</v>
      </c>
      <c r="Z353" s="37" t="str">
        <f>IF((+U353-W353)=(Y353),"  ",$AO$514)</f>
        <v>  </v>
      </c>
      <c r="AA353" s="38">
        <f aca="true" t="shared" si="109" ref="AA353:AA360">IF(W353&lt;0,IF(Y353=0,0,IF(OR(W353=0,U353=0),"N.M.",IF(ABS(Y353/W353)&gt;=10,"N.M.",Y353/(-W353)))),IF(Y353=0,0,IF(OR(W353=0,U353=0),"N.M.",IF(ABS(Y353/W353)&gt;=10,"N.M.",Y353/W353))))</f>
        <v>0.042718514909283134</v>
      </c>
      <c r="AB353" s="39"/>
      <c r="AC353" s="9">
        <v>49497258.692999996</v>
      </c>
      <c r="AD353" s="9"/>
      <c r="AE353" s="9">
        <v>45602339.774</v>
      </c>
      <c r="AF353" s="9"/>
      <c r="AG353" s="9">
        <f aca="true" t="shared" si="110" ref="AG353:AG360">(+AC353-AE353)</f>
        <v>3894918.9189999998</v>
      </c>
      <c r="AH353" s="37" t="str">
        <f>IF((+AC353-AE353)=(AG353),"  ",$AO$514)</f>
        <v>  </v>
      </c>
      <c r="AI353" s="38">
        <f aca="true" t="shared" si="111" ref="AI353:AI360">IF(AE353&lt;0,IF(AG353=0,0,IF(OR(AE353=0,AC353=0),"N.M.",IF(ABS(AG353/AE353)&gt;=10,"N.M.",AG353/(-AE353)))),IF(AG353=0,0,IF(OR(AE353=0,AC353=0),"N.M.",IF(ABS(AG353/AE353)&gt;=10,"N.M.",AG353/AE353))))</f>
        <v>0.08541050609031849</v>
      </c>
      <c r="AJ353" s="105"/>
      <c r="AK353" s="105"/>
      <c r="AL353" s="105"/>
      <c r="AM353" s="105"/>
      <c r="AN353" s="105"/>
      <c r="AO353" s="105"/>
      <c r="AP353" s="106"/>
      <c r="AQ353" s="107"/>
      <c r="AR353" s="108"/>
      <c r="AS353" s="105"/>
      <c r="AT353" s="105"/>
      <c r="AU353" s="105"/>
      <c r="AV353" s="105"/>
      <c r="AW353" s="105"/>
      <c r="AX353" s="106"/>
      <c r="AY353" s="107"/>
      <c r="AZ353" s="108"/>
      <c r="BA353" s="105"/>
      <c r="BB353" s="105"/>
      <c r="BC353" s="105"/>
      <c r="BD353" s="106"/>
      <c r="BE353" s="107"/>
      <c r="BF353" s="108"/>
      <c r="BG353" s="105"/>
      <c r="BH353" s="109"/>
      <c r="BI353" s="105"/>
      <c r="BJ353" s="109"/>
      <c r="BK353" s="105"/>
      <c r="BL353" s="109"/>
      <c r="BM353" s="105"/>
      <c r="BN353" s="97"/>
      <c r="BO353" s="97"/>
      <c r="BP353" s="97"/>
    </row>
    <row r="354" spans="1:68" s="17" customFormat="1" ht="12.75">
      <c r="A354" s="17" t="s">
        <v>35</v>
      </c>
      <c r="B354" s="98"/>
      <c r="C354" s="17" t="s">
        <v>36</v>
      </c>
      <c r="D354" s="18"/>
      <c r="E354" s="18">
        <v>38143165.82899999</v>
      </c>
      <c r="F354" s="18"/>
      <c r="G354" s="18">
        <v>51158059.23599998</v>
      </c>
      <c r="H354" s="18"/>
      <c r="I354" s="18">
        <f t="shared" si="104"/>
        <v>-13014893.40699999</v>
      </c>
      <c r="J354" s="37" t="str">
        <f>IF((+E354-G354)=(I354),"  ",$AO$514)</f>
        <v>  </v>
      </c>
      <c r="K354" s="40">
        <f t="shared" si="105"/>
        <v>-0.2544055345602594</v>
      </c>
      <c r="L354" s="39"/>
      <c r="M354" s="8">
        <v>129630046.93399997</v>
      </c>
      <c r="N354" s="18"/>
      <c r="O354" s="8">
        <v>162205321.3389999</v>
      </c>
      <c r="P354" s="18"/>
      <c r="Q354" s="18">
        <f t="shared" si="106"/>
        <v>-32575274.404999927</v>
      </c>
      <c r="R354" s="37" t="str">
        <f>IF((+M354-O354)=(Q354),"  ",$AO$514)</f>
        <v>  </v>
      </c>
      <c r="S354" s="40">
        <f t="shared" si="107"/>
        <v>-0.20082740896594542</v>
      </c>
      <c r="T354" s="39"/>
      <c r="U354" s="18">
        <v>404410783.0830001</v>
      </c>
      <c r="V354" s="18"/>
      <c r="W354" s="18">
        <v>420966220.561</v>
      </c>
      <c r="X354" s="18"/>
      <c r="Y354" s="18">
        <f t="shared" si="108"/>
        <v>-16555437.477999866</v>
      </c>
      <c r="Z354" s="37" t="str">
        <f>IF((+U354-W354)=(Y354),"  ",$AO$514)</f>
        <v>  </v>
      </c>
      <c r="AA354" s="40">
        <f t="shared" si="109"/>
        <v>-0.03932723498796955</v>
      </c>
      <c r="AB354" s="39"/>
      <c r="AC354" s="18">
        <v>551692454.1700001</v>
      </c>
      <c r="AD354" s="18"/>
      <c r="AE354" s="18">
        <v>548916831.3900001</v>
      </c>
      <c r="AF354" s="18"/>
      <c r="AG354" s="18">
        <f t="shared" si="110"/>
        <v>2775622.7799999714</v>
      </c>
      <c r="AH354" s="37" t="str">
        <f>IF((+AC354-AE354)=(AG354),"  ",$AO$514)</f>
        <v>  </v>
      </c>
      <c r="AI354" s="40">
        <f t="shared" si="111"/>
        <v>0.005056545220104424</v>
      </c>
      <c r="AJ354" s="18"/>
      <c r="AK354" s="18"/>
      <c r="AL354" s="18"/>
      <c r="AM354" s="18"/>
      <c r="AN354" s="18"/>
      <c r="AO354" s="18"/>
      <c r="AP354" s="85"/>
      <c r="AQ354" s="117"/>
      <c r="AR354" s="39"/>
      <c r="AS354" s="18"/>
      <c r="AT354" s="18"/>
      <c r="AU354" s="18"/>
      <c r="AV354" s="18"/>
      <c r="AW354" s="18"/>
      <c r="AX354" s="85"/>
      <c r="AY354" s="117"/>
      <c r="AZ354" s="39"/>
      <c r="BA354" s="18"/>
      <c r="BB354" s="18"/>
      <c r="BC354" s="18"/>
      <c r="BD354" s="85"/>
      <c r="BE354" s="117"/>
      <c r="BF354" s="39"/>
      <c r="BG354" s="18"/>
      <c r="BH354" s="104"/>
      <c r="BI354" s="18"/>
      <c r="BJ354" s="104"/>
      <c r="BK354" s="18"/>
      <c r="BL354" s="104"/>
      <c r="BM354" s="18"/>
      <c r="BN354" s="104"/>
      <c r="BO354" s="104"/>
      <c r="BP354" s="104"/>
    </row>
    <row r="355" spans="1:35" ht="12.75" outlineLevel="1">
      <c r="A355" s="1" t="s">
        <v>861</v>
      </c>
      <c r="B355" s="16" t="s">
        <v>862</v>
      </c>
      <c r="C355" s="1" t="s">
        <v>1310</v>
      </c>
      <c r="E355" s="5">
        <v>4022616.03</v>
      </c>
      <c r="G355" s="5">
        <v>3664916.43</v>
      </c>
      <c r="I355" s="9">
        <f t="shared" si="104"/>
        <v>357699.5999999996</v>
      </c>
      <c r="K355" s="21">
        <f t="shared" si="105"/>
        <v>0.09760102497071116</v>
      </c>
      <c r="M355" s="9">
        <v>11912740.12</v>
      </c>
      <c r="O355" s="9">
        <v>10919234.21</v>
      </c>
      <c r="Q355" s="9">
        <f t="shared" si="106"/>
        <v>993505.9099999983</v>
      </c>
      <c r="S355" s="21">
        <f t="shared" si="107"/>
        <v>0.09098677534456862</v>
      </c>
      <c r="U355" s="9">
        <v>35375091.61</v>
      </c>
      <c r="W355" s="9">
        <v>32470961.78</v>
      </c>
      <c r="Y355" s="9">
        <f t="shared" si="108"/>
        <v>2904129.829999998</v>
      </c>
      <c r="AA355" s="21">
        <f t="shared" si="109"/>
        <v>0.08943775209605134</v>
      </c>
      <c r="AC355" s="9">
        <v>46459142.519999996</v>
      </c>
      <c r="AE355" s="9">
        <v>41903252.21</v>
      </c>
      <c r="AG355" s="9">
        <f t="shared" si="110"/>
        <v>4555890.309999995</v>
      </c>
      <c r="AI355" s="21">
        <f t="shared" si="111"/>
        <v>0.10872402664995903</v>
      </c>
    </row>
    <row r="356" spans="1:35" ht="12.75" outlineLevel="1">
      <c r="A356" s="1" t="s">
        <v>863</v>
      </c>
      <c r="B356" s="16" t="s">
        <v>864</v>
      </c>
      <c r="C356" s="1" t="s">
        <v>1311</v>
      </c>
      <c r="E356" s="5">
        <v>0</v>
      </c>
      <c r="G356" s="5">
        <v>0</v>
      </c>
      <c r="I356" s="9">
        <f t="shared" si="104"/>
        <v>0</v>
      </c>
      <c r="K356" s="21">
        <f t="shared" si="105"/>
        <v>0</v>
      </c>
      <c r="M356" s="9">
        <v>0</v>
      </c>
      <c r="O356" s="9">
        <v>0</v>
      </c>
      <c r="Q356" s="9">
        <f t="shared" si="106"/>
        <v>0</v>
      </c>
      <c r="S356" s="21">
        <f t="shared" si="107"/>
        <v>0</v>
      </c>
      <c r="U356" s="9">
        <v>0</v>
      </c>
      <c r="W356" s="9">
        <v>0</v>
      </c>
      <c r="Y356" s="9">
        <f t="shared" si="108"/>
        <v>0</v>
      </c>
      <c r="AA356" s="21">
        <f t="shared" si="109"/>
        <v>0</v>
      </c>
      <c r="AC356" s="9">
        <v>0</v>
      </c>
      <c r="AE356" s="9">
        <v>1352005.73</v>
      </c>
      <c r="AG356" s="9">
        <f t="shared" si="110"/>
        <v>-1352005.73</v>
      </c>
      <c r="AI356" s="21" t="str">
        <f t="shared" si="111"/>
        <v>N.M.</v>
      </c>
    </row>
    <row r="357" spans="1:35" ht="12.75" outlineLevel="1">
      <c r="A357" s="1" t="s">
        <v>865</v>
      </c>
      <c r="B357" s="16" t="s">
        <v>866</v>
      </c>
      <c r="C357" s="1" t="s">
        <v>1312</v>
      </c>
      <c r="E357" s="5">
        <v>368307.36</v>
      </c>
      <c r="G357" s="5">
        <v>323530.11</v>
      </c>
      <c r="I357" s="9">
        <f t="shared" si="104"/>
        <v>44777.25</v>
      </c>
      <c r="K357" s="21">
        <f t="shared" si="105"/>
        <v>0.13840211039399083</v>
      </c>
      <c r="M357" s="9">
        <v>1099868.63</v>
      </c>
      <c r="O357" s="9">
        <v>947164.98</v>
      </c>
      <c r="Q357" s="9">
        <f t="shared" si="106"/>
        <v>152703.6499999999</v>
      </c>
      <c r="S357" s="21">
        <f t="shared" si="107"/>
        <v>0.16122180741944228</v>
      </c>
      <c r="U357" s="9">
        <v>3240449.3</v>
      </c>
      <c r="W357" s="9">
        <v>2863608.77</v>
      </c>
      <c r="Y357" s="9">
        <f t="shared" si="108"/>
        <v>376840.5299999998</v>
      </c>
      <c r="AA357" s="21">
        <f t="shared" si="109"/>
        <v>0.13159637376023253</v>
      </c>
      <c r="AC357" s="9">
        <v>4240862.34</v>
      </c>
      <c r="AE357" s="9">
        <v>3812331.17</v>
      </c>
      <c r="AG357" s="9">
        <f t="shared" si="110"/>
        <v>428531.1699999999</v>
      </c>
      <c r="AI357" s="21">
        <f t="shared" si="111"/>
        <v>0.11240659609327695</v>
      </c>
    </row>
    <row r="358" spans="1:35" ht="12.75" outlineLevel="1">
      <c r="A358" s="1" t="s">
        <v>867</v>
      </c>
      <c r="B358" s="16" t="s">
        <v>868</v>
      </c>
      <c r="C358" s="1" t="s">
        <v>1313</v>
      </c>
      <c r="E358" s="5">
        <v>3218</v>
      </c>
      <c r="G358" s="5">
        <v>3218</v>
      </c>
      <c r="I358" s="9">
        <f t="shared" si="104"/>
        <v>0</v>
      </c>
      <c r="K358" s="21">
        <f t="shared" si="105"/>
        <v>0</v>
      </c>
      <c r="M358" s="9">
        <v>9654</v>
      </c>
      <c r="O358" s="9">
        <v>9654</v>
      </c>
      <c r="Q358" s="9">
        <f t="shared" si="106"/>
        <v>0</v>
      </c>
      <c r="S358" s="21">
        <f t="shared" si="107"/>
        <v>0</v>
      </c>
      <c r="U358" s="9">
        <v>28962</v>
      </c>
      <c r="W358" s="9">
        <v>28962</v>
      </c>
      <c r="Y358" s="9">
        <f t="shared" si="108"/>
        <v>0</v>
      </c>
      <c r="AA358" s="21">
        <f t="shared" si="109"/>
        <v>0</v>
      </c>
      <c r="AC358" s="9">
        <v>38616</v>
      </c>
      <c r="AE358" s="9">
        <v>38616</v>
      </c>
      <c r="AG358" s="9">
        <f t="shared" si="110"/>
        <v>0</v>
      </c>
      <c r="AI358" s="21">
        <f t="shared" si="111"/>
        <v>0</v>
      </c>
    </row>
    <row r="359" spans="1:35" ht="12.75" outlineLevel="1">
      <c r="A359" s="1" t="s">
        <v>869</v>
      </c>
      <c r="B359" s="16" t="s">
        <v>870</v>
      </c>
      <c r="C359" s="1" t="s">
        <v>1314</v>
      </c>
      <c r="E359" s="5">
        <v>25959.56</v>
      </c>
      <c r="G359" s="5">
        <v>25959.56</v>
      </c>
      <c r="I359" s="9">
        <f t="shared" si="104"/>
        <v>0</v>
      </c>
      <c r="K359" s="21">
        <f t="shared" si="105"/>
        <v>0</v>
      </c>
      <c r="M359" s="9">
        <v>77878.68000000001</v>
      </c>
      <c r="O359" s="9">
        <v>120451.57</v>
      </c>
      <c r="Q359" s="9">
        <f t="shared" si="106"/>
        <v>-42572.89</v>
      </c>
      <c r="S359" s="21">
        <f t="shared" si="107"/>
        <v>-0.35344404394230805</v>
      </c>
      <c r="U359" s="9">
        <v>233636.04</v>
      </c>
      <c r="W359" s="9">
        <v>531646.39</v>
      </c>
      <c r="Y359" s="9">
        <f t="shared" si="108"/>
        <v>-298010.35</v>
      </c>
      <c r="AA359" s="21">
        <f t="shared" si="109"/>
        <v>-0.560542412410625</v>
      </c>
      <c r="AC359" s="9">
        <v>311514.72000000003</v>
      </c>
      <c r="AE359" s="9">
        <v>737243.8</v>
      </c>
      <c r="AG359" s="9">
        <f t="shared" si="110"/>
        <v>-425729.08</v>
      </c>
      <c r="AI359" s="21">
        <f t="shared" si="111"/>
        <v>-0.5774603733527498</v>
      </c>
    </row>
    <row r="360" spans="1:68" s="90" customFormat="1" ht="12.75">
      <c r="A360" s="90" t="s">
        <v>37</v>
      </c>
      <c r="B360" s="91"/>
      <c r="C360" s="77" t="s">
        <v>1315</v>
      </c>
      <c r="D360" s="105"/>
      <c r="E360" s="105">
        <v>4420100.949999999</v>
      </c>
      <c r="F360" s="105"/>
      <c r="G360" s="105">
        <v>4017624.1</v>
      </c>
      <c r="H360" s="105"/>
      <c r="I360" s="9">
        <f t="shared" si="104"/>
        <v>402476.84999999916</v>
      </c>
      <c r="J360" s="37" t="str">
        <f>IF((+E360-G360)=(I360),"  ",$AO$514)</f>
        <v>  </v>
      </c>
      <c r="K360" s="38">
        <f t="shared" si="105"/>
        <v>0.10017782649203025</v>
      </c>
      <c r="L360" s="39"/>
      <c r="M360" s="5">
        <v>13100141.43</v>
      </c>
      <c r="N360" s="9"/>
      <c r="O360" s="5">
        <v>11996504.760000002</v>
      </c>
      <c r="P360" s="9"/>
      <c r="Q360" s="9">
        <f t="shared" si="106"/>
        <v>1103636.669999998</v>
      </c>
      <c r="R360" s="37" t="str">
        <f>IF((+M360-O360)=(Q360),"  ",$AO$514)</f>
        <v>  </v>
      </c>
      <c r="S360" s="38">
        <f t="shared" si="107"/>
        <v>0.0919965183258926</v>
      </c>
      <c r="T360" s="39"/>
      <c r="U360" s="9">
        <v>38878138.949999996</v>
      </c>
      <c r="V360" s="9"/>
      <c r="W360" s="9">
        <v>35895178.940000005</v>
      </c>
      <c r="X360" s="9"/>
      <c r="Y360" s="9">
        <f t="shared" si="108"/>
        <v>2982960.0099999905</v>
      </c>
      <c r="Z360" s="37" t="str">
        <f>IF((+U360-W360)=(Y360),"  ",$AO$514)</f>
        <v>  </v>
      </c>
      <c r="AA360" s="38">
        <f t="shared" si="109"/>
        <v>0.08310196795469688</v>
      </c>
      <c r="AB360" s="39"/>
      <c r="AC360" s="9">
        <v>51050135.57999999</v>
      </c>
      <c r="AD360" s="9"/>
      <c r="AE360" s="9">
        <v>47843448.910000004</v>
      </c>
      <c r="AF360" s="9"/>
      <c r="AG360" s="9">
        <f t="shared" si="110"/>
        <v>3206686.669999987</v>
      </c>
      <c r="AH360" s="37" t="str">
        <f>IF((+AC360-AE360)=(AG360),"  ",$AO$514)</f>
        <v>  </v>
      </c>
      <c r="AI360" s="38">
        <f t="shared" si="111"/>
        <v>0.0670245716614661</v>
      </c>
      <c r="AJ360" s="105"/>
      <c r="AK360" s="105"/>
      <c r="AL360" s="105"/>
      <c r="AM360" s="105"/>
      <c r="AN360" s="105"/>
      <c r="AO360" s="105"/>
      <c r="AP360" s="106"/>
      <c r="AQ360" s="107"/>
      <c r="AR360" s="108"/>
      <c r="AS360" s="105"/>
      <c r="AT360" s="105"/>
      <c r="AU360" s="105"/>
      <c r="AV360" s="105"/>
      <c r="AW360" s="105"/>
      <c r="AX360" s="106"/>
      <c r="AY360" s="107"/>
      <c r="AZ360" s="108"/>
      <c r="BA360" s="105"/>
      <c r="BB360" s="105"/>
      <c r="BC360" s="105"/>
      <c r="BD360" s="106"/>
      <c r="BE360" s="107"/>
      <c r="BF360" s="108"/>
      <c r="BG360" s="105"/>
      <c r="BH360" s="109"/>
      <c r="BI360" s="105"/>
      <c r="BJ360" s="109"/>
      <c r="BK360" s="105"/>
      <c r="BL360" s="109"/>
      <c r="BM360" s="105"/>
      <c r="BN360" s="97"/>
      <c r="BO360" s="97"/>
      <c r="BP360" s="97"/>
    </row>
    <row r="361" spans="1:35" ht="12.75" outlineLevel="1">
      <c r="A361" s="1" t="s">
        <v>871</v>
      </c>
      <c r="B361" s="16" t="s">
        <v>872</v>
      </c>
      <c r="C361" s="1" t="s">
        <v>1316</v>
      </c>
      <c r="E361" s="5">
        <v>194371.36000000002</v>
      </c>
      <c r="G361" s="5">
        <v>244485.22</v>
      </c>
      <c r="I361" s="9">
        <f aca="true" t="shared" si="112" ref="I361:I401">+E361-G361</f>
        <v>-50113.859999999986</v>
      </c>
      <c r="K361" s="21">
        <f aca="true" t="shared" si="113" ref="K361:K401">IF(G361&lt;0,IF(I361=0,0,IF(OR(G361=0,E361=0),"N.M.",IF(ABS(I361/G361)&gt;=10,"N.M.",I361/(-G361)))),IF(I361=0,0,IF(OR(G361=0,E361=0),"N.M.",IF(ABS(I361/G361)&gt;=10,"N.M.",I361/G361))))</f>
        <v>-0.20497705341860742</v>
      </c>
      <c r="M361" s="9">
        <v>648337.25</v>
      </c>
      <c r="O361" s="9">
        <v>735124.454</v>
      </c>
      <c r="Q361" s="9">
        <f aca="true" t="shared" si="114" ref="Q361:Q401">(+M361-O361)</f>
        <v>-86787.20400000003</v>
      </c>
      <c r="S361" s="21">
        <f aca="true" t="shared" si="115" ref="S361:S401">IF(O361&lt;0,IF(Q361=0,0,IF(OR(O361=0,M361=0),"N.M.",IF(ABS(Q361/O361)&gt;=10,"N.M.",Q361/(-O361)))),IF(Q361=0,0,IF(OR(O361=0,M361=0),"N.M.",IF(ABS(Q361/O361)&gt;=10,"N.M.",Q361/O361))))</f>
        <v>-0.11805783840786233</v>
      </c>
      <c r="U361" s="9">
        <v>2057831.209</v>
      </c>
      <c r="W361" s="9">
        <v>2224162.668</v>
      </c>
      <c r="Y361" s="9">
        <f aca="true" t="shared" si="116" ref="Y361:Y401">(+U361-W361)</f>
        <v>-166331.45900000003</v>
      </c>
      <c r="AA361" s="21">
        <f aca="true" t="shared" si="117" ref="AA361:AA401">IF(W361&lt;0,IF(Y361=0,0,IF(OR(W361=0,U361=0),"N.M.",IF(ABS(Y361/W361)&gt;=10,"N.M.",Y361/(-W361)))),IF(Y361=0,0,IF(OR(W361=0,U361=0),"N.M.",IF(ABS(Y361/W361)&gt;=10,"N.M.",Y361/W361))))</f>
        <v>-0.07478385524273175</v>
      </c>
      <c r="AC361" s="9">
        <v>2873829.379</v>
      </c>
      <c r="AE361" s="9">
        <v>3009598.782</v>
      </c>
      <c r="AG361" s="9">
        <f aca="true" t="shared" si="118" ref="AG361:AG401">(+AC361-AE361)</f>
        <v>-135769.40299999993</v>
      </c>
      <c r="AI361" s="21">
        <f aca="true" t="shared" si="119" ref="AI361:AI401">IF(AE361&lt;0,IF(AG361=0,0,IF(OR(AE361=0,AC361=0),"N.M.",IF(ABS(AG361/AE361)&gt;=10,"N.M.",AG361/(-AE361)))),IF(AG361=0,0,IF(OR(AE361=0,AC361=0),"N.M.",IF(ABS(AG361/AE361)&gt;=10,"N.M.",AG361/AE361))))</f>
        <v>-0.04511212717522954</v>
      </c>
    </row>
    <row r="362" spans="1:35" ht="12.75" outlineLevel="1">
      <c r="A362" s="1" t="s">
        <v>873</v>
      </c>
      <c r="B362" s="16" t="s">
        <v>874</v>
      </c>
      <c r="C362" s="1" t="s">
        <v>1317</v>
      </c>
      <c r="E362" s="5">
        <v>25.37</v>
      </c>
      <c r="G362" s="5">
        <v>106.58</v>
      </c>
      <c r="I362" s="9">
        <f t="shared" si="112"/>
        <v>-81.21</v>
      </c>
      <c r="K362" s="21">
        <f t="shared" si="113"/>
        <v>-0.7619628448114092</v>
      </c>
      <c r="M362" s="9">
        <v>73.96000000000001</v>
      </c>
      <c r="O362" s="9">
        <v>661.58</v>
      </c>
      <c r="Q362" s="9">
        <f t="shared" si="114"/>
        <v>-587.62</v>
      </c>
      <c r="S362" s="21">
        <f t="shared" si="115"/>
        <v>-0.888207019559237</v>
      </c>
      <c r="U362" s="9">
        <v>12130.2</v>
      </c>
      <c r="W362" s="9">
        <v>15915.06</v>
      </c>
      <c r="Y362" s="9">
        <f t="shared" si="116"/>
        <v>-3784.8599999999988</v>
      </c>
      <c r="AA362" s="21">
        <f t="shared" si="117"/>
        <v>-0.23781625705463874</v>
      </c>
      <c r="AC362" s="9">
        <v>27644.38</v>
      </c>
      <c r="AE362" s="9">
        <v>28714.015</v>
      </c>
      <c r="AG362" s="9">
        <f t="shared" si="118"/>
        <v>-1069.6349999999984</v>
      </c>
      <c r="AI362" s="21">
        <f t="shared" si="119"/>
        <v>-0.037251321349522123</v>
      </c>
    </row>
    <row r="363" spans="1:35" ht="12.75" outlineLevel="1">
      <c r="A363" s="1" t="s">
        <v>875</v>
      </c>
      <c r="B363" s="16" t="s">
        <v>876</v>
      </c>
      <c r="C363" s="1" t="s">
        <v>1318</v>
      </c>
      <c r="E363" s="5">
        <v>0</v>
      </c>
      <c r="G363" s="5">
        <v>0</v>
      </c>
      <c r="I363" s="9">
        <f t="shared" si="112"/>
        <v>0</v>
      </c>
      <c r="K363" s="21">
        <f t="shared" si="113"/>
        <v>0</v>
      </c>
      <c r="M363" s="9">
        <v>0</v>
      </c>
      <c r="O363" s="9">
        <v>0</v>
      </c>
      <c r="Q363" s="9">
        <f t="shared" si="114"/>
        <v>0</v>
      </c>
      <c r="S363" s="21">
        <f t="shared" si="115"/>
        <v>0</v>
      </c>
      <c r="U363" s="9">
        <v>0</v>
      </c>
      <c r="W363" s="9">
        <v>0</v>
      </c>
      <c r="Y363" s="9">
        <f t="shared" si="116"/>
        <v>0</v>
      </c>
      <c r="AA363" s="21">
        <f t="shared" si="117"/>
        <v>0</v>
      </c>
      <c r="AC363" s="9">
        <v>31.220000000000002</v>
      </c>
      <c r="AE363" s="9">
        <v>0</v>
      </c>
      <c r="AG363" s="9">
        <f t="shared" si="118"/>
        <v>31.220000000000002</v>
      </c>
      <c r="AI363" s="21" t="str">
        <f t="shared" si="119"/>
        <v>N.M.</v>
      </c>
    </row>
    <row r="364" spans="1:35" ht="12.75" outlineLevel="1">
      <c r="A364" s="1" t="s">
        <v>877</v>
      </c>
      <c r="B364" s="16" t="s">
        <v>878</v>
      </c>
      <c r="C364" s="1" t="s">
        <v>1318</v>
      </c>
      <c r="E364" s="5">
        <v>0</v>
      </c>
      <c r="G364" s="5">
        <v>0</v>
      </c>
      <c r="I364" s="9">
        <f t="shared" si="112"/>
        <v>0</v>
      </c>
      <c r="K364" s="21">
        <f t="shared" si="113"/>
        <v>0</v>
      </c>
      <c r="M364" s="9">
        <v>0</v>
      </c>
      <c r="O364" s="9">
        <v>0</v>
      </c>
      <c r="Q364" s="9">
        <f t="shared" si="114"/>
        <v>0</v>
      </c>
      <c r="S364" s="21">
        <f t="shared" si="115"/>
        <v>0</v>
      </c>
      <c r="U364" s="9">
        <v>1815.3700000000001</v>
      </c>
      <c r="W364" s="9">
        <v>119801.55</v>
      </c>
      <c r="Y364" s="9">
        <f t="shared" si="116"/>
        <v>-117986.18000000001</v>
      </c>
      <c r="AA364" s="21">
        <f t="shared" si="117"/>
        <v>-0.9848468571566896</v>
      </c>
      <c r="AC364" s="9">
        <v>11649.61</v>
      </c>
      <c r="AE364" s="9">
        <v>190895.28</v>
      </c>
      <c r="AG364" s="9">
        <f t="shared" si="118"/>
        <v>-179245.66999999998</v>
      </c>
      <c r="AI364" s="21">
        <f t="shared" si="119"/>
        <v>-0.9389738185250048</v>
      </c>
    </row>
    <row r="365" spans="1:35" ht="12.75" outlineLevel="1">
      <c r="A365" s="1" t="s">
        <v>879</v>
      </c>
      <c r="B365" s="16" t="s">
        <v>880</v>
      </c>
      <c r="C365" s="1" t="s">
        <v>1318</v>
      </c>
      <c r="E365" s="5">
        <v>0</v>
      </c>
      <c r="G365" s="5">
        <v>0</v>
      </c>
      <c r="I365" s="9">
        <f t="shared" si="112"/>
        <v>0</v>
      </c>
      <c r="K365" s="21">
        <f t="shared" si="113"/>
        <v>0</v>
      </c>
      <c r="M365" s="9">
        <v>0</v>
      </c>
      <c r="O365" s="9">
        <v>0</v>
      </c>
      <c r="Q365" s="9">
        <f t="shared" si="114"/>
        <v>0</v>
      </c>
      <c r="S365" s="21">
        <f t="shared" si="115"/>
        <v>0</v>
      </c>
      <c r="U365" s="9">
        <v>-11197.35</v>
      </c>
      <c r="W365" s="9">
        <v>-1500000</v>
      </c>
      <c r="Y365" s="9">
        <f t="shared" si="116"/>
        <v>1488802.65</v>
      </c>
      <c r="AA365" s="21">
        <f t="shared" si="117"/>
        <v>0.9925350999999999</v>
      </c>
      <c r="AC365" s="9">
        <v>-80256.03000000001</v>
      </c>
      <c r="AE365" s="9">
        <v>731530</v>
      </c>
      <c r="AG365" s="9">
        <f t="shared" si="118"/>
        <v>-811786.03</v>
      </c>
      <c r="AI365" s="21">
        <f t="shared" si="119"/>
        <v>-1.1097098273481607</v>
      </c>
    </row>
    <row r="366" spans="1:35" ht="12.75" outlineLevel="1">
      <c r="A366" s="1" t="s">
        <v>881</v>
      </c>
      <c r="B366" s="16" t="s">
        <v>882</v>
      </c>
      <c r="C366" s="1" t="s">
        <v>1318</v>
      </c>
      <c r="E366" s="5">
        <v>746.08</v>
      </c>
      <c r="G366" s="5">
        <v>661191.18</v>
      </c>
      <c r="I366" s="9">
        <f t="shared" si="112"/>
        <v>-660445.1000000001</v>
      </c>
      <c r="K366" s="21">
        <f t="shared" si="113"/>
        <v>-0.998871612292227</v>
      </c>
      <c r="M366" s="9">
        <v>215.28</v>
      </c>
      <c r="O366" s="9">
        <v>1981523.1800000002</v>
      </c>
      <c r="Q366" s="9">
        <f t="shared" si="114"/>
        <v>-1981307.9000000001</v>
      </c>
      <c r="S366" s="21">
        <f t="shared" si="115"/>
        <v>-0.9998913563050017</v>
      </c>
      <c r="U366" s="9">
        <v>855420.5800000001</v>
      </c>
      <c r="W366" s="9">
        <v>5942519.18</v>
      </c>
      <c r="Y366" s="9">
        <f t="shared" si="116"/>
        <v>-5087098.6</v>
      </c>
      <c r="AA366" s="21">
        <f t="shared" si="117"/>
        <v>-0.8560508508110528</v>
      </c>
      <c r="AC366" s="9">
        <v>2835926.58</v>
      </c>
      <c r="AE366" s="9">
        <v>5942719.09</v>
      </c>
      <c r="AG366" s="9">
        <f t="shared" si="118"/>
        <v>-3106792.51</v>
      </c>
      <c r="AI366" s="21">
        <f t="shared" si="119"/>
        <v>-0.5227897302478755</v>
      </c>
    </row>
    <row r="367" spans="1:35" ht="12.75" outlineLevel="1">
      <c r="A367" s="1" t="s">
        <v>883</v>
      </c>
      <c r="B367" s="16" t="s">
        <v>884</v>
      </c>
      <c r="C367" s="1" t="s">
        <v>1318</v>
      </c>
      <c r="E367" s="5">
        <v>750094</v>
      </c>
      <c r="G367" s="5">
        <v>0</v>
      </c>
      <c r="I367" s="9">
        <f t="shared" si="112"/>
        <v>750094</v>
      </c>
      <c r="K367" s="21" t="str">
        <f t="shared" si="113"/>
        <v>N.M.</v>
      </c>
      <c r="M367" s="9">
        <v>2250282</v>
      </c>
      <c r="O367" s="9">
        <v>0</v>
      </c>
      <c r="Q367" s="9">
        <f t="shared" si="114"/>
        <v>2250282</v>
      </c>
      <c r="S367" s="21" t="str">
        <f t="shared" si="115"/>
        <v>N.M.</v>
      </c>
      <c r="U367" s="9">
        <v>6464616</v>
      </c>
      <c r="W367" s="9">
        <v>0</v>
      </c>
      <c r="Y367" s="9">
        <f t="shared" si="116"/>
        <v>6464616</v>
      </c>
      <c r="AA367" s="21" t="str">
        <f t="shared" si="117"/>
        <v>N.M.</v>
      </c>
      <c r="AC367" s="9">
        <v>6464816.82</v>
      </c>
      <c r="AE367" s="9">
        <v>0</v>
      </c>
      <c r="AG367" s="9">
        <f t="shared" si="118"/>
        <v>6464816.82</v>
      </c>
      <c r="AI367" s="21" t="str">
        <f t="shared" si="119"/>
        <v>N.M.</v>
      </c>
    </row>
    <row r="368" spans="1:35" ht="12.75" outlineLevel="1">
      <c r="A368" s="1" t="s">
        <v>885</v>
      </c>
      <c r="B368" s="16" t="s">
        <v>886</v>
      </c>
      <c r="C368" s="1" t="s">
        <v>1319</v>
      </c>
      <c r="E368" s="5">
        <v>0</v>
      </c>
      <c r="G368" s="5">
        <v>0</v>
      </c>
      <c r="I368" s="9">
        <f t="shared" si="112"/>
        <v>0</v>
      </c>
      <c r="K368" s="21">
        <f t="shared" si="113"/>
        <v>0</v>
      </c>
      <c r="M368" s="9">
        <v>0</v>
      </c>
      <c r="O368" s="9">
        <v>0</v>
      </c>
      <c r="Q368" s="9">
        <f t="shared" si="114"/>
        <v>0</v>
      </c>
      <c r="S368" s="21">
        <f t="shared" si="115"/>
        <v>0</v>
      </c>
      <c r="U368" s="9">
        <v>0</v>
      </c>
      <c r="W368" s="9">
        <v>-25603</v>
      </c>
      <c r="Y368" s="9">
        <f t="shared" si="116"/>
        <v>25603</v>
      </c>
      <c r="AA368" s="21" t="str">
        <f t="shared" si="117"/>
        <v>N.M.</v>
      </c>
      <c r="AC368" s="9">
        <v>0</v>
      </c>
      <c r="AE368" s="9">
        <v>740</v>
      </c>
      <c r="AG368" s="9">
        <f t="shared" si="118"/>
        <v>-740</v>
      </c>
      <c r="AI368" s="21" t="str">
        <f t="shared" si="119"/>
        <v>N.M.</v>
      </c>
    </row>
    <row r="369" spans="1:35" ht="12.75" outlineLevel="1">
      <c r="A369" s="1" t="s">
        <v>887</v>
      </c>
      <c r="B369" s="16" t="s">
        <v>888</v>
      </c>
      <c r="C369" s="1" t="s">
        <v>1319</v>
      </c>
      <c r="E369" s="5">
        <v>0</v>
      </c>
      <c r="G369" s="5">
        <v>10000</v>
      </c>
      <c r="I369" s="9">
        <f t="shared" si="112"/>
        <v>-10000</v>
      </c>
      <c r="K369" s="21" t="str">
        <f t="shared" si="113"/>
        <v>N.M.</v>
      </c>
      <c r="M369" s="9">
        <v>0</v>
      </c>
      <c r="O369" s="9">
        <v>26078</v>
      </c>
      <c r="Q369" s="9">
        <f t="shared" si="114"/>
        <v>-26078</v>
      </c>
      <c r="S369" s="21" t="str">
        <f t="shared" si="115"/>
        <v>N.M.</v>
      </c>
      <c r="U369" s="9">
        <v>-16746</v>
      </c>
      <c r="W369" s="9">
        <v>95976</v>
      </c>
      <c r="Y369" s="9">
        <f t="shared" si="116"/>
        <v>-112722</v>
      </c>
      <c r="AA369" s="21">
        <f t="shared" si="117"/>
        <v>-1.17448112028007</v>
      </c>
      <c r="AC369" s="9">
        <v>64856</v>
      </c>
      <c r="AE369" s="9">
        <v>95976</v>
      </c>
      <c r="AG369" s="9">
        <f t="shared" si="118"/>
        <v>-31120</v>
      </c>
      <c r="AI369" s="21">
        <f t="shared" si="119"/>
        <v>-0.3242477285988164</v>
      </c>
    </row>
    <row r="370" spans="1:35" ht="12.75" outlineLevel="1">
      <c r="A370" s="1" t="s">
        <v>889</v>
      </c>
      <c r="B370" s="16" t="s">
        <v>890</v>
      </c>
      <c r="C370" s="1" t="s">
        <v>1319</v>
      </c>
      <c r="E370" s="5">
        <v>13917</v>
      </c>
      <c r="G370" s="5">
        <v>0</v>
      </c>
      <c r="I370" s="9">
        <f t="shared" si="112"/>
        <v>13917</v>
      </c>
      <c r="K370" s="21" t="str">
        <f t="shared" si="113"/>
        <v>N.M.</v>
      </c>
      <c r="M370" s="9">
        <v>37146</v>
      </c>
      <c r="O370" s="9">
        <v>0</v>
      </c>
      <c r="Q370" s="9">
        <f t="shared" si="114"/>
        <v>37146</v>
      </c>
      <c r="S370" s="21" t="str">
        <f t="shared" si="115"/>
        <v>N.M.</v>
      </c>
      <c r="U370" s="9">
        <v>157315</v>
      </c>
      <c r="W370" s="9">
        <v>0</v>
      </c>
      <c r="Y370" s="9">
        <f t="shared" si="116"/>
        <v>157315</v>
      </c>
      <c r="AA370" s="21" t="str">
        <f t="shared" si="117"/>
        <v>N.M.</v>
      </c>
      <c r="AC370" s="9">
        <v>157315</v>
      </c>
      <c r="AE370" s="9">
        <v>0</v>
      </c>
      <c r="AG370" s="9">
        <f t="shared" si="118"/>
        <v>157315</v>
      </c>
      <c r="AI370" s="21" t="str">
        <f t="shared" si="119"/>
        <v>N.M.</v>
      </c>
    </row>
    <row r="371" spans="1:35" ht="12.75" outlineLevel="1">
      <c r="A371" s="1" t="s">
        <v>891</v>
      </c>
      <c r="B371" s="16" t="s">
        <v>892</v>
      </c>
      <c r="C371" s="1" t="s">
        <v>1320</v>
      </c>
      <c r="E371" s="5">
        <v>34.76</v>
      </c>
      <c r="G371" s="5">
        <v>87</v>
      </c>
      <c r="I371" s="9">
        <f t="shared" si="112"/>
        <v>-52.24</v>
      </c>
      <c r="K371" s="21">
        <f t="shared" si="113"/>
        <v>-0.6004597701149426</v>
      </c>
      <c r="M371" s="9">
        <v>98.48</v>
      </c>
      <c r="O371" s="9">
        <v>557.79</v>
      </c>
      <c r="Q371" s="9">
        <f t="shared" si="114"/>
        <v>-459.30999999999995</v>
      </c>
      <c r="S371" s="21">
        <f t="shared" si="115"/>
        <v>-0.8234460997866581</v>
      </c>
      <c r="U371" s="9">
        <v>25967.31</v>
      </c>
      <c r="W371" s="9">
        <v>14912.970000000001</v>
      </c>
      <c r="Y371" s="9">
        <f t="shared" si="116"/>
        <v>11054.34</v>
      </c>
      <c r="AA371" s="21">
        <f t="shared" si="117"/>
        <v>0.7412567717899251</v>
      </c>
      <c r="AC371" s="9">
        <v>40286.04</v>
      </c>
      <c r="AE371" s="9">
        <v>25178.440000000002</v>
      </c>
      <c r="AG371" s="9">
        <f t="shared" si="118"/>
        <v>15107.599999999999</v>
      </c>
      <c r="AI371" s="21">
        <f t="shared" si="119"/>
        <v>0.6000212880543829</v>
      </c>
    </row>
    <row r="372" spans="1:35" ht="12.75" outlineLevel="1">
      <c r="A372" s="1" t="s">
        <v>893</v>
      </c>
      <c r="B372" s="16" t="s">
        <v>894</v>
      </c>
      <c r="C372" s="1" t="s">
        <v>1321</v>
      </c>
      <c r="E372" s="5">
        <v>0</v>
      </c>
      <c r="G372" s="5">
        <v>0</v>
      </c>
      <c r="I372" s="9">
        <f t="shared" si="112"/>
        <v>0</v>
      </c>
      <c r="K372" s="21">
        <f t="shared" si="113"/>
        <v>0</v>
      </c>
      <c r="M372" s="9">
        <v>0</v>
      </c>
      <c r="O372" s="9">
        <v>0</v>
      </c>
      <c r="Q372" s="9">
        <f t="shared" si="114"/>
        <v>0</v>
      </c>
      <c r="S372" s="21">
        <f t="shared" si="115"/>
        <v>0</v>
      </c>
      <c r="U372" s="9">
        <v>0</v>
      </c>
      <c r="W372" s="9">
        <v>0</v>
      </c>
      <c r="Y372" s="9">
        <f t="shared" si="116"/>
        <v>0</v>
      </c>
      <c r="AA372" s="21">
        <f t="shared" si="117"/>
        <v>0</v>
      </c>
      <c r="AC372" s="9">
        <v>0</v>
      </c>
      <c r="AE372" s="9">
        <v>32455</v>
      </c>
      <c r="AG372" s="9">
        <f t="shared" si="118"/>
        <v>-32455</v>
      </c>
      <c r="AI372" s="21" t="str">
        <f t="shared" si="119"/>
        <v>N.M.</v>
      </c>
    </row>
    <row r="373" spans="1:35" ht="12.75" outlineLevel="1">
      <c r="A373" s="1" t="s">
        <v>895</v>
      </c>
      <c r="B373" s="16" t="s">
        <v>896</v>
      </c>
      <c r="C373" s="1" t="s">
        <v>1321</v>
      </c>
      <c r="E373" s="5">
        <v>0</v>
      </c>
      <c r="G373" s="5">
        <v>0</v>
      </c>
      <c r="I373" s="9">
        <f t="shared" si="112"/>
        <v>0</v>
      </c>
      <c r="K373" s="21">
        <f t="shared" si="113"/>
        <v>0</v>
      </c>
      <c r="M373" s="9">
        <v>0</v>
      </c>
      <c r="O373" s="9">
        <v>0</v>
      </c>
      <c r="Q373" s="9">
        <f t="shared" si="114"/>
        <v>0</v>
      </c>
      <c r="S373" s="21">
        <f t="shared" si="115"/>
        <v>0</v>
      </c>
      <c r="U373" s="9">
        <v>0</v>
      </c>
      <c r="W373" s="9">
        <v>0</v>
      </c>
      <c r="Y373" s="9">
        <f t="shared" si="116"/>
        <v>0</v>
      </c>
      <c r="AA373" s="21">
        <f t="shared" si="117"/>
        <v>0</v>
      </c>
      <c r="AC373" s="9">
        <v>-57439</v>
      </c>
      <c r="AE373" s="9">
        <v>44080</v>
      </c>
      <c r="AG373" s="9">
        <f t="shared" si="118"/>
        <v>-101519</v>
      </c>
      <c r="AI373" s="21">
        <f t="shared" si="119"/>
        <v>-2.303062613430127</v>
      </c>
    </row>
    <row r="374" spans="1:35" ht="12.75" outlineLevel="1">
      <c r="A374" s="1" t="s">
        <v>897</v>
      </c>
      <c r="B374" s="16" t="s">
        <v>898</v>
      </c>
      <c r="C374" s="1" t="s">
        <v>1321</v>
      </c>
      <c r="E374" s="5">
        <v>0</v>
      </c>
      <c r="G374" s="5">
        <v>13100</v>
      </c>
      <c r="I374" s="9">
        <f t="shared" si="112"/>
        <v>-13100</v>
      </c>
      <c r="K374" s="21" t="str">
        <f t="shared" si="113"/>
        <v>N.M.</v>
      </c>
      <c r="M374" s="9">
        <v>0</v>
      </c>
      <c r="O374" s="9">
        <v>39300</v>
      </c>
      <c r="Q374" s="9">
        <f t="shared" si="114"/>
        <v>-39300</v>
      </c>
      <c r="S374" s="21" t="str">
        <f t="shared" si="115"/>
        <v>N.M.</v>
      </c>
      <c r="U374" s="9">
        <v>0</v>
      </c>
      <c r="W374" s="9">
        <v>117900</v>
      </c>
      <c r="Y374" s="9">
        <f t="shared" si="116"/>
        <v>-117900</v>
      </c>
      <c r="AA374" s="21" t="str">
        <f t="shared" si="117"/>
        <v>N.M.</v>
      </c>
      <c r="AC374" s="9">
        <v>-26525</v>
      </c>
      <c r="AE374" s="9">
        <v>117900</v>
      </c>
      <c r="AG374" s="9">
        <f t="shared" si="118"/>
        <v>-144425</v>
      </c>
      <c r="AI374" s="21">
        <f t="shared" si="119"/>
        <v>-1.2249787955894826</v>
      </c>
    </row>
    <row r="375" spans="1:35" ht="12.75" outlineLevel="1">
      <c r="A375" s="1" t="s">
        <v>899</v>
      </c>
      <c r="B375" s="16" t="s">
        <v>900</v>
      </c>
      <c r="C375" s="1" t="s">
        <v>1321</v>
      </c>
      <c r="E375" s="5">
        <v>0</v>
      </c>
      <c r="G375" s="5">
        <v>0</v>
      </c>
      <c r="I375" s="9">
        <f t="shared" si="112"/>
        <v>0</v>
      </c>
      <c r="K375" s="21">
        <f t="shared" si="113"/>
        <v>0</v>
      </c>
      <c r="M375" s="9">
        <v>13600</v>
      </c>
      <c r="O375" s="9">
        <v>0</v>
      </c>
      <c r="Q375" s="9">
        <f t="shared" si="114"/>
        <v>13600</v>
      </c>
      <c r="S375" s="21" t="str">
        <f t="shared" si="115"/>
        <v>N.M.</v>
      </c>
      <c r="U375" s="9">
        <v>62800</v>
      </c>
      <c r="W375" s="9">
        <v>0</v>
      </c>
      <c r="Y375" s="9">
        <f t="shared" si="116"/>
        <v>62800</v>
      </c>
      <c r="AA375" s="21" t="str">
        <f t="shared" si="117"/>
        <v>N.M.</v>
      </c>
      <c r="AC375" s="9">
        <v>62800</v>
      </c>
      <c r="AE375" s="9">
        <v>0</v>
      </c>
      <c r="AG375" s="9">
        <f t="shared" si="118"/>
        <v>62800</v>
      </c>
      <c r="AI375" s="21" t="str">
        <f t="shared" si="119"/>
        <v>N.M.</v>
      </c>
    </row>
    <row r="376" spans="1:35" ht="12.75" outlineLevel="1">
      <c r="A376" s="1" t="s">
        <v>901</v>
      </c>
      <c r="B376" s="16" t="s">
        <v>902</v>
      </c>
      <c r="C376" s="1" t="s">
        <v>1322</v>
      </c>
      <c r="E376" s="5">
        <v>0</v>
      </c>
      <c r="G376" s="5">
        <v>0</v>
      </c>
      <c r="I376" s="9">
        <f t="shared" si="112"/>
        <v>0</v>
      </c>
      <c r="K376" s="21">
        <f t="shared" si="113"/>
        <v>0</v>
      </c>
      <c r="M376" s="9">
        <v>0</v>
      </c>
      <c r="O376" s="9">
        <v>0</v>
      </c>
      <c r="Q376" s="9">
        <f t="shared" si="114"/>
        <v>0</v>
      </c>
      <c r="S376" s="21">
        <f t="shared" si="115"/>
        <v>0</v>
      </c>
      <c r="U376" s="9">
        <v>0</v>
      </c>
      <c r="W376" s="9">
        <v>0</v>
      </c>
      <c r="Y376" s="9">
        <f t="shared" si="116"/>
        <v>0</v>
      </c>
      <c r="AA376" s="21">
        <f t="shared" si="117"/>
        <v>0</v>
      </c>
      <c r="AC376" s="9">
        <v>7500.68</v>
      </c>
      <c r="AE376" s="9">
        <v>1709.04</v>
      </c>
      <c r="AG376" s="9">
        <f t="shared" si="118"/>
        <v>5791.64</v>
      </c>
      <c r="AI376" s="21">
        <f t="shared" si="119"/>
        <v>3.388826475682255</v>
      </c>
    </row>
    <row r="377" spans="1:35" ht="12.75" outlineLevel="1">
      <c r="A377" s="1" t="s">
        <v>903</v>
      </c>
      <c r="B377" s="16" t="s">
        <v>904</v>
      </c>
      <c r="C377" s="1" t="s">
        <v>1322</v>
      </c>
      <c r="E377" s="5">
        <v>0</v>
      </c>
      <c r="G377" s="5">
        <v>0</v>
      </c>
      <c r="I377" s="9">
        <f t="shared" si="112"/>
        <v>0</v>
      </c>
      <c r="K377" s="21">
        <f t="shared" si="113"/>
        <v>0</v>
      </c>
      <c r="M377" s="9">
        <v>0</v>
      </c>
      <c r="O377" s="9">
        <v>320</v>
      </c>
      <c r="Q377" s="9">
        <f t="shared" si="114"/>
        <v>-320</v>
      </c>
      <c r="S377" s="21" t="str">
        <f t="shared" si="115"/>
        <v>N.M.</v>
      </c>
      <c r="U377" s="9">
        <v>0</v>
      </c>
      <c r="W377" s="9">
        <v>320</v>
      </c>
      <c r="Y377" s="9">
        <f t="shared" si="116"/>
        <v>-320</v>
      </c>
      <c r="AA377" s="21" t="str">
        <f t="shared" si="117"/>
        <v>N.M.</v>
      </c>
      <c r="AC377" s="9">
        <v>1709.04</v>
      </c>
      <c r="AE377" s="9">
        <v>320</v>
      </c>
      <c r="AG377" s="9">
        <f t="shared" si="118"/>
        <v>1389.04</v>
      </c>
      <c r="AI377" s="21">
        <f t="shared" si="119"/>
        <v>4.34075</v>
      </c>
    </row>
    <row r="378" spans="1:35" ht="12.75" outlineLevel="1">
      <c r="A378" s="1" t="s">
        <v>905</v>
      </c>
      <c r="B378" s="16" t="s">
        <v>906</v>
      </c>
      <c r="C378" s="1" t="s">
        <v>1322</v>
      </c>
      <c r="E378" s="5">
        <v>0</v>
      </c>
      <c r="G378" s="5">
        <v>0</v>
      </c>
      <c r="I378" s="9">
        <f t="shared" si="112"/>
        <v>0</v>
      </c>
      <c r="K378" s="21">
        <f t="shared" si="113"/>
        <v>0</v>
      </c>
      <c r="M378" s="9">
        <v>0</v>
      </c>
      <c r="O378" s="9">
        <v>0</v>
      </c>
      <c r="Q378" s="9">
        <f t="shared" si="114"/>
        <v>0</v>
      </c>
      <c r="S378" s="21">
        <f t="shared" si="115"/>
        <v>0</v>
      </c>
      <c r="U378" s="9">
        <v>576</v>
      </c>
      <c r="W378" s="9">
        <v>0</v>
      </c>
      <c r="Y378" s="9">
        <f t="shared" si="116"/>
        <v>576</v>
      </c>
      <c r="AA378" s="21" t="str">
        <f t="shared" si="117"/>
        <v>N.M.</v>
      </c>
      <c r="AC378" s="9">
        <v>576</v>
      </c>
      <c r="AE378" s="9">
        <v>0</v>
      </c>
      <c r="AG378" s="9">
        <f t="shared" si="118"/>
        <v>576</v>
      </c>
      <c r="AI378" s="21" t="str">
        <f t="shared" si="119"/>
        <v>N.M.</v>
      </c>
    </row>
    <row r="379" spans="1:35" ht="12.75" outlineLevel="1">
      <c r="A379" s="1" t="s">
        <v>907</v>
      </c>
      <c r="B379" s="16" t="s">
        <v>908</v>
      </c>
      <c r="C379" s="1" t="s">
        <v>1323</v>
      </c>
      <c r="E379" s="5">
        <v>0</v>
      </c>
      <c r="G379" s="5">
        <v>0</v>
      </c>
      <c r="I379" s="9">
        <f t="shared" si="112"/>
        <v>0</v>
      </c>
      <c r="K379" s="21">
        <f t="shared" si="113"/>
        <v>0</v>
      </c>
      <c r="M379" s="9">
        <v>0</v>
      </c>
      <c r="O379" s="9">
        <v>0</v>
      </c>
      <c r="Q379" s="9">
        <f t="shared" si="114"/>
        <v>0</v>
      </c>
      <c r="S379" s="21">
        <f t="shared" si="115"/>
        <v>0</v>
      </c>
      <c r="U379" s="9">
        <v>0</v>
      </c>
      <c r="W379" s="9">
        <v>0</v>
      </c>
      <c r="Y379" s="9">
        <f t="shared" si="116"/>
        <v>0</v>
      </c>
      <c r="AA379" s="21">
        <f t="shared" si="117"/>
        <v>0</v>
      </c>
      <c r="AC379" s="9">
        <v>0</v>
      </c>
      <c r="AE379" s="9">
        <v>100</v>
      </c>
      <c r="AG379" s="9">
        <f t="shared" si="118"/>
        <v>-100</v>
      </c>
      <c r="AI379" s="21" t="str">
        <f t="shared" si="119"/>
        <v>N.M.</v>
      </c>
    </row>
    <row r="380" spans="1:35" ht="12.75" outlineLevel="1">
      <c r="A380" s="1" t="s">
        <v>909</v>
      </c>
      <c r="B380" s="16" t="s">
        <v>910</v>
      </c>
      <c r="C380" s="1" t="s">
        <v>1323</v>
      </c>
      <c r="E380" s="5">
        <v>0</v>
      </c>
      <c r="G380" s="5">
        <v>0</v>
      </c>
      <c r="I380" s="9">
        <f t="shared" si="112"/>
        <v>0</v>
      </c>
      <c r="K380" s="21">
        <f t="shared" si="113"/>
        <v>0</v>
      </c>
      <c r="M380" s="9">
        <v>0</v>
      </c>
      <c r="O380" s="9">
        <v>15</v>
      </c>
      <c r="Q380" s="9">
        <f t="shared" si="114"/>
        <v>-15</v>
      </c>
      <c r="S380" s="21" t="str">
        <f t="shared" si="115"/>
        <v>N.M.</v>
      </c>
      <c r="U380" s="9">
        <v>0</v>
      </c>
      <c r="W380" s="9">
        <v>40</v>
      </c>
      <c r="Y380" s="9">
        <f t="shared" si="116"/>
        <v>-40</v>
      </c>
      <c r="AA380" s="21" t="str">
        <f t="shared" si="117"/>
        <v>N.M.</v>
      </c>
      <c r="AC380" s="9">
        <v>0</v>
      </c>
      <c r="AE380" s="9">
        <v>40</v>
      </c>
      <c r="AG380" s="9">
        <f t="shared" si="118"/>
        <v>-40</v>
      </c>
      <c r="AI380" s="21" t="str">
        <f t="shared" si="119"/>
        <v>N.M.</v>
      </c>
    </row>
    <row r="381" spans="1:35" ht="12.75" outlineLevel="1">
      <c r="A381" s="1" t="s">
        <v>911</v>
      </c>
      <c r="B381" s="16" t="s">
        <v>912</v>
      </c>
      <c r="C381" s="1" t="s">
        <v>1323</v>
      </c>
      <c r="E381" s="5">
        <v>55</v>
      </c>
      <c r="G381" s="5">
        <v>0</v>
      </c>
      <c r="I381" s="9">
        <f t="shared" si="112"/>
        <v>55</v>
      </c>
      <c r="K381" s="21" t="str">
        <f t="shared" si="113"/>
        <v>N.M.</v>
      </c>
      <c r="M381" s="9">
        <v>155</v>
      </c>
      <c r="O381" s="9">
        <v>0</v>
      </c>
      <c r="Q381" s="9">
        <f t="shared" si="114"/>
        <v>155</v>
      </c>
      <c r="S381" s="21" t="str">
        <f t="shared" si="115"/>
        <v>N.M.</v>
      </c>
      <c r="U381" s="9">
        <v>210</v>
      </c>
      <c r="W381" s="9">
        <v>0</v>
      </c>
      <c r="Y381" s="9">
        <f t="shared" si="116"/>
        <v>210</v>
      </c>
      <c r="AA381" s="21" t="str">
        <f t="shared" si="117"/>
        <v>N.M.</v>
      </c>
      <c r="AC381" s="9">
        <v>210</v>
      </c>
      <c r="AE381" s="9">
        <v>0</v>
      </c>
      <c r="AG381" s="9">
        <f t="shared" si="118"/>
        <v>210</v>
      </c>
      <c r="AI381" s="21" t="str">
        <f t="shared" si="119"/>
        <v>N.M.</v>
      </c>
    </row>
    <row r="382" spans="1:35" ht="12.75" outlineLevel="1">
      <c r="A382" s="1" t="s">
        <v>913</v>
      </c>
      <c r="B382" s="16" t="s">
        <v>914</v>
      </c>
      <c r="C382" s="1" t="s">
        <v>1324</v>
      </c>
      <c r="E382" s="5">
        <v>0</v>
      </c>
      <c r="G382" s="5">
        <v>0</v>
      </c>
      <c r="I382" s="9">
        <f t="shared" si="112"/>
        <v>0</v>
      </c>
      <c r="K382" s="21">
        <f t="shared" si="113"/>
        <v>0</v>
      </c>
      <c r="M382" s="9">
        <v>0</v>
      </c>
      <c r="O382" s="9">
        <v>0</v>
      </c>
      <c r="Q382" s="9">
        <f t="shared" si="114"/>
        <v>0</v>
      </c>
      <c r="S382" s="21">
        <f t="shared" si="115"/>
        <v>0</v>
      </c>
      <c r="U382" s="9">
        <v>0</v>
      </c>
      <c r="W382" s="9">
        <v>339379.22000000003</v>
      </c>
      <c r="Y382" s="9">
        <f t="shared" si="116"/>
        <v>-339379.22000000003</v>
      </c>
      <c r="AA382" s="21" t="str">
        <f t="shared" si="117"/>
        <v>N.M.</v>
      </c>
      <c r="AC382" s="9">
        <v>0</v>
      </c>
      <c r="AE382" s="9">
        <v>509068.82000000007</v>
      </c>
      <c r="AG382" s="9">
        <f t="shared" si="118"/>
        <v>-509068.82000000007</v>
      </c>
      <c r="AI382" s="21" t="str">
        <f t="shared" si="119"/>
        <v>N.M.</v>
      </c>
    </row>
    <row r="383" spans="1:35" ht="12.75" outlineLevel="1">
      <c r="A383" s="1" t="s">
        <v>915</v>
      </c>
      <c r="B383" s="16" t="s">
        <v>916</v>
      </c>
      <c r="C383" s="1" t="s">
        <v>1324</v>
      </c>
      <c r="E383" s="5">
        <v>0</v>
      </c>
      <c r="G383" s="5">
        <v>55863.8</v>
      </c>
      <c r="I383" s="9">
        <f t="shared" si="112"/>
        <v>-55863.8</v>
      </c>
      <c r="K383" s="21" t="str">
        <f t="shared" si="113"/>
        <v>N.M.</v>
      </c>
      <c r="M383" s="9">
        <v>0</v>
      </c>
      <c r="O383" s="9">
        <v>167591.4</v>
      </c>
      <c r="Q383" s="9">
        <f t="shared" si="114"/>
        <v>-167591.4</v>
      </c>
      <c r="S383" s="21" t="str">
        <f t="shared" si="115"/>
        <v>N.M.</v>
      </c>
      <c r="U383" s="9">
        <v>335182.84</v>
      </c>
      <c r="W383" s="9">
        <v>167591.4</v>
      </c>
      <c r="Y383" s="9">
        <f t="shared" si="116"/>
        <v>167591.44000000003</v>
      </c>
      <c r="AA383" s="21">
        <f t="shared" si="117"/>
        <v>1.0000002386757318</v>
      </c>
      <c r="AC383" s="9">
        <v>502774.24</v>
      </c>
      <c r="AE383" s="9">
        <v>167591.4</v>
      </c>
      <c r="AG383" s="9">
        <f t="shared" si="118"/>
        <v>335182.83999999997</v>
      </c>
      <c r="AI383" s="21">
        <f t="shared" si="119"/>
        <v>2.0000002386757316</v>
      </c>
    </row>
    <row r="384" spans="1:35" ht="12.75" outlineLevel="1">
      <c r="A384" s="1" t="s">
        <v>917</v>
      </c>
      <c r="B384" s="16" t="s">
        <v>918</v>
      </c>
      <c r="C384" s="1" t="s">
        <v>1324</v>
      </c>
      <c r="E384" s="5">
        <v>62479.56</v>
      </c>
      <c r="G384" s="5">
        <v>0</v>
      </c>
      <c r="I384" s="9">
        <f t="shared" si="112"/>
        <v>62479.56</v>
      </c>
      <c r="K384" s="21" t="str">
        <f t="shared" si="113"/>
        <v>N.M.</v>
      </c>
      <c r="M384" s="9">
        <v>187438.68</v>
      </c>
      <c r="O384" s="9">
        <v>0</v>
      </c>
      <c r="Q384" s="9">
        <f t="shared" si="114"/>
        <v>187438.68</v>
      </c>
      <c r="S384" s="21" t="str">
        <f t="shared" si="115"/>
        <v>N.M.</v>
      </c>
      <c r="U384" s="9">
        <v>187438.68</v>
      </c>
      <c r="W384" s="9">
        <v>0</v>
      </c>
      <c r="Y384" s="9">
        <f t="shared" si="116"/>
        <v>187438.68</v>
      </c>
      <c r="AA384" s="21" t="str">
        <f t="shared" si="117"/>
        <v>N.M.</v>
      </c>
      <c r="AC384" s="9">
        <v>187438.68</v>
      </c>
      <c r="AE384" s="9">
        <v>0</v>
      </c>
      <c r="AG384" s="9">
        <f t="shared" si="118"/>
        <v>187438.68</v>
      </c>
      <c r="AI384" s="21" t="str">
        <f t="shared" si="119"/>
        <v>N.M.</v>
      </c>
    </row>
    <row r="385" spans="1:35" ht="12.75" outlineLevel="1">
      <c r="A385" s="1" t="s">
        <v>919</v>
      </c>
      <c r="B385" s="16" t="s">
        <v>920</v>
      </c>
      <c r="C385" s="1" t="s">
        <v>1325</v>
      </c>
      <c r="E385" s="5">
        <v>0</v>
      </c>
      <c r="G385" s="5">
        <v>0</v>
      </c>
      <c r="I385" s="9">
        <f t="shared" si="112"/>
        <v>0</v>
      </c>
      <c r="K385" s="21">
        <f t="shared" si="113"/>
        <v>0</v>
      </c>
      <c r="M385" s="9">
        <v>-227000</v>
      </c>
      <c r="O385" s="9">
        <v>325000</v>
      </c>
      <c r="Q385" s="9">
        <f t="shared" si="114"/>
        <v>-552000</v>
      </c>
      <c r="S385" s="21">
        <f t="shared" si="115"/>
        <v>-1.6984615384615385</v>
      </c>
      <c r="U385" s="9">
        <v>-840600</v>
      </c>
      <c r="W385" s="9">
        <v>325000</v>
      </c>
      <c r="Y385" s="9">
        <f t="shared" si="116"/>
        <v>-1165600</v>
      </c>
      <c r="AA385" s="21">
        <f t="shared" si="117"/>
        <v>-3.5864615384615384</v>
      </c>
      <c r="AC385" s="9">
        <v>-938600</v>
      </c>
      <c r="AE385" s="9">
        <v>334500</v>
      </c>
      <c r="AG385" s="9">
        <f t="shared" si="118"/>
        <v>-1273100</v>
      </c>
      <c r="AI385" s="21">
        <f t="shared" si="119"/>
        <v>-3.8059790732436474</v>
      </c>
    </row>
    <row r="386" spans="1:35" ht="12.75" outlineLevel="1">
      <c r="A386" s="1" t="s">
        <v>921</v>
      </c>
      <c r="B386" s="16" t="s">
        <v>922</v>
      </c>
      <c r="C386" s="1" t="s">
        <v>1325</v>
      </c>
      <c r="E386" s="5">
        <v>0</v>
      </c>
      <c r="G386" s="5">
        <v>0</v>
      </c>
      <c r="I386" s="9">
        <f t="shared" si="112"/>
        <v>0</v>
      </c>
      <c r="K386" s="21">
        <f t="shared" si="113"/>
        <v>0</v>
      </c>
      <c r="M386" s="9">
        <v>0</v>
      </c>
      <c r="O386" s="9">
        <v>0</v>
      </c>
      <c r="Q386" s="9">
        <f t="shared" si="114"/>
        <v>0</v>
      </c>
      <c r="S386" s="21">
        <f t="shared" si="115"/>
        <v>0</v>
      </c>
      <c r="U386" s="9">
        <v>0</v>
      </c>
      <c r="W386" s="9">
        <v>2404.51</v>
      </c>
      <c r="Y386" s="9">
        <f t="shared" si="116"/>
        <v>-2404.51</v>
      </c>
      <c r="AA386" s="21" t="str">
        <f t="shared" si="117"/>
        <v>N.M.</v>
      </c>
      <c r="AC386" s="9">
        <v>0</v>
      </c>
      <c r="AE386" s="9">
        <v>40000.170000000006</v>
      </c>
      <c r="AG386" s="9">
        <f t="shared" si="118"/>
        <v>-40000.170000000006</v>
      </c>
      <c r="AI386" s="21" t="str">
        <f t="shared" si="119"/>
        <v>N.M.</v>
      </c>
    </row>
    <row r="387" spans="1:35" ht="12.75" outlineLevel="1">
      <c r="A387" s="1" t="s">
        <v>923</v>
      </c>
      <c r="B387" s="16" t="s">
        <v>924</v>
      </c>
      <c r="C387" s="1" t="s">
        <v>1325</v>
      </c>
      <c r="E387" s="5">
        <v>0</v>
      </c>
      <c r="G387" s="5">
        <v>2079.2400000000002</v>
      </c>
      <c r="I387" s="9">
        <f t="shared" si="112"/>
        <v>-2079.2400000000002</v>
      </c>
      <c r="K387" s="21" t="str">
        <f t="shared" si="113"/>
        <v>N.M.</v>
      </c>
      <c r="M387" s="9">
        <v>164843.83000000002</v>
      </c>
      <c r="O387" s="9">
        <v>6005.35</v>
      </c>
      <c r="Q387" s="9">
        <f t="shared" si="114"/>
        <v>158838.48</v>
      </c>
      <c r="S387" s="21" t="str">
        <f t="shared" si="115"/>
        <v>N.M.</v>
      </c>
      <c r="U387" s="9">
        <v>243282.02000000002</v>
      </c>
      <c r="W387" s="9">
        <v>19372.79</v>
      </c>
      <c r="Y387" s="9">
        <f t="shared" si="116"/>
        <v>223909.23</v>
      </c>
      <c r="AA387" s="21" t="str">
        <f t="shared" si="117"/>
        <v>N.M.</v>
      </c>
      <c r="AC387" s="9">
        <v>356436.14</v>
      </c>
      <c r="AE387" s="9">
        <v>19372.79</v>
      </c>
      <c r="AG387" s="9">
        <f t="shared" si="118"/>
        <v>337063.35000000003</v>
      </c>
      <c r="AI387" s="21" t="str">
        <f t="shared" si="119"/>
        <v>N.M.</v>
      </c>
    </row>
    <row r="388" spans="1:35" ht="12.75" outlineLevel="1">
      <c r="A388" s="1" t="s">
        <v>925</v>
      </c>
      <c r="B388" s="16" t="s">
        <v>926</v>
      </c>
      <c r="C388" s="1" t="s">
        <v>1325</v>
      </c>
      <c r="E388" s="5">
        <v>1076.3</v>
      </c>
      <c r="G388" s="5">
        <v>0</v>
      </c>
      <c r="I388" s="9">
        <f t="shared" si="112"/>
        <v>1076.3</v>
      </c>
      <c r="K388" s="21" t="str">
        <f t="shared" si="113"/>
        <v>N.M.</v>
      </c>
      <c r="M388" s="9">
        <v>3376.13</v>
      </c>
      <c r="O388" s="9">
        <v>0</v>
      </c>
      <c r="Q388" s="9">
        <f t="shared" si="114"/>
        <v>3376.13</v>
      </c>
      <c r="S388" s="21" t="str">
        <f t="shared" si="115"/>
        <v>N.M.</v>
      </c>
      <c r="U388" s="9">
        <v>11838.57</v>
      </c>
      <c r="W388" s="9">
        <v>0</v>
      </c>
      <c r="Y388" s="9">
        <f t="shared" si="116"/>
        <v>11838.57</v>
      </c>
      <c r="AA388" s="21" t="str">
        <f t="shared" si="117"/>
        <v>N.M.</v>
      </c>
      <c r="AC388" s="9">
        <v>11838.57</v>
      </c>
      <c r="AE388" s="9">
        <v>0</v>
      </c>
      <c r="AG388" s="9">
        <f t="shared" si="118"/>
        <v>11838.57</v>
      </c>
      <c r="AI388" s="21" t="str">
        <f t="shared" si="119"/>
        <v>N.M.</v>
      </c>
    </row>
    <row r="389" spans="1:35" ht="12.75" outlineLevel="1">
      <c r="A389" s="1" t="s">
        <v>927</v>
      </c>
      <c r="B389" s="16" t="s">
        <v>928</v>
      </c>
      <c r="C389" s="1" t="s">
        <v>1326</v>
      </c>
      <c r="E389" s="5">
        <v>0</v>
      </c>
      <c r="G389" s="5">
        <v>0</v>
      </c>
      <c r="I389" s="9">
        <f t="shared" si="112"/>
        <v>0</v>
      </c>
      <c r="K389" s="21">
        <f t="shared" si="113"/>
        <v>0</v>
      </c>
      <c r="M389" s="9">
        <v>0</v>
      </c>
      <c r="O389" s="9">
        <v>0</v>
      </c>
      <c r="Q389" s="9">
        <f t="shared" si="114"/>
        <v>0</v>
      </c>
      <c r="S389" s="21">
        <f t="shared" si="115"/>
        <v>0</v>
      </c>
      <c r="U389" s="9">
        <v>0</v>
      </c>
      <c r="W389" s="9">
        <v>100</v>
      </c>
      <c r="Y389" s="9">
        <f t="shared" si="116"/>
        <v>-100</v>
      </c>
      <c r="AA389" s="21" t="str">
        <f t="shared" si="117"/>
        <v>N.M.</v>
      </c>
      <c r="AC389" s="9">
        <v>0</v>
      </c>
      <c r="AE389" s="9">
        <v>100</v>
      </c>
      <c r="AG389" s="9">
        <f t="shared" si="118"/>
        <v>-100</v>
      </c>
      <c r="AI389" s="21" t="str">
        <f t="shared" si="119"/>
        <v>N.M.</v>
      </c>
    </row>
    <row r="390" spans="1:35" ht="12.75" outlineLevel="1">
      <c r="A390" s="1" t="s">
        <v>929</v>
      </c>
      <c r="B390" s="16" t="s">
        <v>930</v>
      </c>
      <c r="C390" s="1" t="s">
        <v>1326</v>
      </c>
      <c r="E390" s="5">
        <v>0</v>
      </c>
      <c r="G390" s="5">
        <v>0</v>
      </c>
      <c r="I390" s="9">
        <f t="shared" si="112"/>
        <v>0</v>
      </c>
      <c r="K390" s="21">
        <f t="shared" si="113"/>
        <v>0</v>
      </c>
      <c r="M390" s="9">
        <v>0</v>
      </c>
      <c r="O390" s="9">
        <v>0</v>
      </c>
      <c r="Q390" s="9">
        <f t="shared" si="114"/>
        <v>0</v>
      </c>
      <c r="S390" s="21">
        <f t="shared" si="115"/>
        <v>0</v>
      </c>
      <c r="U390" s="9">
        <v>100</v>
      </c>
      <c r="W390" s="9">
        <v>0</v>
      </c>
      <c r="Y390" s="9">
        <f t="shared" si="116"/>
        <v>100</v>
      </c>
      <c r="AA390" s="21" t="str">
        <f t="shared" si="117"/>
        <v>N.M.</v>
      </c>
      <c r="AC390" s="9">
        <v>100</v>
      </c>
      <c r="AE390" s="9">
        <v>0</v>
      </c>
      <c r="AG390" s="9">
        <f t="shared" si="118"/>
        <v>100</v>
      </c>
      <c r="AI390" s="21" t="str">
        <f t="shared" si="119"/>
        <v>N.M.</v>
      </c>
    </row>
    <row r="391" spans="1:35" ht="12.75" outlineLevel="1">
      <c r="A391" s="1" t="s">
        <v>931</v>
      </c>
      <c r="B391" s="16" t="s">
        <v>932</v>
      </c>
      <c r="C391" s="1" t="s">
        <v>1327</v>
      </c>
      <c r="E391" s="5">
        <v>0</v>
      </c>
      <c r="G391" s="5">
        <v>0</v>
      </c>
      <c r="I391" s="9">
        <f t="shared" si="112"/>
        <v>0</v>
      </c>
      <c r="K391" s="21">
        <f t="shared" si="113"/>
        <v>0</v>
      </c>
      <c r="M391" s="9">
        <v>0</v>
      </c>
      <c r="O391" s="9">
        <v>0</v>
      </c>
      <c r="Q391" s="9">
        <f t="shared" si="114"/>
        <v>0</v>
      </c>
      <c r="S391" s="21">
        <f t="shared" si="115"/>
        <v>0</v>
      </c>
      <c r="U391" s="9">
        <v>0</v>
      </c>
      <c r="W391" s="9">
        <v>-593.9</v>
      </c>
      <c r="Y391" s="9">
        <f t="shared" si="116"/>
        <v>593.9</v>
      </c>
      <c r="AA391" s="21" t="str">
        <f t="shared" si="117"/>
        <v>N.M.</v>
      </c>
      <c r="AC391" s="9">
        <v>134.82</v>
      </c>
      <c r="AE391" s="9">
        <v>4313.9800000000005</v>
      </c>
      <c r="AG391" s="9">
        <f t="shared" si="118"/>
        <v>-4179.160000000001</v>
      </c>
      <c r="AI391" s="21">
        <f t="shared" si="119"/>
        <v>-0.9687481165883941</v>
      </c>
    </row>
    <row r="392" spans="1:35" ht="12.75" outlineLevel="1">
      <c r="A392" s="1" t="s">
        <v>933</v>
      </c>
      <c r="B392" s="16" t="s">
        <v>934</v>
      </c>
      <c r="C392" s="1" t="s">
        <v>1327</v>
      </c>
      <c r="E392" s="5">
        <v>0</v>
      </c>
      <c r="G392" s="5">
        <v>1530.21</v>
      </c>
      <c r="I392" s="9">
        <f t="shared" si="112"/>
        <v>-1530.21</v>
      </c>
      <c r="K392" s="21" t="str">
        <f t="shared" si="113"/>
        <v>N.M.</v>
      </c>
      <c r="M392" s="9">
        <v>0</v>
      </c>
      <c r="O392" s="9">
        <v>1530.21</v>
      </c>
      <c r="Q392" s="9">
        <f t="shared" si="114"/>
        <v>-1530.21</v>
      </c>
      <c r="S392" s="21" t="str">
        <f t="shared" si="115"/>
        <v>N.M.</v>
      </c>
      <c r="U392" s="9">
        <v>103.72</v>
      </c>
      <c r="W392" s="9">
        <v>1530.21</v>
      </c>
      <c r="Y392" s="9">
        <f t="shared" si="116"/>
        <v>-1426.49</v>
      </c>
      <c r="AA392" s="21">
        <f t="shared" si="117"/>
        <v>-0.9322184536762927</v>
      </c>
      <c r="AC392" s="9">
        <v>-12366.910000000002</v>
      </c>
      <c r="AE392" s="9">
        <v>11912.21</v>
      </c>
      <c r="AG392" s="9">
        <f t="shared" si="118"/>
        <v>-24279.120000000003</v>
      </c>
      <c r="AI392" s="21">
        <f t="shared" si="119"/>
        <v>-2.038170918746396</v>
      </c>
    </row>
    <row r="393" spans="1:35" ht="12.75" outlineLevel="1">
      <c r="A393" s="1" t="s">
        <v>935</v>
      </c>
      <c r="B393" s="16" t="s">
        <v>936</v>
      </c>
      <c r="C393" s="1" t="s">
        <v>1327</v>
      </c>
      <c r="E393" s="5">
        <v>871.26</v>
      </c>
      <c r="G393" s="5">
        <v>2925</v>
      </c>
      <c r="I393" s="9">
        <f t="shared" si="112"/>
        <v>-2053.74</v>
      </c>
      <c r="K393" s="21">
        <f t="shared" si="113"/>
        <v>-0.7021333333333333</v>
      </c>
      <c r="M393" s="9">
        <v>871.26</v>
      </c>
      <c r="O393" s="9">
        <v>8775</v>
      </c>
      <c r="Q393" s="9">
        <f t="shared" si="114"/>
        <v>-7903.74</v>
      </c>
      <c r="S393" s="21">
        <f t="shared" si="115"/>
        <v>-0.9007111111111111</v>
      </c>
      <c r="U393" s="9">
        <v>81.13</v>
      </c>
      <c r="W393" s="9">
        <v>26325</v>
      </c>
      <c r="Y393" s="9">
        <f t="shared" si="116"/>
        <v>-26243.87</v>
      </c>
      <c r="AA393" s="21">
        <f t="shared" si="117"/>
        <v>-0.9969181386514719</v>
      </c>
      <c r="AC393" s="9">
        <v>8874.13</v>
      </c>
      <c r="AE393" s="9">
        <v>26325</v>
      </c>
      <c r="AG393" s="9">
        <f t="shared" si="118"/>
        <v>-17450.870000000003</v>
      </c>
      <c r="AI393" s="21">
        <f t="shared" si="119"/>
        <v>-0.662901044634378</v>
      </c>
    </row>
    <row r="394" spans="1:35" ht="12.75" outlineLevel="1">
      <c r="A394" s="1" t="s">
        <v>937</v>
      </c>
      <c r="B394" s="16" t="s">
        <v>938</v>
      </c>
      <c r="C394" s="1" t="s">
        <v>1327</v>
      </c>
      <c r="E394" s="5">
        <v>2750</v>
      </c>
      <c r="G394" s="5">
        <v>0</v>
      </c>
      <c r="I394" s="9">
        <f t="shared" si="112"/>
        <v>2750</v>
      </c>
      <c r="K394" s="21" t="str">
        <f t="shared" si="113"/>
        <v>N.M.</v>
      </c>
      <c r="M394" s="9">
        <v>8250</v>
      </c>
      <c r="O394" s="9">
        <v>0</v>
      </c>
      <c r="Q394" s="9">
        <f t="shared" si="114"/>
        <v>8250</v>
      </c>
      <c r="S394" s="21" t="str">
        <f t="shared" si="115"/>
        <v>N.M.</v>
      </c>
      <c r="U394" s="9">
        <v>24750</v>
      </c>
      <c r="W394" s="9">
        <v>0</v>
      </c>
      <c r="Y394" s="9">
        <f t="shared" si="116"/>
        <v>24750</v>
      </c>
      <c r="AA394" s="21" t="str">
        <f t="shared" si="117"/>
        <v>N.M.</v>
      </c>
      <c r="AC394" s="9">
        <v>24750</v>
      </c>
      <c r="AE394" s="9">
        <v>0</v>
      </c>
      <c r="AG394" s="9">
        <f t="shared" si="118"/>
        <v>24750</v>
      </c>
      <c r="AI394" s="21" t="str">
        <f t="shared" si="119"/>
        <v>N.M.</v>
      </c>
    </row>
    <row r="395" spans="1:35" ht="12.75" outlineLevel="1">
      <c r="A395" s="1" t="s">
        <v>939</v>
      </c>
      <c r="B395" s="16" t="s">
        <v>940</v>
      </c>
      <c r="C395" s="1" t="s">
        <v>1328</v>
      </c>
      <c r="E395" s="5">
        <v>-77418.41</v>
      </c>
      <c r="G395" s="5">
        <v>-103027.8</v>
      </c>
      <c r="I395" s="9">
        <f t="shared" si="112"/>
        <v>25609.39</v>
      </c>
      <c r="K395" s="21">
        <f t="shared" si="113"/>
        <v>0.2485677652051194</v>
      </c>
      <c r="M395" s="9">
        <v>-269995.71</v>
      </c>
      <c r="O395" s="9">
        <v>-322711.933</v>
      </c>
      <c r="Q395" s="9">
        <f t="shared" si="114"/>
        <v>52716.223</v>
      </c>
      <c r="S395" s="21">
        <f t="shared" si="115"/>
        <v>0.16335380755814813</v>
      </c>
      <c r="U395" s="9">
        <v>-793077.433</v>
      </c>
      <c r="W395" s="9">
        <v>-860641.979</v>
      </c>
      <c r="Y395" s="9">
        <f t="shared" si="116"/>
        <v>67564.54600000009</v>
      </c>
      <c r="AA395" s="21">
        <f t="shared" si="117"/>
        <v>0.07850482273535496</v>
      </c>
      <c r="AC395" s="9">
        <v>-1118255.009</v>
      </c>
      <c r="AE395" s="9">
        <v>-1128955.672</v>
      </c>
      <c r="AG395" s="9">
        <f t="shared" si="118"/>
        <v>10700.662999999942</v>
      </c>
      <c r="AI395" s="21">
        <f t="shared" si="119"/>
        <v>0.009478373035712905</v>
      </c>
    </row>
    <row r="396" spans="1:35" ht="12.75" outlineLevel="1">
      <c r="A396" s="1" t="s">
        <v>941</v>
      </c>
      <c r="B396" s="16" t="s">
        <v>942</v>
      </c>
      <c r="C396" s="1" t="s">
        <v>1329</v>
      </c>
      <c r="E396" s="5">
        <v>-878.44</v>
      </c>
      <c r="G396" s="5">
        <v>-982.46</v>
      </c>
      <c r="I396" s="9">
        <f t="shared" si="112"/>
        <v>104.01999999999998</v>
      </c>
      <c r="K396" s="21">
        <f t="shared" si="113"/>
        <v>0.10587708405431262</v>
      </c>
      <c r="M396" s="9">
        <v>-2941.88</v>
      </c>
      <c r="O396" s="9">
        <v>-3357.349</v>
      </c>
      <c r="Q396" s="9">
        <f t="shared" si="114"/>
        <v>415.46900000000005</v>
      </c>
      <c r="S396" s="21">
        <f t="shared" si="115"/>
        <v>0.12374912468140788</v>
      </c>
      <c r="U396" s="9">
        <v>-8526.754</v>
      </c>
      <c r="W396" s="9">
        <v>-8772.31</v>
      </c>
      <c r="Y396" s="9">
        <f t="shared" si="116"/>
        <v>245.55599999999868</v>
      </c>
      <c r="AA396" s="21">
        <f t="shared" si="117"/>
        <v>0.027992170819316542</v>
      </c>
      <c r="AC396" s="9">
        <v>-11794.709</v>
      </c>
      <c r="AE396" s="9">
        <v>-11933.719</v>
      </c>
      <c r="AG396" s="9">
        <f t="shared" si="118"/>
        <v>139.0099999999984</v>
      </c>
      <c r="AI396" s="21">
        <f t="shared" si="119"/>
        <v>0.011648506220064208</v>
      </c>
    </row>
    <row r="397" spans="1:35" ht="12.75" outlineLevel="1">
      <c r="A397" s="1" t="s">
        <v>943</v>
      </c>
      <c r="B397" s="16" t="s">
        <v>944</v>
      </c>
      <c r="C397" s="1" t="s">
        <v>1330</v>
      </c>
      <c r="E397" s="5">
        <v>-878.44</v>
      </c>
      <c r="G397" s="5">
        <v>-982.45</v>
      </c>
      <c r="I397" s="9">
        <f t="shared" si="112"/>
        <v>104.00999999999999</v>
      </c>
      <c r="K397" s="21">
        <f t="shared" si="113"/>
        <v>0.1058679831034658</v>
      </c>
      <c r="M397" s="9">
        <v>-2941.88</v>
      </c>
      <c r="O397" s="9">
        <v>-3357.279</v>
      </c>
      <c r="Q397" s="9">
        <f t="shared" si="114"/>
        <v>415.3989999999999</v>
      </c>
      <c r="S397" s="21">
        <f t="shared" si="115"/>
        <v>0.12373085465938335</v>
      </c>
      <c r="U397" s="9">
        <v>-9304.902</v>
      </c>
      <c r="W397" s="9">
        <v>-8142.063</v>
      </c>
      <c r="Y397" s="9">
        <f t="shared" si="116"/>
        <v>-1162.839</v>
      </c>
      <c r="AA397" s="21">
        <f t="shared" si="117"/>
        <v>-0.14281871805708207</v>
      </c>
      <c r="AC397" s="9">
        <v>-12572.836</v>
      </c>
      <c r="AE397" s="9">
        <v>-10506.706</v>
      </c>
      <c r="AG397" s="9">
        <f t="shared" si="118"/>
        <v>-2066.129999999999</v>
      </c>
      <c r="AI397" s="21">
        <f t="shared" si="119"/>
        <v>-0.19664869274918315</v>
      </c>
    </row>
    <row r="398" spans="1:35" ht="12.75" outlineLevel="1">
      <c r="A398" s="1" t="s">
        <v>945</v>
      </c>
      <c r="B398" s="16" t="s">
        <v>946</v>
      </c>
      <c r="C398" s="1" t="s">
        <v>1331</v>
      </c>
      <c r="E398" s="5">
        <v>0</v>
      </c>
      <c r="G398" s="5">
        <v>0</v>
      </c>
      <c r="I398" s="9">
        <f t="shared" si="112"/>
        <v>0</v>
      </c>
      <c r="K398" s="21">
        <f t="shared" si="113"/>
        <v>0</v>
      </c>
      <c r="M398" s="9">
        <v>0</v>
      </c>
      <c r="O398" s="9">
        <v>0</v>
      </c>
      <c r="Q398" s="9">
        <f t="shared" si="114"/>
        <v>0</v>
      </c>
      <c r="S398" s="21">
        <f t="shared" si="115"/>
        <v>0</v>
      </c>
      <c r="U398" s="9">
        <v>0</v>
      </c>
      <c r="W398" s="9">
        <v>0</v>
      </c>
      <c r="Y398" s="9">
        <f t="shared" si="116"/>
        <v>0</v>
      </c>
      <c r="AA398" s="21">
        <f t="shared" si="117"/>
        <v>0</v>
      </c>
      <c r="AC398" s="9">
        <v>0</v>
      </c>
      <c r="AE398" s="9">
        <v>1748.07</v>
      </c>
      <c r="AG398" s="9">
        <f t="shared" si="118"/>
        <v>-1748.07</v>
      </c>
      <c r="AI398" s="21" t="str">
        <f t="shared" si="119"/>
        <v>N.M.</v>
      </c>
    </row>
    <row r="399" spans="1:35" ht="12.75" outlineLevel="1">
      <c r="A399" s="1" t="s">
        <v>947</v>
      </c>
      <c r="B399" s="16" t="s">
        <v>948</v>
      </c>
      <c r="C399" s="1" t="s">
        <v>1331</v>
      </c>
      <c r="E399" s="5">
        <v>0</v>
      </c>
      <c r="G399" s="5">
        <v>0</v>
      </c>
      <c r="I399" s="9">
        <f t="shared" si="112"/>
        <v>0</v>
      </c>
      <c r="K399" s="21">
        <f t="shared" si="113"/>
        <v>0</v>
      </c>
      <c r="M399" s="9">
        <v>0</v>
      </c>
      <c r="O399" s="9">
        <v>0</v>
      </c>
      <c r="Q399" s="9">
        <f t="shared" si="114"/>
        <v>0</v>
      </c>
      <c r="S399" s="21">
        <f t="shared" si="115"/>
        <v>0</v>
      </c>
      <c r="U399" s="9">
        <v>0</v>
      </c>
      <c r="W399" s="9">
        <v>0</v>
      </c>
      <c r="Y399" s="9">
        <f t="shared" si="116"/>
        <v>0</v>
      </c>
      <c r="AA399" s="21">
        <f t="shared" si="117"/>
        <v>0</v>
      </c>
      <c r="AC399" s="9">
        <v>1018.9300000000001</v>
      </c>
      <c r="AE399" s="9">
        <v>3750</v>
      </c>
      <c r="AG399" s="9">
        <f t="shared" si="118"/>
        <v>-2731.0699999999997</v>
      </c>
      <c r="AI399" s="21">
        <f t="shared" si="119"/>
        <v>-0.7282853333333332</v>
      </c>
    </row>
    <row r="400" spans="1:35" ht="12.75" outlineLevel="1">
      <c r="A400" s="1" t="s">
        <v>949</v>
      </c>
      <c r="B400" s="16" t="s">
        <v>950</v>
      </c>
      <c r="C400" s="1" t="s">
        <v>1331</v>
      </c>
      <c r="E400" s="5">
        <v>0</v>
      </c>
      <c r="G400" s="5">
        <v>1002</v>
      </c>
      <c r="I400" s="9">
        <f t="shared" si="112"/>
        <v>-1002</v>
      </c>
      <c r="K400" s="21" t="str">
        <f t="shared" si="113"/>
        <v>N.M.</v>
      </c>
      <c r="M400" s="9">
        <v>0</v>
      </c>
      <c r="O400" s="9">
        <v>3006</v>
      </c>
      <c r="Q400" s="9">
        <f t="shared" si="114"/>
        <v>-3006</v>
      </c>
      <c r="S400" s="21" t="str">
        <f t="shared" si="115"/>
        <v>N.M.</v>
      </c>
      <c r="U400" s="9">
        <v>-864.4300000000001</v>
      </c>
      <c r="W400" s="9">
        <v>9018</v>
      </c>
      <c r="Y400" s="9">
        <f t="shared" si="116"/>
        <v>-9882.43</v>
      </c>
      <c r="AA400" s="21">
        <f t="shared" si="117"/>
        <v>-1.0958560656464849</v>
      </c>
      <c r="AC400" s="9">
        <v>2137.5699999999997</v>
      </c>
      <c r="AE400" s="9">
        <v>9018</v>
      </c>
      <c r="AG400" s="9">
        <f t="shared" si="118"/>
        <v>-6880.43</v>
      </c>
      <c r="AI400" s="21">
        <f t="shared" si="119"/>
        <v>-0.7629662896429363</v>
      </c>
    </row>
    <row r="401" spans="1:35" ht="12.75" outlineLevel="1">
      <c r="A401" s="1" t="s">
        <v>951</v>
      </c>
      <c r="B401" s="16" t="s">
        <v>952</v>
      </c>
      <c r="C401" s="1" t="s">
        <v>1331</v>
      </c>
      <c r="E401" s="5">
        <v>1002</v>
      </c>
      <c r="G401" s="5">
        <v>0</v>
      </c>
      <c r="I401" s="9">
        <f t="shared" si="112"/>
        <v>1002</v>
      </c>
      <c r="K401" s="21" t="str">
        <f t="shared" si="113"/>
        <v>N.M.</v>
      </c>
      <c r="M401" s="9">
        <v>3006</v>
      </c>
      <c r="O401" s="9">
        <v>0</v>
      </c>
      <c r="Q401" s="9">
        <f t="shared" si="114"/>
        <v>3006</v>
      </c>
      <c r="S401" s="21" t="str">
        <f t="shared" si="115"/>
        <v>N.M.</v>
      </c>
      <c r="U401" s="9">
        <v>9018</v>
      </c>
      <c r="W401" s="9">
        <v>0</v>
      </c>
      <c r="Y401" s="9">
        <f t="shared" si="116"/>
        <v>9018</v>
      </c>
      <c r="AA401" s="21" t="str">
        <f t="shared" si="117"/>
        <v>N.M.</v>
      </c>
      <c r="AC401" s="9">
        <v>9018</v>
      </c>
      <c r="AE401" s="9">
        <v>0</v>
      </c>
      <c r="AG401" s="9">
        <f t="shared" si="118"/>
        <v>9018</v>
      </c>
      <c r="AI401" s="21" t="str">
        <f t="shared" si="119"/>
        <v>N.M.</v>
      </c>
    </row>
    <row r="402" spans="1:68" s="16" customFormat="1" ht="12.75">
      <c r="A402" s="16" t="s">
        <v>38</v>
      </c>
      <c r="B402" s="114"/>
      <c r="C402" s="16" t="s">
        <v>39</v>
      </c>
      <c r="D402" s="9"/>
      <c r="E402" s="9">
        <v>948247.4000000003</v>
      </c>
      <c r="F402" s="9"/>
      <c r="G402" s="9">
        <v>887377.52</v>
      </c>
      <c r="H402" s="9"/>
      <c r="I402" s="9">
        <f>+E402-G402</f>
        <v>60869.88000000024</v>
      </c>
      <c r="J402" s="44" t="str">
        <f>IF((+E402-G402)=(I402),"  ",$AO$514)</f>
        <v>  </v>
      </c>
      <c r="K402" s="38">
        <f>IF(G402&lt;0,IF(I402=0,0,IF(OR(G402=0,E402=0),"N.M.",IF(ABS(I402/G402)&gt;=10,"N.M.",I402/(-G402)))),IF(I402=0,0,IF(OR(G402=0,E402=0),"N.M.",IF(ABS(I402/G402)&gt;=10,"N.M.",I402/G402))))</f>
        <v>0.06859524681220258</v>
      </c>
      <c r="L402" s="45"/>
      <c r="M402" s="5">
        <v>2814814.4000000004</v>
      </c>
      <c r="N402" s="9"/>
      <c r="O402" s="5">
        <v>2966061.403</v>
      </c>
      <c r="P402" s="9"/>
      <c r="Q402" s="9">
        <f>(+M402-O402)</f>
        <v>-151247.00299999956</v>
      </c>
      <c r="R402" s="44" t="str">
        <f>IF((+M402-O402)=(Q402),"  ",$AO$514)</f>
        <v>  </v>
      </c>
      <c r="S402" s="38">
        <f>IF(O402&lt;0,IF(Q402=0,0,IF(OR(O402=0,M402=0),"N.M.",IF(ABS(Q402/O402)&gt;=10,"N.M.",Q402/(-O402)))),IF(Q402=0,0,IF(OR(O402=0,M402=0),"N.M.",IF(ABS(Q402/O402)&gt;=10,"N.M.",Q402/O402))))</f>
        <v>-0.05099253941507143</v>
      </c>
      <c r="T402" s="45"/>
      <c r="U402" s="9">
        <v>8770159.76</v>
      </c>
      <c r="V402" s="9"/>
      <c r="W402" s="9">
        <v>7018515.305999999</v>
      </c>
      <c r="X402" s="9"/>
      <c r="Y402" s="9">
        <f>(+U402-W402)</f>
        <v>1751644.4540000008</v>
      </c>
      <c r="Z402" s="44" t="str">
        <f>IF((+U402-W402)=(Y402),"  ",$AO$514)</f>
        <v>  </v>
      </c>
      <c r="AA402" s="38">
        <f>IF(W402&lt;0,IF(Y402=0,0,IF(OR(W402=0,U402=0),"N.M.",IF(ABS(Y402/W402)&gt;=10,"N.M.",Y402/(-W402)))),IF(Y402=0,0,IF(OR(W402=0,U402=0),"N.M.",IF(ABS(Y402/W402)&gt;=10,"N.M.",Y402/W402))))</f>
        <v>0.24957478578162426</v>
      </c>
      <c r="AB402" s="45"/>
      <c r="AC402" s="9">
        <v>11395862.335</v>
      </c>
      <c r="AD402" s="9"/>
      <c r="AE402" s="9">
        <v>10198259.99</v>
      </c>
      <c r="AF402" s="9"/>
      <c r="AG402" s="9">
        <f>(+AC402-AE402)</f>
        <v>1197602.3450000007</v>
      </c>
      <c r="AH402" s="44" t="str">
        <f>IF((+AC402-AE402)=(AG402),"  ",$AO$514)</f>
        <v>  </v>
      </c>
      <c r="AI402" s="38">
        <f>IF(AE402&lt;0,IF(AG402=0,0,IF(OR(AE402=0,AC402=0),"N.M.",IF(ABS(AG402/AE402)&gt;=10,"N.M.",AG402/(-AE402)))),IF(AG402=0,0,IF(OR(AE402=0,AC402=0),"N.M.",IF(ABS(AG402/AE402)&gt;=10,"N.M.",AG402/AE402))))</f>
        <v>0.11743202724526743</v>
      </c>
      <c r="AJ402" s="9"/>
      <c r="AK402" s="9"/>
      <c r="AL402" s="9"/>
      <c r="AM402" s="9"/>
      <c r="AN402" s="9"/>
      <c r="AO402" s="9"/>
      <c r="AP402" s="115"/>
      <c r="AQ402" s="116"/>
      <c r="AR402" s="45"/>
      <c r="AS402" s="9"/>
      <c r="AT402" s="9"/>
      <c r="AU402" s="9"/>
      <c r="AV402" s="9"/>
      <c r="AW402" s="9"/>
      <c r="AX402" s="115"/>
      <c r="AY402" s="116"/>
      <c r="AZ402" s="45"/>
      <c r="BA402" s="9"/>
      <c r="BB402" s="9"/>
      <c r="BC402" s="9"/>
      <c r="BD402" s="115"/>
      <c r="BE402" s="116"/>
      <c r="BF402" s="45"/>
      <c r="BG402" s="9"/>
      <c r="BH402" s="86"/>
      <c r="BI402" s="9"/>
      <c r="BJ402" s="86"/>
      <c r="BK402" s="9"/>
      <c r="BL402" s="86"/>
      <c r="BM402" s="9"/>
      <c r="BN402" s="86"/>
      <c r="BO402" s="86"/>
      <c r="BP402" s="86"/>
    </row>
    <row r="403" spans="1:35" ht="12.75" outlineLevel="1">
      <c r="A403" s="1" t="s">
        <v>953</v>
      </c>
      <c r="B403" s="16" t="s">
        <v>954</v>
      </c>
      <c r="C403" s="1" t="s">
        <v>1332</v>
      </c>
      <c r="E403" s="5">
        <v>0</v>
      </c>
      <c r="G403" s="5">
        <v>5008</v>
      </c>
      <c r="I403" s="9">
        <f aca="true" t="shared" si="120" ref="I403:I408">+E403-G403</f>
        <v>-5008</v>
      </c>
      <c r="K403" s="21" t="str">
        <f aca="true" t="shared" si="121" ref="K403:K408">IF(G403&lt;0,IF(I403=0,0,IF(OR(G403=0,E403=0),"N.M.",IF(ABS(I403/G403)&gt;=10,"N.M.",I403/(-G403)))),IF(I403=0,0,IF(OR(G403=0,E403=0),"N.M.",IF(ABS(I403/G403)&gt;=10,"N.M.",I403/G403))))</f>
        <v>N.M.</v>
      </c>
      <c r="M403" s="9">
        <v>0</v>
      </c>
      <c r="O403" s="9">
        <v>5008</v>
      </c>
      <c r="Q403" s="9">
        <f aca="true" t="shared" si="122" ref="Q403:Q408">(+M403-O403)</f>
        <v>-5008</v>
      </c>
      <c r="S403" s="21" t="str">
        <f aca="true" t="shared" si="123" ref="S403:S408">IF(O403&lt;0,IF(Q403=0,0,IF(OR(O403=0,M403=0),"N.M.",IF(ABS(Q403/O403)&gt;=10,"N.M.",Q403/(-O403)))),IF(Q403=0,0,IF(OR(O403=0,M403=0),"N.M.",IF(ABS(Q403/O403)&gt;=10,"N.M.",Q403/O403))))</f>
        <v>N.M.</v>
      </c>
      <c r="U403" s="9">
        <v>0</v>
      </c>
      <c r="W403" s="9">
        <v>-588</v>
      </c>
      <c r="Y403" s="9">
        <f aca="true" t="shared" si="124" ref="Y403:Y408">(+U403-W403)</f>
        <v>588</v>
      </c>
      <c r="AA403" s="21" t="str">
        <f aca="true" t="shared" si="125" ref="AA403:AA408">IF(W403&lt;0,IF(Y403=0,0,IF(OR(W403=0,U403=0),"N.M.",IF(ABS(Y403/W403)&gt;=10,"N.M.",Y403/(-W403)))),IF(Y403=0,0,IF(OR(W403=0,U403=0),"N.M.",IF(ABS(Y403/W403)&gt;=10,"N.M.",Y403/W403))))</f>
        <v>N.M.</v>
      </c>
      <c r="AC403" s="9">
        <v>37246</v>
      </c>
      <c r="AE403" s="9">
        <v>-588</v>
      </c>
      <c r="AG403" s="9">
        <f aca="true" t="shared" si="126" ref="AG403:AG408">(+AC403-AE403)</f>
        <v>37834</v>
      </c>
      <c r="AI403" s="21" t="str">
        <f aca="true" t="shared" si="127" ref="AI403:AI408">IF(AE403&lt;0,IF(AG403=0,0,IF(OR(AE403=0,AC403=0),"N.M.",IF(ABS(AG403/AE403)&gt;=10,"N.M.",AG403/(-AE403)))),IF(AG403=0,0,IF(OR(AE403=0,AC403=0),"N.M.",IF(ABS(AG403/AE403)&gt;=10,"N.M.",AG403/AE403))))</f>
        <v>N.M.</v>
      </c>
    </row>
    <row r="404" spans="1:35" ht="12.75" outlineLevel="1">
      <c r="A404" s="1" t="s">
        <v>955</v>
      </c>
      <c r="B404" s="16" t="s">
        <v>956</v>
      </c>
      <c r="C404" s="1" t="s">
        <v>1332</v>
      </c>
      <c r="E404" s="5">
        <v>0</v>
      </c>
      <c r="G404" s="5">
        <v>0</v>
      </c>
      <c r="I404" s="9">
        <f t="shared" si="120"/>
        <v>0</v>
      </c>
      <c r="K404" s="21">
        <f t="shared" si="121"/>
        <v>0</v>
      </c>
      <c r="M404" s="9">
        <v>0</v>
      </c>
      <c r="O404" s="9">
        <v>0</v>
      </c>
      <c r="Q404" s="9">
        <f t="shared" si="122"/>
        <v>0</v>
      </c>
      <c r="S404" s="21">
        <f t="shared" si="123"/>
        <v>0</v>
      </c>
      <c r="U404" s="9">
        <v>0</v>
      </c>
      <c r="W404" s="9">
        <v>0</v>
      </c>
      <c r="Y404" s="9">
        <f t="shared" si="124"/>
        <v>0</v>
      </c>
      <c r="AA404" s="21">
        <f t="shared" si="125"/>
        <v>0</v>
      </c>
      <c r="AC404" s="9">
        <v>0</v>
      </c>
      <c r="AE404" s="9">
        <v>29977</v>
      </c>
      <c r="AG404" s="9">
        <f t="shared" si="126"/>
        <v>-29977</v>
      </c>
      <c r="AI404" s="21" t="str">
        <f t="shared" si="127"/>
        <v>N.M.</v>
      </c>
    </row>
    <row r="405" spans="1:35" ht="12.75" outlineLevel="1">
      <c r="A405" s="1" t="s">
        <v>957</v>
      </c>
      <c r="B405" s="16" t="s">
        <v>958</v>
      </c>
      <c r="C405" s="1" t="s">
        <v>1332</v>
      </c>
      <c r="E405" s="5">
        <v>0</v>
      </c>
      <c r="G405" s="5">
        <v>0</v>
      </c>
      <c r="I405" s="9">
        <f t="shared" si="120"/>
        <v>0</v>
      </c>
      <c r="K405" s="21">
        <f t="shared" si="121"/>
        <v>0</v>
      </c>
      <c r="M405" s="9">
        <v>0</v>
      </c>
      <c r="O405" s="9">
        <v>0</v>
      </c>
      <c r="Q405" s="9">
        <f t="shared" si="122"/>
        <v>0</v>
      </c>
      <c r="S405" s="21">
        <f t="shared" si="123"/>
        <v>0</v>
      </c>
      <c r="U405" s="9">
        <v>0</v>
      </c>
      <c r="W405" s="9">
        <v>0</v>
      </c>
      <c r="Y405" s="9">
        <f t="shared" si="124"/>
        <v>0</v>
      </c>
      <c r="AA405" s="21">
        <f t="shared" si="125"/>
        <v>0</v>
      </c>
      <c r="AC405" s="9">
        <v>0</v>
      </c>
      <c r="AE405" s="9">
        <v>-267892</v>
      </c>
      <c r="AG405" s="9">
        <f t="shared" si="126"/>
        <v>267892</v>
      </c>
      <c r="AI405" s="21" t="str">
        <f t="shared" si="127"/>
        <v>N.M.</v>
      </c>
    </row>
    <row r="406" spans="1:35" ht="12.75" outlineLevel="1">
      <c r="A406" s="1" t="s">
        <v>959</v>
      </c>
      <c r="B406" s="16" t="s">
        <v>960</v>
      </c>
      <c r="C406" s="1" t="s">
        <v>1332</v>
      </c>
      <c r="E406" s="5">
        <v>0</v>
      </c>
      <c r="G406" s="5">
        <v>0</v>
      </c>
      <c r="I406" s="9">
        <f t="shared" si="120"/>
        <v>0</v>
      </c>
      <c r="K406" s="21">
        <f t="shared" si="121"/>
        <v>0</v>
      </c>
      <c r="M406" s="9">
        <v>0</v>
      </c>
      <c r="O406" s="9">
        <v>0</v>
      </c>
      <c r="Q406" s="9">
        <f t="shared" si="122"/>
        <v>0</v>
      </c>
      <c r="S406" s="21">
        <f t="shared" si="123"/>
        <v>0</v>
      </c>
      <c r="U406" s="9">
        <v>0</v>
      </c>
      <c r="W406" s="9">
        <v>0</v>
      </c>
      <c r="Y406" s="9">
        <f t="shared" si="124"/>
        <v>0</v>
      </c>
      <c r="AA406" s="21">
        <f t="shared" si="125"/>
        <v>0</v>
      </c>
      <c r="AC406" s="9">
        <v>-525794.1</v>
      </c>
      <c r="AE406" s="9">
        <v>250519</v>
      </c>
      <c r="AG406" s="9">
        <f t="shared" si="126"/>
        <v>-776313.1</v>
      </c>
      <c r="AI406" s="21">
        <f t="shared" si="127"/>
        <v>-3.098819251234437</v>
      </c>
    </row>
    <row r="407" spans="1:35" ht="12.75" outlineLevel="1">
      <c r="A407" s="1" t="s">
        <v>961</v>
      </c>
      <c r="B407" s="16" t="s">
        <v>962</v>
      </c>
      <c r="C407" s="1" t="s">
        <v>1332</v>
      </c>
      <c r="E407" s="5">
        <v>0</v>
      </c>
      <c r="G407" s="5">
        <v>180431.82</v>
      </c>
      <c r="I407" s="9">
        <f t="shared" si="120"/>
        <v>-180431.82</v>
      </c>
      <c r="K407" s="21" t="str">
        <f t="shared" si="121"/>
        <v>N.M.</v>
      </c>
      <c r="M407" s="9">
        <v>0</v>
      </c>
      <c r="O407" s="9">
        <v>693622.67</v>
      </c>
      <c r="Q407" s="9">
        <f t="shared" si="122"/>
        <v>-693622.67</v>
      </c>
      <c r="S407" s="21" t="str">
        <f t="shared" si="123"/>
        <v>N.M.</v>
      </c>
      <c r="U407" s="9">
        <v>0</v>
      </c>
      <c r="W407" s="9">
        <v>1555357.96</v>
      </c>
      <c r="Y407" s="9">
        <f t="shared" si="124"/>
        <v>-1555357.96</v>
      </c>
      <c r="AA407" s="21" t="str">
        <f t="shared" si="125"/>
        <v>N.M.</v>
      </c>
      <c r="AC407" s="9">
        <v>505173.18</v>
      </c>
      <c r="AE407" s="9">
        <v>1555357.96</v>
      </c>
      <c r="AG407" s="9">
        <f t="shared" si="126"/>
        <v>-1050184.78</v>
      </c>
      <c r="AI407" s="21">
        <f t="shared" si="127"/>
        <v>-0.6752045554838064</v>
      </c>
    </row>
    <row r="408" spans="1:35" ht="12.75" outlineLevel="1">
      <c r="A408" s="1" t="s">
        <v>963</v>
      </c>
      <c r="B408" s="16" t="s">
        <v>964</v>
      </c>
      <c r="C408" s="1" t="s">
        <v>1332</v>
      </c>
      <c r="E408" s="5">
        <v>-1442257.2</v>
      </c>
      <c r="G408" s="5">
        <v>0</v>
      </c>
      <c r="I408" s="9">
        <f t="shared" si="120"/>
        <v>-1442257.2</v>
      </c>
      <c r="K408" s="21" t="str">
        <f t="shared" si="121"/>
        <v>N.M.</v>
      </c>
      <c r="M408" s="9">
        <v>-996739.92</v>
      </c>
      <c r="O408" s="9">
        <v>0</v>
      </c>
      <c r="Q408" s="9">
        <f t="shared" si="122"/>
        <v>-996739.92</v>
      </c>
      <c r="S408" s="21" t="str">
        <f t="shared" si="123"/>
        <v>N.M.</v>
      </c>
      <c r="U408" s="9">
        <v>-1060128.53</v>
      </c>
      <c r="W408" s="9">
        <v>0</v>
      </c>
      <c r="Y408" s="9">
        <f t="shared" si="124"/>
        <v>-1060128.53</v>
      </c>
      <c r="AA408" s="21" t="str">
        <f t="shared" si="125"/>
        <v>N.M.</v>
      </c>
      <c r="AC408" s="9">
        <v>-1060128.53</v>
      </c>
      <c r="AE408" s="9">
        <v>0</v>
      </c>
      <c r="AG408" s="9">
        <f t="shared" si="126"/>
        <v>-1060128.53</v>
      </c>
      <c r="AI408" s="21" t="str">
        <f t="shared" si="127"/>
        <v>N.M.</v>
      </c>
    </row>
    <row r="409" spans="1:68" s="16" customFormat="1" ht="12.75">
      <c r="A409" s="16" t="s">
        <v>40</v>
      </c>
      <c r="B409" s="114"/>
      <c r="C409" s="16" t="s">
        <v>94</v>
      </c>
      <c r="D409" s="9"/>
      <c r="E409" s="9">
        <v>-1442257.2</v>
      </c>
      <c r="F409" s="9"/>
      <c r="G409" s="9">
        <v>185439.82</v>
      </c>
      <c r="H409" s="9"/>
      <c r="I409" s="9">
        <f aca="true" t="shared" si="128" ref="I409:I415">+E409-G409</f>
        <v>-1627697.02</v>
      </c>
      <c r="J409" s="44" t="str">
        <f>IF((+E409-G409)=(I409),"  ",$AO$514)</f>
        <v>  </v>
      </c>
      <c r="K409" s="38">
        <f aca="true" t="shared" si="129" ref="K409:K415">IF(G409&lt;0,IF(I409=0,0,IF(OR(G409=0,E409=0),"N.M.",IF(ABS(I409/G409)&gt;=10,"N.M.",I409/(-G409)))),IF(I409=0,0,IF(OR(G409=0,E409=0),"N.M.",IF(ABS(I409/G409)&gt;=10,"N.M.",I409/G409))))</f>
        <v>-8.777494607145327</v>
      </c>
      <c r="L409" s="45"/>
      <c r="M409" s="5">
        <v>-996739.92</v>
      </c>
      <c r="N409" s="9"/>
      <c r="O409" s="5">
        <v>698630.67</v>
      </c>
      <c r="P409" s="9"/>
      <c r="Q409" s="9">
        <f aca="true" t="shared" si="130" ref="Q409:Q415">(+M409-O409)</f>
        <v>-1695370.59</v>
      </c>
      <c r="R409" s="44" t="str">
        <f>IF((+M409-O409)=(Q409),"  ",$AO$514)</f>
        <v>  </v>
      </c>
      <c r="S409" s="38">
        <f aca="true" t="shared" si="131" ref="S409:S415">IF(O409&lt;0,IF(Q409=0,0,IF(OR(O409=0,M409=0),"N.M.",IF(ABS(Q409/O409)&gt;=10,"N.M.",Q409/(-O409)))),IF(Q409=0,0,IF(OR(O409=0,M409=0),"N.M.",IF(ABS(Q409/O409)&gt;=10,"N.M.",Q409/O409))))</f>
        <v>-2.4267050715079543</v>
      </c>
      <c r="T409" s="45"/>
      <c r="U409" s="9">
        <v>-1060128.53</v>
      </c>
      <c r="V409" s="9"/>
      <c r="W409" s="9">
        <v>1554769.96</v>
      </c>
      <c r="X409" s="9"/>
      <c r="Y409" s="9">
        <f aca="true" t="shared" si="132" ref="Y409:Y415">(+U409-W409)</f>
        <v>-2614898.49</v>
      </c>
      <c r="Z409" s="44" t="str">
        <f>IF((+U409-W409)=(Y409),"  ",$AO$514)</f>
        <v>  </v>
      </c>
      <c r="AA409" s="38">
        <f aca="true" t="shared" si="133" ref="AA409:AA415">IF(W409&lt;0,IF(Y409=0,0,IF(OR(W409=0,U409=0),"N.M.",IF(ABS(Y409/W409)&gt;=10,"N.M.",Y409/(-W409)))),IF(Y409=0,0,IF(OR(W409=0,U409=0),"N.M.",IF(ABS(Y409/W409)&gt;=10,"N.M.",Y409/W409))))</f>
        <v>-1.681855552444556</v>
      </c>
      <c r="AB409" s="45"/>
      <c r="AC409" s="9">
        <v>-1043503.45</v>
      </c>
      <c r="AD409" s="9"/>
      <c r="AE409" s="9">
        <v>1567373.96</v>
      </c>
      <c r="AF409" s="9"/>
      <c r="AG409" s="9">
        <f aca="true" t="shared" si="134" ref="AG409:AG415">(+AC409-AE409)</f>
        <v>-2610877.41</v>
      </c>
      <c r="AH409" s="44" t="str">
        <f>IF((+AC409-AE409)=(AG409),"  ",$AO$514)</f>
        <v>  </v>
      </c>
      <c r="AI409" s="38">
        <f aca="true" t="shared" si="135" ref="AI409:AI415">IF(AE409&lt;0,IF(AG409=0,0,IF(OR(AE409=0,AC409=0),"N.M.",IF(ABS(AG409/AE409)&gt;=10,"N.M.",AG409/(-AE409)))),IF(AG409=0,0,IF(OR(AE409=0,AC409=0),"N.M.",IF(ABS(AG409/AE409)&gt;=10,"N.M.",AG409/AE409))))</f>
        <v>-1.6657654628892777</v>
      </c>
      <c r="AJ409" s="9"/>
      <c r="AK409" s="9"/>
      <c r="AL409" s="9"/>
      <c r="AM409" s="9"/>
      <c r="AN409" s="9"/>
      <c r="AO409" s="9"/>
      <c r="AP409" s="115"/>
      <c r="AQ409" s="116"/>
      <c r="AR409" s="45"/>
      <c r="AS409" s="9"/>
      <c r="AT409" s="9"/>
      <c r="AU409" s="9"/>
      <c r="AV409" s="9"/>
      <c r="AW409" s="9"/>
      <c r="AX409" s="115"/>
      <c r="AY409" s="116"/>
      <c r="AZ409" s="45"/>
      <c r="BA409" s="9"/>
      <c r="BB409" s="9"/>
      <c r="BC409" s="9"/>
      <c r="BD409" s="115"/>
      <c r="BE409" s="116"/>
      <c r="BF409" s="45"/>
      <c r="BG409" s="9"/>
      <c r="BH409" s="86"/>
      <c r="BI409" s="9"/>
      <c r="BJ409" s="86"/>
      <c r="BK409" s="9"/>
      <c r="BL409" s="86"/>
      <c r="BM409" s="9"/>
      <c r="BN409" s="86"/>
      <c r="BO409" s="86"/>
      <c r="BP409" s="86"/>
    </row>
    <row r="410" spans="1:35" ht="12.75" outlineLevel="1">
      <c r="A410" s="1" t="s">
        <v>965</v>
      </c>
      <c r="B410" s="16" t="s">
        <v>966</v>
      </c>
      <c r="C410" s="1" t="s">
        <v>1333</v>
      </c>
      <c r="E410" s="5">
        <v>-9558140.68</v>
      </c>
      <c r="G410" s="5">
        <v>628481.7000000001</v>
      </c>
      <c r="I410" s="9">
        <f t="shared" si="128"/>
        <v>-10186622.379999999</v>
      </c>
      <c r="K410" s="21" t="str">
        <f t="shared" si="129"/>
        <v>N.M.</v>
      </c>
      <c r="M410" s="9">
        <v>-8194376.95</v>
      </c>
      <c r="O410" s="9">
        <v>3866580.4699999997</v>
      </c>
      <c r="Q410" s="9">
        <f t="shared" si="130"/>
        <v>-12060957.42</v>
      </c>
      <c r="S410" s="21">
        <f t="shared" si="131"/>
        <v>-3.1192826616640934</v>
      </c>
      <c r="U410" s="9">
        <v>-12050275.86</v>
      </c>
      <c r="W410" s="9">
        <v>4467898.99</v>
      </c>
      <c r="Y410" s="9">
        <f t="shared" si="132"/>
        <v>-16518174.85</v>
      </c>
      <c r="AA410" s="21">
        <f t="shared" si="133"/>
        <v>-3.697078847791946</v>
      </c>
      <c r="AC410" s="9">
        <v>-14032973.29</v>
      </c>
      <c r="AE410" s="9">
        <v>2737320.35</v>
      </c>
      <c r="AG410" s="9">
        <f t="shared" si="134"/>
        <v>-16770293.639999999</v>
      </c>
      <c r="AI410" s="21">
        <f t="shared" si="135"/>
        <v>-6.126536720482862</v>
      </c>
    </row>
    <row r="411" spans="1:35" ht="12.75" outlineLevel="1">
      <c r="A411" s="1" t="s">
        <v>967</v>
      </c>
      <c r="B411" s="16" t="s">
        <v>968</v>
      </c>
      <c r="C411" s="1" t="s">
        <v>1334</v>
      </c>
      <c r="E411" s="5">
        <v>14595944.97</v>
      </c>
      <c r="G411" s="5">
        <v>3613654.31</v>
      </c>
      <c r="I411" s="9">
        <f t="shared" si="128"/>
        <v>10982290.66</v>
      </c>
      <c r="K411" s="21">
        <f t="shared" si="129"/>
        <v>3.039109366274717</v>
      </c>
      <c r="M411" s="9">
        <v>20956102.06</v>
      </c>
      <c r="O411" s="9">
        <v>15358493.77</v>
      </c>
      <c r="Q411" s="9">
        <f t="shared" si="130"/>
        <v>5597608.289999999</v>
      </c>
      <c r="S411" s="21">
        <f t="shared" si="131"/>
        <v>0.36446336299812815</v>
      </c>
      <c r="U411" s="9">
        <v>50934365.18</v>
      </c>
      <c r="W411" s="9">
        <v>37956936.9</v>
      </c>
      <c r="Y411" s="9">
        <f t="shared" si="132"/>
        <v>12977428.280000001</v>
      </c>
      <c r="AA411" s="21">
        <f t="shared" si="133"/>
        <v>0.341898723655965</v>
      </c>
      <c r="AC411" s="9">
        <v>72137426.83</v>
      </c>
      <c r="AE411" s="9">
        <v>65989170.57</v>
      </c>
      <c r="AG411" s="9">
        <f t="shared" si="134"/>
        <v>6148256.259999998</v>
      </c>
      <c r="AI411" s="21">
        <f t="shared" si="135"/>
        <v>0.09317068553662225</v>
      </c>
    </row>
    <row r="412" spans="1:35" ht="12.75" outlineLevel="1">
      <c r="A412" s="1" t="s">
        <v>969</v>
      </c>
      <c r="B412" s="16" t="s">
        <v>970</v>
      </c>
      <c r="C412" s="1" t="s">
        <v>1335</v>
      </c>
      <c r="E412" s="5">
        <v>-4749912.07</v>
      </c>
      <c r="G412" s="5">
        <v>-5830186.99</v>
      </c>
      <c r="I412" s="9">
        <f t="shared" si="128"/>
        <v>1080274.92</v>
      </c>
      <c r="K412" s="21">
        <f t="shared" si="129"/>
        <v>0.18528992669581595</v>
      </c>
      <c r="M412" s="9">
        <v>-11052137.9</v>
      </c>
      <c r="O412" s="9">
        <v>-16955232.92</v>
      </c>
      <c r="Q412" s="9">
        <f t="shared" si="130"/>
        <v>5903095.020000001</v>
      </c>
      <c r="S412" s="21">
        <f t="shared" si="131"/>
        <v>0.34815770729028717</v>
      </c>
      <c r="U412" s="9">
        <v>-28720022.64</v>
      </c>
      <c r="W412" s="9">
        <v>-32077259.24</v>
      </c>
      <c r="Y412" s="9">
        <f t="shared" si="132"/>
        <v>3357236.5999999978</v>
      </c>
      <c r="AA412" s="21">
        <f t="shared" si="133"/>
        <v>0.10466095544140379</v>
      </c>
      <c r="AC412" s="9">
        <v>-50771664.09</v>
      </c>
      <c r="AE412" s="9">
        <v>-53423009.33</v>
      </c>
      <c r="AG412" s="9">
        <f t="shared" si="134"/>
        <v>2651345.2399999946</v>
      </c>
      <c r="AI412" s="21">
        <f t="shared" si="135"/>
        <v>0.04962927534879838</v>
      </c>
    </row>
    <row r="413" spans="1:35" ht="12.75" outlineLevel="1">
      <c r="A413" s="1" t="s">
        <v>971</v>
      </c>
      <c r="B413" s="16" t="s">
        <v>972</v>
      </c>
      <c r="C413" s="1" t="s">
        <v>1336</v>
      </c>
      <c r="E413" s="5">
        <v>-68496</v>
      </c>
      <c r="G413" s="5">
        <v>-73914</v>
      </c>
      <c r="I413" s="9">
        <f t="shared" si="128"/>
        <v>5418</v>
      </c>
      <c r="K413" s="21">
        <f t="shared" si="129"/>
        <v>0.07330140433476744</v>
      </c>
      <c r="M413" s="9">
        <v>-205488</v>
      </c>
      <c r="O413" s="9">
        <v>-221742</v>
      </c>
      <c r="Q413" s="9">
        <f t="shared" si="130"/>
        <v>16254</v>
      </c>
      <c r="S413" s="21">
        <f t="shared" si="131"/>
        <v>0.07330140433476744</v>
      </c>
      <c r="U413" s="9">
        <v>-616464</v>
      </c>
      <c r="W413" s="9">
        <v>-665226</v>
      </c>
      <c r="Y413" s="9">
        <f t="shared" si="132"/>
        <v>48762</v>
      </c>
      <c r="AA413" s="21">
        <f t="shared" si="133"/>
        <v>0.07330140433476744</v>
      </c>
      <c r="AC413" s="9">
        <v>-826424</v>
      </c>
      <c r="AE413" s="9">
        <v>-887832</v>
      </c>
      <c r="AG413" s="9">
        <f t="shared" si="134"/>
        <v>61408</v>
      </c>
      <c r="AI413" s="21">
        <f t="shared" si="135"/>
        <v>0.06916623865776408</v>
      </c>
    </row>
    <row r="414" spans="1:68" s="90" customFormat="1" ht="12.75">
      <c r="A414" s="90" t="s">
        <v>41</v>
      </c>
      <c r="B414" s="91"/>
      <c r="C414" s="77" t="s">
        <v>1337</v>
      </c>
      <c r="D414" s="105"/>
      <c r="E414" s="105">
        <v>219396.22000000067</v>
      </c>
      <c r="F414" s="105"/>
      <c r="G414" s="105">
        <v>-1661964.9800000004</v>
      </c>
      <c r="H414" s="105"/>
      <c r="I414" s="9">
        <f t="shared" si="128"/>
        <v>1881361.2000000011</v>
      </c>
      <c r="J414" s="37" t="str">
        <f>IF((+E414-G414)=(I414),"  ",$AO$514)</f>
        <v>  </v>
      </c>
      <c r="K414" s="38">
        <f t="shared" si="129"/>
        <v>1.132010134172623</v>
      </c>
      <c r="L414" s="39"/>
      <c r="M414" s="5">
        <v>1504099.209999999</v>
      </c>
      <c r="N414" s="9"/>
      <c r="O414" s="5">
        <v>2048099.3199999966</v>
      </c>
      <c r="P414" s="9"/>
      <c r="Q414" s="9">
        <f t="shared" si="130"/>
        <v>-544000.1099999975</v>
      </c>
      <c r="R414" s="37" t="str">
        <f>IF((+M414-O414)=(Q414),"  ",$AO$514)</f>
        <v>  </v>
      </c>
      <c r="S414" s="38">
        <f t="shared" si="131"/>
        <v>-0.2656121725581152</v>
      </c>
      <c r="T414" s="39"/>
      <c r="U414" s="9">
        <v>9547602.68</v>
      </c>
      <c r="V414" s="9"/>
      <c r="W414" s="9">
        <v>9682350.650000002</v>
      </c>
      <c r="X414" s="9"/>
      <c r="Y414" s="9">
        <f t="shared" si="132"/>
        <v>-134747.97000000253</v>
      </c>
      <c r="Z414" s="37" t="str">
        <f>IF((+U414-W414)=(Y414),"  ",$AO$514)</f>
        <v>  </v>
      </c>
      <c r="AA414" s="38">
        <f t="shared" si="133"/>
        <v>-0.013916865322369057</v>
      </c>
      <c r="AB414" s="39"/>
      <c r="AC414" s="9">
        <v>6506365.450000003</v>
      </c>
      <c r="AD414" s="9"/>
      <c r="AE414" s="9">
        <v>14415649.59</v>
      </c>
      <c r="AF414" s="9"/>
      <c r="AG414" s="9">
        <f t="shared" si="134"/>
        <v>-7909284.139999997</v>
      </c>
      <c r="AH414" s="37" t="str">
        <f>IF((+AC414-AE414)=(AG414),"  ",$AO$514)</f>
        <v>  </v>
      </c>
      <c r="AI414" s="38">
        <f t="shared" si="135"/>
        <v>-0.5486595724057134</v>
      </c>
      <c r="AJ414" s="105"/>
      <c r="AK414" s="105"/>
      <c r="AL414" s="105"/>
      <c r="AM414" s="105"/>
      <c r="AN414" s="105"/>
      <c r="AO414" s="105"/>
      <c r="AP414" s="106"/>
      <c r="AQ414" s="107"/>
      <c r="AR414" s="108"/>
      <c r="AS414" s="105"/>
      <c r="AT414" s="105"/>
      <c r="AU414" s="105"/>
      <c r="AV414" s="105"/>
      <c r="AW414" s="105"/>
      <c r="AX414" s="106"/>
      <c r="AY414" s="107"/>
      <c r="AZ414" s="108"/>
      <c r="BA414" s="105"/>
      <c r="BB414" s="105"/>
      <c r="BC414" s="105"/>
      <c r="BD414" s="106"/>
      <c r="BE414" s="107"/>
      <c r="BF414" s="108"/>
      <c r="BG414" s="105"/>
      <c r="BH414" s="109"/>
      <c r="BI414" s="105"/>
      <c r="BJ414" s="109"/>
      <c r="BK414" s="105"/>
      <c r="BL414" s="109"/>
      <c r="BM414" s="105"/>
      <c r="BN414" s="97"/>
      <c r="BO414" s="97"/>
      <c r="BP414" s="97"/>
    </row>
    <row r="415" spans="1:68" s="17" customFormat="1" ht="12.75">
      <c r="A415" s="17" t="s">
        <v>42</v>
      </c>
      <c r="B415" s="98"/>
      <c r="C415" s="17" t="s">
        <v>43</v>
      </c>
      <c r="D415" s="18"/>
      <c r="E415" s="18">
        <v>42288653.198999986</v>
      </c>
      <c r="F415" s="18"/>
      <c r="G415" s="18">
        <v>54586535.69599999</v>
      </c>
      <c r="H415" s="18"/>
      <c r="I415" s="18">
        <f t="shared" si="128"/>
        <v>-12297882.497000001</v>
      </c>
      <c r="J415" s="37" t="str">
        <f>IF((+E415-G415)=(I415),"  ",$AO$514)</f>
        <v>  </v>
      </c>
      <c r="K415" s="40">
        <f t="shared" si="129"/>
        <v>-0.22529149982128596</v>
      </c>
      <c r="L415" s="39"/>
      <c r="M415" s="8">
        <v>146052362.05399996</v>
      </c>
      <c r="N415" s="18"/>
      <c r="O415" s="8">
        <v>179914617.49199983</v>
      </c>
      <c r="P415" s="18"/>
      <c r="Q415" s="18">
        <f t="shared" si="130"/>
        <v>-33862255.437999874</v>
      </c>
      <c r="R415" s="37" t="str">
        <f>IF((+M415-O415)=(Q415),"  ",$AO$514)</f>
        <v>  </v>
      </c>
      <c r="S415" s="40">
        <f t="shared" si="131"/>
        <v>-0.18821291960618824</v>
      </c>
      <c r="T415" s="39"/>
      <c r="U415" s="18">
        <v>460546555.94300014</v>
      </c>
      <c r="V415" s="18"/>
      <c r="W415" s="18">
        <v>475117035.41699994</v>
      </c>
      <c r="X415" s="18"/>
      <c r="Y415" s="18">
        <f t="shared" si="132"/>
        <v>-14570479.473999798</v>
      </c>
      <c r="Z415" s="37" t="str">
        <f>IF((+U415-W415)=(Y415),"  ",$AO$514)</f>
        <v>  </v>
      </c>
      <c r="AA415" s="40">
        <f t="shared" si="133"/>
        <v>-0.030667137542672206</v>
      </c>
      <c r="AB415" s="39"/>
      <c r="AC415" s="18">
        <v>619601314.085</v>
      </c>
      <c r="AD415" s="18"/>
      <c r="AE415" s="18">
        <v>622941563.84</v>
      </c>
      <c r="AF415" s="18"/>
      <c r="AG415" s="18">
        <f t="shared" si="134"/>
        <v>-3340249.754999995</v>
      </c>
      <c r="AH415" s="37" t="str">
        <f>IF((+AC415-AE415)=(AG415),"  ",$AO$514)</f>
        <v>  </v>
      </c>
      <c r="AI415" s="40">
        <f t="shared" si="135"/>
        <v>-0.0053620595395974</v>
      </c>
      <c r="AJ415" s="18"/>
      <c r="AK415" s="18"/>
      <c r="AL415" s="18"/>
      <c r="AM415" s="18"/>
      <c r="AN415" s="18"/>
      <c r="AO415" s="18"/>
      <c r="AP415" s="85"/>
      <c r="AQ415" s="117"/>
      <c r="AR415" s="39"/>
      <c r="AS415" s="18"/>
      <c r="AT415" s="18"/>
      <c r="AU415" s="18"/>
      <c r="AV415" s="18"/>
      <c r="AW415" s="18"/>
      <c r="AX415" s="85"/>
      <c r="AY415" s="117"/>
      <c r="AZ415" s="39"/>
      <c r="BA415" s="18"/>
      <c r="BB415" s="18"/>
      <c r="BC415" s="18"/>
      <c r="BD415" s="85"/>
      <c r="BE415" s="117"/>
      <c r="BF415" s="39"/>
      <c r="BG415" s="18"/>
      <c r="BH415" s="104"/>
      <c r="BI415" s="18"/>
      <c r="BJ415" s="104"/>
      <c r="BK415" s="18"/>
      <c r="BL415" s="104"/>
      <c r="BM415" s="18"/>
      <c r="BN415" s="104"/>
      <c r="BO415" s="104"/>
      <c r="BP415" s="104"/>
    </row>
    <row r="416" spans="5:53" ht="12.75">
      <c r="E416" s="41" t="str">
        <f>IF(ABS(E130+E157+E163+E318+E353+E360+E402+E409+E414-E415)&gt;$AO$510,$AO$513," ")</f>
        <v> </v>
      </c>
      <c r="F416" s="27"/>
      <c r="G416" s="41" t="str">
        <f>IF(ABS(G130+G157+G163+G318+G353+G360+G402+G409+G414-G415)&gt;$AO$510,$AO$513," ")</f>
        <v> </v>
      </c>
      <c r="H416" s="42"/>
      <c r="I416" s="41" t="str">
        <f>IF(ABS(I130+I157+I163+I318+I353+I360+I402+I409+I414-I415)&gt;$AO$510,$AO$513," ")</f>
        <v> </v>
      </c>
      <c r="M416" s="41" t="str">
        <f>IF(ABS(M130+M157+M163+M318+M353+M360+M402+M409+M414-M415)&gt;$AO$510,$AO$513," ")</f>
        <v> </v>
      </c>
      <c r="N416" s="42"/>
      <c r="O416" s="41" t="str">
        <f>IF(ABS(O130+O157+O163+O318+O353+O360+O402+O409+O414-O415)&gt;$AO$510,$AO$513," ")</f>
        <v> </v>
      </c>
      <c r="P416" s="28"/>
      <c r="Q416" s="41" t="str">
        <f>IF(ABS(Q130+Q157+Q163+Q318+Q353+Q360+Q402+Q409+Q414-Q415)&gt;$AO$510,$AO$513," ")</f>
        <v> </v>
      </c>
      <c r="U416" s="41" t="str">
        <f>IF(ABS(U130+U157+U163+U318+U353+U360+U402+U409+U414-U415)&gt;$AO$510,$AO$513," ")</f>
        <v> </v>
      </c>
      <c r="V416" s="28"/>
      <c r="W416" s="41" t="str">
        <f>IF(ABS(W130+W157+W163+W318+W353+W360+W402+W409+W414-W415)&gt;$AO$510,$AO$513," ")</f>
        <v> </v>
      </c>
      <c r="X416" s="28"/>
      <c r="Y416" s="41" t="str">
        <f>IF(ABS(Y130+Y157+Y163+Y318+Y353+Y360+Y402+Y409+Y414-Y415)&gt;$AO$510,$AO$513," ")</f>
        <v> </v>
      </c>
      <c r="AC416" s="41" t="str">
        <f>IF(ABS(AC130+AC157+AC163+AC318+AC353+AC360+AC402+AC409+AC414-AC415)&gt;$AO$510,$AO$513," ")</f>
        <v> </v>
      </c>
      <c r="AD416" s="28"/>
      <c r="AE416" s="41" t="str">
        <f>IF(ABS(AE130+AE157+AE163+AE318+AE353+AE360+AE402+AE409+AE414-AE415)&gt;$AO$510,$AO$513," ")</f>
        <v> </v>
      </c>
      <c r="AF416" s="42"/>
      <c r="AG416" s="41" t="str">
        <f>IF(ABS(AG130+AG157+AG163+AG318+AG353+AG360+AG402+AG409+AG414-AG415)&gt;$AO$510,$AO$513," ")</f>
        <v> </v>
      </c>
      <c r="AK416" s="31"/>
      <c r="AL416" s="31"/>
      <c r="AM416" s="31"/>
      <c r="AN416" s="31"/>
      <c r="AO416" s="31"/>
      <c r="AP416" s="31"/>
      <c r="AQ416" s="31"/>
      <c r="AR416" s="31"/>
      <c r="AS416" s="31"/>
      <c r="AT416" s="31"/>
      <c r="AU416" s="31"/>
      <c r="AV416" s="31"/>
      <c r="AW416" s="31"/>
      <c r="AX416" s="31"/>
      <c r="AY416" s="31"/>
      <c r="AZ416" s="31"/>
      <c r="BA416" s="31"/>
    </row>
    <row r="417" spans="1:53" ht="12.75">
      <c r="A417" s="76" t="s">
        <v>44</v>
      </c>
      <c r="C417" s="2" t="s">
        <v>45</v>
      </c>
      <c r="D417" s="8"/>
      <c r="E417" s="8">
        <v>387533.9209999846</v>
      </c>
      <c r="F417" s="8"/>
      <c r="G417" s="8">
        <v>1406357.7839999886</v>
      </c>
      <c r="H417" s="18"/>
      <c r="I417" s="18">
        <f>(+E417-G417)</f>
        <v>-1018823.863000004</v>
      </c>
      <c r="J417" s="37" t="str">
        <f>IF((+E417-G417)=(I417),"  ",$AO$514)</f>
        <v>  </v>
      </c>
      <c r="K417" s="40">
        <f>IF(G417&lt;0,IF(I417=0,0,IF(OR(G417=0,E417=0),"N.M.",IF(ABS(I417/G417)&gt;=10,"N.M.",I417/(-G417)))),IF(I417=0,0,IF(OR(G417=0,E417=0),"N.M.",IF(ABS(I417/G417)&gt;=10,"N.M.",I417/G417))))</f>
        <v>-0.7244414434158045</v>
      </c>
      <c r="L417" s="39"/>
      <c r="M417" s="8">
        <v>9910868.306000002</v>
      </c>
      <c r="N417" s="18"/>
      <c r="O417" s="8">
        <v>14368849.349999992</v>
      </c>
      <c r="P417" s="18"/>
      <c r="Q417" s="18">
        <f>(+M417-O417)</f>
        <v>-4457981.04399999</v>
      </c>
      <c r="R417" s="37" t="str">
        <f>IF((+M417-O417)=(Q417),"  ",$AO$514)</f>
        <v>  </v>
      </c>
      <c r="S417" s="40">
        <f>IF(O417&lt;0,IF(Q417=0,0,IF(OR(O417=0,M417=0),"N.M.",IF(ABS(Q417/O417)&gt;=10,"N.M.",Q417/(-O417)))),IF(Q417=0,0,IF(OR(O417=0,M417=0),"N.M.",IF(ABS(Q417/O417)&gt;=10,"N.M.",Q417/O417))))</f>
        <v>-0.31025316888022025</v>
      </c>
      <c r="T417" s="39"/>
      <c r="U417" s="18">
        <v>40438872.80200004</v>
      </c>
      <c r="V417" s="18"/>
      <c r="W417" s="18">
        <v>48854000.927000016</v>
      </c>
      <c r="X417" s="18"/>
      <c r="Y417" s="18">
        <f>(+U417-W417)</f>
        <v>-8415128.124999978</v>
      </c>
      <c r="Z417" s="37" t="str">
        <f>IF((+U417-W417)=(Y417),"  ",$AO$514)</f>
        <v>  </v>
      </c>
      <c r="AA417" s="40">
        <f>IF(W417&lt;0,IF(Y417=0,0,IF(OR(W417=0,U417=0),"N.M.",IF(ABS(Y417/W417)&gt;=10,"N.M.",Y417/(-W417)))),IF(Y417=0,0,IF(OR(W417=0,U417=0),"N.M.",IF(ABS(Y417/W417)&gt;=10,"N.M.",Y417/W417))))</f>
        <v>-0.1722505417227601</v>
      </c>
      <c r="AB417" s="39"/>
      <c r="AC417" s="18">
        <v>50320062.26800009</v>
      </c>
      <c r="AD417" s="18"/>
      <c r="AE417" s="18">
        <v>65050534.1250001</v>
      </c>
      <c r="AF417" s="18"/>
      <c r="AG417" s="18">
        <f>(+AC417-AE417)</f>
        <v>-14730471.857000008</v>
      </c>
      <c r="AH417" s="37" t="str">
        <f>IF((+AC417-AE417)=(AG417),"  ",$AO$514)</f>
        <v>  </v>
      </c>
      <c r="AI417" s="40">
        <f>IF(AE417&lt;0,IF(AG417=0,0,IF(OR(AE417=0,AC417=0),"N.M.",IF(ABS(AG417/AE417)&gt;=10,"N.M.",AG417/(-AE417)))),IF(AG417=0,0,IF(OR(AE417=0,AC417=0),"N.M.",IF(ABS(AG417/AE417)&gt;=10,"N.M.",AG417/AE417))))</f>
        <v>-0.2264465934852151</v>
      </c>
      <c r="AJ417" s="39"/>
      <c r="AK417" s="31"/>
      <c r="AL417" s="31"/>
      <c r="AM417" s="31"/>
      <c r="AN417" s="31"/>
      <c r="AO417" s="31"/>
      <c r="AP417" s="31"/>
      <c r="AQ417" s="31"/>
      <c r="AR417" s="31"/>
      <c r="AS417" s="31"/>
      <c r="AT417" s="31"/>
      <c r="AU417" s="31"/>
      <c r="AV417" s="31"/>
      <c r="AW417" s="31"/>
      <c r="AX417" s="31"/>
      <c r="AY417" s="31"/>
      <c r="AZ417" s="31"/>
      <c r="BA417" s="31"/>
    </row>
    <row r="418" spans="3:53" ht="12.75">
      <c r="C418" s="2"/>
      <c r="D418" s="8"/>
      <c r="E418" s="41" t="str">
        <f>IF(ABS(E118-E415-E417)&gt;$AO$510,$AO$513," ")</f>
        <v> </v>
      </c>
      <c r="F418" s="27"/>
      <c r="G418" s="41" t="str">
        <f>IF(ABS(G118-G415-G417)&gt;$AO$510,$AO$513," ")</f>
        <v> </v>
      </c>
      <c r="H418" s="42"/>
      <c r="I418" s="41" t="str">
        <f>IF(ABS(I118-I415-I417)&gt;$AO$510,$AO$513," ")</f>
        <v> </v>
      </c>
      <c r="M418" s="41" t="str">
        <f>IF(ABS(M118-M415-M417)&gt;$AO$510,$AO$513," ")</f>
        <v> </v>
      </c>
      <c r="N418" s="42"/>
      <c r="O418" s="41" t="str">
        <f>IF(ABS(O118-O415-O417)&gt;$AO$510,$AO$513," ")</f>
        <v> </v>
      </c>
      <c r="P418" s="42"/>
      <c r="Q418" s="41" t="str">
        <f>IF(ABS(Q118-Q415-Q417)&gt;$AO$510,$AO$513," ")</f>
        <v> </v>
      </c>
      <c r="U418" s="41" t="str">
        <f>IF(ABS(U118-U415-U417)&gt;$AO$510,$AO$513," ")</f>
        <v> </v>
      </c>
      <c r="V418" s="28"/>
      <c r="W418" s="41" t="str">
        <f>IF(ABS(W118-W415-W417)&gt;$AO$510,$AO$513," ")</f>
        <v> </v>
      </c>
      <c r="X418" s="42"/>
      <c r="Y418" s="41" t="str">
        <f>IF(ABS(Y118-Y415-Y417)&gt;$AO$510,$AO$513," ")</f>
        <v> </v>
      </c>
      <c r="AC418" s="41" t="str">
        <f>IF(ABS(AC118-AC415-AC417)&gt;$AO$510,$AO$513," ")</f>
        <v> </v>
      </c>
      <c r="AD418" s="28"/>
      <c r="AE418" s="41" t="str">
        <f>IF(ABS(AE118-AE415-AE417)&gt;$AO$510,$AO$513," ")</f>
        <v> </v>
      </c>
      <c r="AF418" s="42"/>
      <c r="AG418" s="41" t="str">
        <f>IF(ABS(AG118-AG415-AG417)&gt;$AO$510,$AO$513," ")</f>
        <v> </v>
      </c>
      <c r="AK418" s="31"/>
      <c r="AL418" s="31"/>
      <c r="AM418" s="31"/>
      <c r="AN418" s="31"/>
      <c r="AO418" s="31"/>
      <c r="AP418" s="31"/>
      <c r="AQ418" s="31"/>
      <c r="AR418" s="31"/>
      <c r="AS418" s="31"/>
      <c r="AT418" s="31"/>
      <c r="AU418" s="31"/>
      <c r="AV418" s="31"/>
      <c r="AW418" s="31"/>
      <c r="AX418" s="31"/>
      <c r="AY418" s="31"/>
      <c r="AZ418" s="31"/>
      <c r="BA418" s="31"/>
    </row>
    <row r="419" spans="3:53" ht="13.5" customHeight="1">
      <c r="C419" s="2" t="s">
        <v>46</v>
      </c>
      <c r="D419" s="8"/>
      <c r="E419" s="31"/>
      <c r="F419" s="31"/>
      <c r="G419" s="31"/>
      <c r="H419" s="18"/>
      <c r="M419" s="5"/>
      <c r="N419" s="18"/>
      <c r="O419" s="5"/>
      <c r="P419" s="9"/>
      <c r="U419" s="31"/>
      <c r="V419" s="31"/>
      <c r="W419" s="31"/>
      <c r="AC419" s="31"/>
      <c r="AD419" s="31"/>
      <c r="AE419" s="31"/>
      <c r="AF419" s="18"/>
      <c r="AK419" s="31"/>
      <c r="AL419" s="31"/>
      <c r="AM419" s="31"/>
      <c r="AN419" s="31"/>
      <c r="AO419" s="31"/>
      <c r="AP419" s="31"/>
      <c r="AQ419" s="31"/>
      <c r="AR419" s="31"/>
      <c r="AS419" s="31"/>
      <c r="AT419" s="31"/>
      <c r="AU419" s="31"/>
      <c r="AV419" s="31"/>
      <c r="AW419" s="31"/>
      <c r="AX419" s="31"/>
      <c r="AY419" s="31"/>
      <c r="AZ419" s="31"/>
      <c r="BA419" s="31"/>
    </row>
    <row r="420" spans="1:35" ht="12.75" outlineLevel="1">
      <c r="A420" s="1" t="s">
        <v>973</v>
      </c>
      <c r="B420" s="16" t="s">
        <v>974</v>
      </c>
      <c r="C420" s="1" t="s">
        <v>1338</v>
      </c>
      <c r="E420" s="5">
        <v>4600</v>
      </c>
      <c r="G420" s="5">
        <v>4225</v>
      </c>
      <c r="I420" s="9">
        <f aca="true" t="shared" si="136" ref="I420:I447">+E420-G420</f>
        <v>375</v>
      </c>
      <c r="K420" s="21">
        <f aca="true" t="shared" si="137" ref="K420:K447">IF(G420&lt;0,IF(I420=0,0,IF(OR(G420=0,E420=0),"N.M.",IF(ABS(I420/G420)&gt;=10,"N.M.",I420/(-G420)))),IF(I420=0,0,IF(OR(G420=0,E420=0),"N.M.",IF(ABS(I420/G420)&gt;=10,"N.M.",I420/G420))))</f>
        <v>0.08875739644970414</v>
      </c>
      <c r="M420" s="9">
        <v>13800</v>
      </c>
      <c r="O420" s="9">
        <v>12675</v>
      </c>
      <c r="Q420" s="9">
        <f aca="true" t="shared" si="138" ref="Q420:Q447">+M420-O420</f>
        <v>1125</v>
      </c>
      <c r="S420" s="21">
        <f aca="true" t="shared" si="139" ref="S420:S447">IF(O420&lt;0,IF(Q420=0,0,IF(OR(O420=0,M420=0),"N.M.",IF(ABS(Q420/O420)&gt;=10,"N.M.",Q420/(-O420)))),IF(Q420=0,0,IF(OR(O420=0,M420=0),"N.M.",IF(ABS(Q420/O420)&gt;=10,"N.M.",Q420/O420))))</f>
        <v>0.08875739644970414</v>
      </c>
      <c r="U420" s="9">
        <v>41625</v>
      </c>
      <c r="W420" s="9">
        <v>39000</v>
      </c>
      <c r="Y420" s="9">
        <f aca="true" t="shared" si="140" ref="Y420:Y447">+U420-W420</f>
        <v>2625</v>
      </c>
      <c r="AA420" s="21">
        <f aca="true" t="shared" si="141" ref="AA420:AA447">IF(W420&lt;0,IF(Y420=0,0,IF(OR(W420=0,U420=0),"N.M.",IF(ABS(Y420/W420)&gt;=10,"N.M.",Y420/(-W420)))),IF(Y420=0,0,IF(OR(W420=0,U420=0),"N.M.",IF(ABS(Y420/W420)&gt;=10,"N.M.",Y420/W420))))</f>
        <v>0.0673076923076923</v>
      </c>
      <c r="AC420" s="9">
        <v>54300</v>
      </c>
      <c r="AE420" s="9">
        <v>51675</v>
      </c>
      <c r="AG420" s="9">
        <f aca="true" t="shared" si="142" ref="AG420:AG447">+AC420-AE420</f>
        <v>2625</v>
      </c>
      <c r="AI420" s="21">
        <f aca="true" t="shared" si="143" ref="AI420:AI447">IF(AE420&lt;0,IF(AG420=0,0,IF(OR(AE420=0,AC420=0),"N.M.",IF(ABS(AG420/AE420)&gt;=10,"N.M.",AG420/(-AE420)))),IF(AG420=0,0,IF(OR(AE420=0,AC420=0),"N.M.",IF(ABS(AG420/AE420)&gt;=10,"N.M.",AG420/AE420))))</f>
        <v>0.05079825834542816</v>
      </c>
    </row>
    <row r="421" spans="1:35" ht="12.75" outlineLevel="1">
      <c r="A421" s="1" t="s">
        <v>975</v>
      </c>
      <c r="B421" s="16" t="s">
        <v>976</v>
      </c>
      <c r="C421" s="1" t="s">
        <v>1339</v>
      </c>
      <c r="E421" s="5">
        <v>-555.8100000000001</v>
      </c>
      <c r="G421" s="5">
        <v>-555.8100000000001</v>
      </c>
      <c r="I421" s="9">
        <f t="shared" si="136"/>
        <v>0</v>
      </c>
      <c r="K421" s="21">
        <f t="shared" si="137"/>
        <v>0</v>
      </c>
      <c r="M421" s="9">
        <v>-1667.43</v>
      </c>
      <c r="O421" s="9">
        <v>-1667.43</v>
      </c>
      <c r="Q421" s="9">
        <f t="shared" si="138"/>
        <v>0</v>
      </c>
      <c r="S421" s="21">
        <f t="shared" si="139"/>
        <v>0</v>
      </c>
      <c r="U421" s="9">
        <v>-5002.29</v>
      </c>
      <c r="W421" s="9">
        <v>-5002.29</v>
      </c>
      <c r="Y421" s="9">
        <f t="shared" si="140"/>
        <v>0</v>
      </c>
      <c r="AA421" s="21">
        <f t="shared" si="141"/>
        <v>0</v>
      </c>
      <c r="AC421" s="9">
        <v>-6669.72</v>
      </c>
      <c r="AE421" s="9">
        <v>-6669.72</v>
      </c>
      <c r="AG421" s="9">
        <f t="shared" si="142"/>
        <v>0</v>
      </c>
      <c r="AI421" s="21">
        <f t="shared" si="143"/>
        <v>0</v>
      </c>
    </row>
    <row r="422" spans="1:35" ht="12.75" outlineLevel="1">
      <c r="A422" s="1" t="s">
        <v>977</v>
      </c>
      <c r="B422" s="16" t="s">
        <v>978</v>
      </c>
      <c r="C422" s="1" t="s">
        <v>1340</v>
      </c>
      <c r="E422" s="5">
        <v>2264.75</v>
      </c>
      <c r="G422" s="5">
        <v>6644.26</v>
      </c>
      <c r="I422" s="9">
        <f t="shared" si="136"/>
        <v>-4379.51</v>
      </c>
      <c r="K422" s="21">
        <f t="shared" si="137"/>
        <v>-0.6591418758447141</v>
      </c>
      <c r="M422" s="9">
        <v>6865.1900000000005</v>
      </c>
      <c r="O422" s="9">
        <v>166122.73</v>
      </c>
      <c r="Q422" s="9">
        <f t="shared" si="138"/>
        <v>-159257.54</v>
      </c>
      <c r="S422" s="21">
        <f t="shared" si="139"/>
        <v>-0.9586739875994091</v>
      </c>
      <c r="U422" s="9">
        <v>23361.93</v>
      </c>
      <c r="W422" s="9">
        <v>1919488.5899999999</v>
      </c>
      <c r="Y422" s="9">
        <f t="shared" si="140"/>
        <v>-1896126.66</v>
      </c>
      <c r="AA422" s="21">
        <f t="shared" si="141"/>
        <v>-0.9878290862880306</v>
      </c>
      <c r="AC422" s="9">
        <v>32230.6</v>
      </c>
      <c r="AE422" s="9">
        <v>1980790.0799999998</v>
      </c>
      <c r="AG422" s="9">
        <f t="shared" si="142"/>
        <v>-1948559.4799999997</v>
      </c>
      <c r="AI422" s="21">
        <f t="shared" si="143"/>
        <v>-0.9837284120485902</v>
      </c>
    </row>
    <row r="423" spans="1:35" ht="12.75" outlineLevel="1">
      <c r="A423" s="1" t="s">
        <v>979</v>
      </c>
      <c r="B423" s="16" t="s">
        <v>980</v>
      </c>
      <c r="C423" s="1" t="s">
        <v>1341</v>
      </c>
      <c r="E423" s="5">
        <v>3118.9700000000003</v>
      </c>
      <c r="G423" s="5">
        <v>0</v>
      </c>
      <c r="I423" s="9">
        <f t="shared" si="136"/>
        <v>3118.9700000000003</v>
      </c>
      <c r="K423" s="21" t="str">
        <f t="shared" si="137"/>
        <v>N.M.</v>
      </c>
      <c r="M423" s="9">
        <v>7023.860000000001</v>
      </c>
      <c r="O423" s="9">
        <v>7.68</v>
      </c>
      <c r="Q423" s="9">
        <f t="shared" si="138"/>
        <v>7016.18</v>
      </c>
      <c r="S423" s="21" t="str">
        <f t="shared" si="139"/>
        <v>N.M.</v>
      </c>
      <c r="U423" s="9">
        <v>20719.58</v>
      </c>
      <c r="W423" s="9">
        <v>7.68</v>
      </c>
      <c r="Y423" s="9">
        <f t="shared" si="140"/>
        <v>20711.9</v>
      </c>
      <c r="AA423" s="21" t="str">
        <f t="shared" si="141"/>
        <v>N.M.</v>
      </c>
      <c r="AC423" s="9">
        <v>22852.230000000003</v>
      </c>
      <c r="AE423" s="9">
        <v>1119828.0999999999</v>
      </c>
      <c r="AG423" s="9">
        <f t="shared" si="142"/>
        <v>-1096975.8699999999</v>
      </c>
      <c r="AI423" s="21">
        <f t="shared" si="143"/>
        <v>-0.9795930911181815</v>
      </c>
    </row>
    <row r="424" spans="1:35" ht="12.75" outlineLevel="1">
      <c r="A424" s="1" t="s">
        <v>981</v>
      </c>
      <c r="B424" s="16" t="s">
        <v>982</v>
      </c>
      <c r="C424" s="1" t="s">
        <v>1342</v>
      </c>
      <c r="E424" s="5">
        <v>79255.86</v>
      </c>
      <c r="G424" s="5">
        <v>85058.53</v>
      </c>
      <c r="I424" s="9">
        <f t="shared" si="136"/>
        <v>-5802.669999999998</v>
      </c>
      <c r="K424" s="21">
        <f t="shared" si="137"/>
        <v>-0.06821973057846166</v>
      </c>
      <c r="M424" s="9">
        <v>158876.04</v>
      </c>
      <c r="O424" s="9">
        <v>250613.32</v>
      </c>
      <c r="Q424" s="9">
        <f t="shared" si="138"/>
        <v>-91737.28</v>
      </c>
      <c r="S424" s="21">
        <f t="shared" si="139"/>
        <v>-0.36605109417169046</v>
      </c>
      <c r="U424" s="9">
        <v>137208</v>
      </c>
      <c r="W424" s="9">
        <v>927671.42</v>
      </c>
      <c r="Y424" s="9">
        <f t="shared" si="140"/>
        <v>-790463.42</v>
      </c>
      <c r="AA424" s="21">
        <f t="shared" si="141"/>
        <v>-0.8520941822267198</v>
      </c>
      <c r="AC424" s="9">
        <v>221912.45</v>
      </c>
      <c r="AE424" s="9">
        <v>1147889.94</v>
      </c>
      <c r="AG424" s="9">
        <f t="shared" si="142"/>
        <v>-925977.49</v>
      </c>
      <c r="AI424" s="21">
        <f t="shared" si="143"/>
        <v>-0.8066779381305493</v>
      </c>
    </row>
    <row r="425" spans="1:35" ht="12.75" outlineLevel="1">
      <c r="A425" s="1" t="s">
        <v>983</v>
      </c>
      <c r="B425" s="16" t="s">
        <v>984</v>
      </c>
      <c r="C425" s="1" t="s">
        <v>1343</v>
      </c>
      <c r="E425" s="5">
        <v>275</v>
      </c>
      <c r="G425" s="5">
        <v>220</v>
      </c>
      <c r="I425" s="9">
        <f t="shared" si="136"/>
        <v>55</v>
      </c>
      <c r="K425" s="21">
        <f t="shared" si="137"/>
        <v>0.25</v>
      </c>
      <c r="M425" s="9">
        <v>1195</v>
      </c>
      <c r="O425" s="9">
        <v>910</v>
      </c>
      <c r="Q425" s="9">
        <f t="shared" si="138"/>
        <v>285</v>
      </c>
      <c r="S425" s="21">
        <f t="shared" si="139"/>
        <v>0.3131868131868132</v>
      </c>
      <c r="U425" s="9">
        <v>32908.45</v>
      </c>
      <c r="W425" s="9">
        <v>32563.45</v>
      </c>
      <c r="Y425" s="9">
        <f t="shared" si="140"/>
        <v>344.99999999999636</v>
      </c>
      <c r="AA425" s="21">
        <f t="shared" si="141"/>
        <v>0.010594700500100461</v>
      </c>
      <c r="AC425" s="9">
        <v>65356.899999999994</v>
      </c>
      <c r="AE425" s="9">
        <v>61486.9</v>
      </c>
      <c r="AG425" s="9">
        <f t="shared" si="142"/>
        <v>3869.9999999999927</v>
      </c>
      <c r="AI425" s="21">
        <f t="shared" si="143"/>
        <v>0.06294023605028051</v>
      </c>
    </row>
    <row r="426" spans="1:35" ht="12.75" outlineLevel="1">
      <c r="A426" s="1" t="s">
        <v>985</v>
      </c>
      <c r="B426" s="16" t="s">
        <v>986</v>
      </c>
      <c r="C426" s="1" t="s">
        <v>1344</v>
      </c>
      <c r="E426" s="5">
        <v>42208.68</v>
      </c>
      <c r="G426" s="5">
        <v>11419.65</v>
      </c>
      <c r="I426" s="9">
        <f t="shared" si="136"/>
        <v>30789.03</v>
      </c>
      <c r="K426" s="21">
        <f t="shared" si="137"/>
        <v>2.6961448030368707</v>
      </c>
      <c r="M426" s="9">
        <v>55412.81</v>
      </c>
      <c r="O426" s="9">
        <v>39588.06</v>
      </c>
      <c r="Q426" s="9">
        <f t="shared" si="138"/>
        <v>15824.75</v>
      </c>
      <c r="S426" s="21">
        <f t="shared" si="139"/>
        <v>0.39973542527721745</v>
      </c>
      <c r="U426" s="9">
        <v>69086.82</v>
      </c>
      <c r="W426" s="9">
        <v>63902.39</v>
      </c>
      <c r="Y426" s="9">
        <f t="shared" si="140"/>
        <v>5184.430000000008</v>
      </c>
      <c r="AA426" s="21">
        <f t="shared" si="141"/>
        <v>0.08113045537107466</v>
      </c>
      <c r="AC426" s="9">
        <v>122950.06</v>
      </c>
      <c r="AE426" s="9">
        <v>63902.39</v>
      </c>
      <c r="AG426" s="9">
        <f t="shared" si="142"/>
        <v>59047.67</v>
      </c>
      <c r="AI426" s="21">
        <f t="shared" si="143"/>
        <v>0.9240291325567009</v>
      </c>
    </row>
    <row r="427" spans="1:35" ht="12.75" outlineLevel="1">
      <c r="A427" s="1" t="s">
        <v>987</v>
      </c>
      <c r="B427" s="16" t="s">
        <v>988</v>
      </c>
      <c r="C427" s="1" t="s">
        <v>1345</v>
      </c>
      <c r="E427" s="5">
        <v>0</v>
      </c>
      <c r="G427" s="5">
        <v>0</v>
      </c>
      <c r="I427" s="9">
        <f t="shared" si="136"/>
        <v>0</v>
      </c>
      <c r="K427" s="21">
        <f t="shared" si="137"/>
        <v>0</v>
      </c>
      <c r="M427" s="9">
        <v>0</v>
      </c>
      <c r="O427" s="9">
        <v>0</v>
      </c>
      <c r="Q427" s="9">
        <f t="shared" si="138"/>
        <v>0</v>
      </c>
      <c r="S427" s="21">
        <f t="shared" si="139"/>
        <v>0</v>
      </c>
      <c r="U427" s="9">
        <v>0</v>
      </c>
      <c r="W427" s="9">
        <v>0</v>
      </c>
      <c r="Y427" s="9">
        <f t="shared" si="140"/>
        <v>0</v>
      </c>
      <c r="AA427" s="21">
        <f t="shared" si="141"/>
        <v>0</v>
      </c>
      <c r="AC427" s="9">
        <v>0</v>
      </c>
      <c r="AE427" s="9">
        <v>8301.77</v>
      </c>
      <c r="AG427" s="9">
        <f t="shared" si="142"/>
        <v>-8301.77</v>
      </c>
      <c r="AI427" s="21" t="str">
        <f t="shared" si="143"/>
        <v>N.M.</v>
      </c>
    </row>
    <row r="428" spans="1:35" ht="12.75" outlineLevel="1">
      <c r="A428" s="1" t="s">
        <v>989</v>
      </c>
      <c r="B428" s="16" t="s">
        <v>990</v>
      </c>
      <c r="C428" s="1" t="s">
        <v>1346</v>
      </c>
      <c r="E428" s="5">
        <v>2092.7</v>
      </c>
      <c r="G428" s="5">
        <v>2106.98</v>
      </c>
      <c r="I428" s="9">
        <f t="shared" si="136"/>
        <v>-14.2800000000002</v>
      </c>
      <c r="K428" s="21">
        <f t="shared" si="137"/>
        <v>-0.006777472970792414</v>
      </c>
      <c r="M428" s="9">
        <v>6361.2300000000005</v>
      </c>
      <c r="O428" s="9">
        <v>6372.52</v>
      </c>
      <c r="Q428" s="9">
        <f t="shared" si="138"/>
        <v>-11.289999999999964</v>
      </c>
      <c r="S428" s="21">
        <f t="shared" si="139"/>
        <v>-0.0017716696063723556</v>
      </c>
      <c r="U428" s="9">
        <v>19199.9</v>
      </c>
      <c r="W428" s="9">
        <v>19082.81</v>
      </c>
      <c r="Y428" s="9">
        <f t="shared" si="140"/>
        <v>117.09000000000015</v>
      </c>
      <c r="AA428" s="21">
        <f t="shared" si="141"/>
        <v>0.006135888792059458</v>
      </c>
      <c r="AC428" s="9">
        <v>25534.870000000003</v>
      </c>
      <c r="AE428" s="9">
        <v>25482.800000000003</v>
      </c>
      <c r="AG428" s="9">
        <f t="shared" si="142"/>
        <v>52.06999999999971</v>
      </c>
      <c r="AI428" s="21">
        <f t="shared" si="143"/>
        <v>0.002043339036526587</v>
      </c>
    </row>
    <row r="429" spans="1:35" ht="12.75" outlineLevel="1">
      <c r="A429" s="1" t="s">
        <v>991</v>
      </c>
      <c r="B429" s="16" t="s">
        <v>992</v>
      </c>
      <c r="C429" s="1" t="s">
        <v>1347</v>
      </c>
      <c r="E429" s="5">
        <v>0.05</v>
      </c>
      <c r="G429" s="5">
        <v>0</v>
      </c>
      <c r="I429" s="9">
        <f t="shared" si="136"/>
        <v>0.05</v>
      </c>
      <c r="K429" s="21" t="str">
        <f t="shared" si="137"/>
        <v>N.M.</v>
      </c>
      <c r="M429" s="9">
        <v>0.05</v>
      </c>
      <c r="O429" s="9">
        <v>0</v>
      </c>
      <c r="Q429" s="9">
        <f t="shared" si="138"/>
        <v>0.05</v>
      </c>
      <c r="S429" s="21" t="str">
        <f t="shared" si="139"/>
        <v>N.M.</v>
      </c>
      <c r="U429" s="9">
        <v>1.36</v>
      </c>
      <c r="W429" s="9">
        <v>-46.34</v>
      </c>
      <c r="Y429" s="9">
        <f t="shared" si="140"/>
        <v>47.7</v>
      </c>
      <c r="AA429" s="21">
        <f t="shared" si="141"/>
        <v>1.0293482952093225</v>
      </c>
      <c r="AC429" s="9">
        <v>1.9100000000000001</v>
      </c>
      <c r="AE429" s="9">
        <v>-36056.34</v>
      </c>
      <c r="AG429" s="9">
        <f t="shared" si="142"/>
        <v>36058.25</v>
      </c>
      <c r="AI429" s="21">
        <f t="shared" si="143"/>
        <v>1.0000529726533531</v>
      </c>
    </row>
    <row r="430" spans="1:35" ht="12.75" outlineLevel="1">
      <c r="A430" s="1" t="s">
        <v>993</v>
      </c>
      <c r="B430" s="16" t="s">
        <v>994</v>
      </c>
      <c r="C430" s="1" t="s">
        <v>1348</v>
      </c>
      <c r="E430" s="5">
        <v>0</v>
      </c>
      <c r="G430" s="5">
        <v>0</v>
      </c>
      <c r="I430" s="9">
        <f t="shared" si="136"/>
        <v>0</v>
      </c>
      <c r="K430" s="21">
        <f t="shared" si="137"/>
        <v>0</v>
      </c>
      <c r="M430" s="9">
        <v>0</v>
      </c>
      <c r="O430" s="9">
        <v>0</v>
      </c>
      <c r="Q430" s="9">
        <f t="shared" si="138"/>
        <v>0</v>
      </c>
      <c r="S430" s="21">
        <f t="shared" si="139"/>
        <v>0</v>
      </c>
      <c r="U430" s="9">
        <v>0</v>
      </c>
      <c r="W430" s="9">
        <v>0</v>
      </c>
      <c r="Y430" s="9">
        <f t="shared" si="140"/>
        <v>0</v>
      </c>
      <c r="AA430" s="21">
        <f t="shared" si="141"/>
        <v>0</v>
      </c>
      <c r="AC430" s="9">
        <v>0</v>
      </c>
      <c r="AE430" s="9">
        <v>-166995.98</v>
      </c>
      <c r="AG430" s="9">
        <f t="shared" si="142"/>
        <v>166995.98</v>
      </c>
      <c r="AI430" s="21" t="str">
        <f t="shared" si="143"/>
        <v>N.M.</v>
      </c>
    </row>
    <row r="431" spans="1:35" ht="12.75" outlineLevel="1">
      <c r="A431" s="1" t="s">
        <v>995</v>
      </c>
      <c r="B431" s="16" t="s">
        <v>996</v>
      </c>
      <c r="C431" s="1" t="s">
        <v>1349</v>
      </c>
      <c r="E431" s="5">
        <v>0</v>
      </c>
      <c r="G431" s="5">
        <v>0</v>
      </c>
      <c r="I431" s="9">
        <f t="shared" si="136"/>
        <v>0</v>
      </c>
      <c r="K431" s="21">
        <f t="shared" si="137"/>
        <v>0</v>
      </c>
      <c r="M431" s="9">
        <v>0</v>
      </c>
      <c r="O431" s="9">
        <v>0</v>
      </c>
      <c r="Q431" s="9">
        <f t="shared" si="138"/>
        <v>0</v>
      </c>
      <c r="S431" s="21">
        <f t="shared" si="139"/>
        <v>0</v>
      </c>
      <c r="U431" s="9">
        <v>0</v>
      </c>
      <c r="W431" s="9">
        <v>37.1</v>
      </c>
      <c r="Y431" s="9">
        <f t="shared" si="140"/>
        <v>-37.1</v>
      </c>
      <c r="AA431" s="21" t="str">
        <f t="shared" si="141"/>
        <v>N.M.</v>
      </c>
      <c r="AC431" s="9">
        <v>0</v>
      </c>
      <c r="AE431" s="9">
        <v>1049.8799999999999</v>
      </c>
      <c r="AG431" s="9">
        <f t="shared" si="142"/>
        <v>-1049.8799999999999</v>
      </c>
      <c r="AI431" s="21" t="str">
        <f t="shared" si="143"/>
        <v>N.M.</v>
      </c>
    </row>
    <row r="432" spans="1:35" ht="12.75" outlineLevel="1">
      <c r="A432" s="1" t="s">
        <v>997</v>
      </c>
      <c r="B432" s="16" t="s">
        <v>998</v>
      </c>
      <c r="C432" s="1" t="s">
        <v>1350</v>
      </c>
      <c r="E432" s="5">
        <v>-579471</v>
      </c>
      <c r="G432" s="5">
        <v>1127139</v>
      </c>
      <c r="I432" s="9">
        <f t="shared" si="136"/>
        <v>-1706610</v>
      </c>
      <c r="K432" s="21">
        <f t="shared" si="137"/>
        <v>-1.5141078429545958</v>
      </c>
      <c r="M432" s="9">
        <v>-110468</v>
      </c>
      <c r="O432" s="9">
        <v>7761886</v>
      </c>
      <c r="Q432" s="9">
        <f t="shared" si="138"/>
        <v>-7872354</v>
      </c>
      <c r="S432" s="21">
        <f t="shared" si="139"/>
        <v>-1.0142321080211691</v>
      </c>
      <c r="U432" s="9">
        <v>1875856</v>
      </c>
      <c r="W432" s="9">
        <v>2579127</v>
      </c>
      <c r="Y432" s="9">
        <f t="shared" si="140"/>
        <v>-703271</v>
      </c>
      <c r="AA432" s="21">
        <f t="shared" si="141"/>
        <v>-0.27267792551510645</v>
      </c>
      <c r="AC432" s="9">
        <v>4827237</v>
      </c>
      <c r="AE432" s="9">
        <v>2436623</v>
      </c>
      <c r="AG432" s="9">
        <f t="shared" si="142"/>
        <v>2390614</v>
      </c>
      <c r="AI432" s="21">
        <f t="shared" si="143"/>
        <v>0.9811177190726674</v>
      </c>
    </row>
    <row r="433" spans="1:35" ht="12.75" outlineLevel="1">
      <c r="A433" s="1" t="s">
        <v>999</v>
      </c>
      <c r="B433" s="16" t="s">
        <v>1000</v>
      </c>
      <c r="C433" s="1" t="s">
        <v>1351</v>
      </c>
      <c r="E433" s="5">
        <v>614591</v>
      </c>
      <c r="G433" s="5">
        <v>-1091996</v>
      </c>
      <c r="I433" s="9">
        <f t="shared" si="136"/>
        <v>1706587</v>
      </c>
      <c r="K433" s="21">
        <f t="shared" si="137"/>
        <v>1.562814332653233</v>
      </c>
      <c r="M433" s="9">
        <v>211970</v>
      </c>
      <c r="O433" s="9">
        <v>-7591792</v>
      </c>
      <c r="Q433" s="9">
        <f t="shared" si="138"/>
        <v>7803762</v>
      </c>
      <c r="S433" s="21">
        <f t="shared" si="139"/>
        <v>1.027920944093305</v>
      </c>
      <c r="U433" s="9">
        <v>-1455485</v>
      </c>
      <c r="W433" s="9">
        <v>-1998208</v>
      </c>
      <c r="Y433" s="9">
        <f t="shared" si="140"/>
        <v>542723</v>
      </c>
      <c r="AA433" s="21">
        <f t="shared" si="141"/>
        <v>0.27160485795272565</v>
      </c>
      <c r="AC433" s="9">
        <v>-4173685</v>
      </c>
      <c r="AE433" s="9">
        <v>-1667459</v>
      </c>
      <c r="AG433" s="9">
        <f t="shared" si="142"/>
        <v>-2506226</v>
      </c>
      <c r="AI433" s="21">
        <f t="shared" si="143"/>
        <v>-1.503021063786276</v>
      </c>
    </row>
    <row r="434" spans="1:35" ht="12.75" outlineLevel="1">
      <c r="A434" s="1" t="s">
        <v>1001</v>
      </c>
      <c r="B434" s="16" t="s">
        <v>1002</v>
      </c>
      <c r="C434" s="1" t="s">
        <v>1352</v>
      </c>
      <c r="E434" s="5">
        <v>57110.46</v>
      </c>
      <c r="G434" s="5">
        <v>-366558.94</v>
      </c>
      <c r="I434" s="9">
        <f t="shared" si="136"/>
        <v>423669.4</v>
      </c>
      <c r="K434" s="21">
        <f t="shared" si="137"/>
        <v>1.155801574502589</v>
      </c>
      <c r="M434" s="9">
        <v>76136.46</v>
      </c>
      <c r="O434" s="9">
        <v>-1543394.46</v>
      </c>
      <c r="Q434" s="9">
        <f t="shared" si="138"/>
        <v>1619530.92</v>
      </c>
      <c r="S434" s="21">
        <f t="shared" si="139"/>
        <v>1.0493305256518803</v>
      </c>
      <c r="U434" s="9">
        <v>-53139.18</v>
      </c>
      <c r="W434" s="9">
        <v>-4221347.12</v>
      </c>
      <c r="Y434" s="9">
        <f t="shared" si="140"/>
        <v>4168207.94</v>
      </c>
      <c r="AA434" s="21">
        <f t="shared" si="141"/>
        <v>0.9874117956923665</v>
      </c>
      <c r="AC434" s="9">
        <v>-826941.9400000001</v>
      </c>
      <c r="AE434" s="9">
        <v>-4324936.13</v>
      </c>
      <c r="AG434" s="9">
        <f t="shared" si="142"/>
        <v>3497994.19</v>
      </c>
      <c r="AI434" s="21">
        <f t="shared" si="143"/>
        <v>0.8087967278258974</v>
      </c>
    </row>
    <row r="435" spans="1:35" ht="12.75" outlineLevel="1">
      <c r="A435" s="1" t="s">
        <v>1003</v>
      </c>
      <c r="B435" s="16" t="s">
        <v>1004</v>
      </c>
      <c r="C435" s="1" t="s">
        <v>1353</v>
      </c>
      <c r="E435" s="5">
        <v>-92230.46</v>
      </c>
      <c r="G435" s="5">
        <v>331415.94</v>
      </c>
      <c r="I435" s="9">
        <f t="shared" si="136"/>
        <v>-423646.4</v>
      </c>
      <c r="K435" s="21">
        <f t="shared" si="137"/>
        <v>-1.278292166635075</v>
      </c>
      <c r="M435" s="9">
        <v>-177638.46</v>
      </c>
      <c r="O435" s="9">
        <v>1373300.46</v>
      </c>
      <c r="Q435" s="9">
        <f t="shared" si="138"/>
        <v>-1550938.92</v>
      </c>
      <c r="S435" s="21">
        <f t="shared" si="139"/>
        <v>-1.1293514894766727</v>
      </c>
      <c r="U435" s="9">
        <v>-367231.82</v>
      </c>
      <c r="W435" s="9">
        <v>3640428.12</v>
      </c>
      <c r="Y435" s="9">
        <f t="shared" si="140"/>
        <v>-4007659.94</v>
      </c>
      <c r="AA435" s="21">
        <f t="shared" si="141"/>
        <v>-1.1008759980680514</v>
      </c>
      <c r="AC435" s="9">
        <v>173389.94</v>
      </c>
      <c r="AE435" s="9">
        <v>3555772.13</v>
      </c>
      <c r="AG435" s="9">
        <f t="shared" si="142"/>
        <v>-3382382.19</v>
      </c>
      <c r="AI435" s="21">
        <f t="shared" si="143"/>
        <v>-0.9512370496025009</v>
      </c>
    </row>
    <row r="436" spans="1:35" ht="12.75" outlineLevel="1">
      <c r="A436" s="1" t="s">
        <v>1005</v>
      </c>
      <c r="B436" s="16" t="s">
        <v>1006</v>
      </c>
      <c r="C436" s="1" t="s">
        <v>1354</v>
      </c>
      <c r="E436" s="5">
        <v>852454.34</v>
      </c>
      <c r="G436" s="5">
        <v>585028.1</v>
      </c>
      <c r="I436" s="9">
        <f t="shared" si="136"/>
        <v>267426.24</v>
      </c>
      <c r="K436" s="21">
        <f t="shared" si="137"/>
        <v>0.45711691455504444</v>
      </c>
      <c r="M436" s="9">
        <v>1527916.96</v>
      </c>
      <c r="O436" s="9">
        <v>1912448.07</v>
      </c>
      <c r="Q436" s="9">
        <f t="shared" si="138"/>
        <v>-384531.1100000001</v>
      </c>
      <c r="S436" s="21">
        <f t="shared" si="139"/>
        <v>-0.20106747787405285</v>
      </c>
      <c r="U436" s="9">
        <v>3437044.7</v>
      </c>
      <c r="W436" s="9">
        <v>4370566.28</v>
      </c>
      <c r="Y436" s="9">
        <f t="shared" si="140"/>
        <v>-933521.5800000001</v>
      </c>
      <c r="AA436" s="21">
        <f t="shared" si="141"/>
        <v>-0.21359282074541608</v>
      </c>
      <c r="AC436" s="9">
        <v>3498652.8200000003</v>
      </c>
      <c r="AE436" s="9">
        <v>6178411.66</v>
      </c>
      <c r="AG436" s="9">
        <f t="shared" si="142"/>
        <v>-2679758.84</v>
      </c>
      <c r="AI436" s="21">
        <f t="shared" si="143"/>
        <v>-0.4337294093479035</v>
      </c>
    </row>
    <row r="437" spans="1:35" ht="12.75" outlineLevel="1">
      <c r="A437" s="1" t="s">
        <v>1007</v>
      </c>
      <c r="B437" s="16" t="s">
        <v>1008</v>
      </c>
      <c r="C437" s="1" t="s">
        <v>1355</v>
      </c>
      <c r="E437" s="5">
        <v>-301823.54</v>
      </c>
      <c r="G437" s="5">
        <v>-531937.38</v>
      </c>
      <c r="I437" s="9">
        <f t="shared" si="136"/>
        <v>230113.84000000003</v>
      </c>
      <c r="K437" s="21">
        <f t="shared" si="137"/>
        <v>0.4325957314750094</v>
      </c>
      <c r="M437" s="9">
        <v>-924661.97</v>
      </c>
      <c r="O437" s="9">
        <v>-1599845.7000000002</v>
      </c>
      <c r="Q437" s="9">
        <f t="shared" si="138"/>
        <v>675183.7300000002</v>
      </c>
      <c r="S437" s="21">
        <f t="shared" si="139"/>
        <v>0.42203053081931596</v>
      </c>
      <c r="U437" s="9">
        <v>-2734410.16</v>
      </c>
      <c r="W437" s="9">
        <v>-3635220</v>
      </c>
      <c r="Y437" s="9">
        <f t="shared" si="140"/>
        <v>900809.8399999999</v>
      </c>
      <c r="AA437" s="21">
        <f t="shared" si="141"/>
        <v>0.24780063930106014</v>
      </c>
      <c r="AC437" s="9">
        <v>-3789934.17</v>
      </c>
      <c r="AE437" s="9">
        <v>-5186938.109999999</v>
      </c>
      <c r="AG437" s="9">
        <f t="shared" si="142"/>
        <v>1397003.9399999995</v>
      </c>
      <c r="AI437" s="21">
        <f t="shared" si="143"/>
        <v>0.2693311372477509</v>
      </c>
    </row>
    <row r="438" spans="1:35" ht="12.75" outlineLevel="1">
      <c r="A438" s="1" t="s">
        <v>1009</v>
      </c>
      <c r="B438" s="16" t="s">
        <v>1010</v>
      </c>
      <c r="C438" s="1" t="s">
        <v>1356</v>
      </c>
      <c r="E438" s="5">
        <v>142432.04</v>
      </c>
      <c r="G438" s="5">
        <v>-267516.99</v>
      </c>
      <c r="I438" s="9">
        <f t="shared" si="136"/>
        <v>409949.03</v>
      </c>
      <c r="K438" s="21">
        <f t="shared" si="137"/>
        <v>1.5324224080122912</v>
      </c>
      <c r="M438" s="9">
        <v>41595.06</v>
      </c>
      <c r="O438" s="9">
        <v>-1603343.13</v>
      </c>
      <c r="Q438" s="9">
        <f t="shared" si="138"/>
        <v>1644938.19</v>
      </c>
      <c r="S438" s="21">
        <f t="shared" si="139"/>
        <v>1.025942706350075</v>
      </c>
      <c r="U438" s="9">
        <v>-524660.34</v>
      </c>
      <c r="W438" s="9">
        <v>-491802.58</v>
      </c>
      <c r="Y438" s="9">
        <f t="shared" si="140"/>
        <v>-32857.75999999995</v>
      </c>
      <c r="AA438" s="21">
        <f t="shared" si="141"/>
        <v>-0.06681087358264763</v>
      </c>
      <c r="AC438" s="9">
        <v>-1097198.02</v>
      </c>
      <c r="AE438" s="9">
        <v>-617908.15</v>
      </c>
      <c r="AG438" s="9">
        <f t="shared" si="142"/>
        <v>-479289.87</v>
      </c>
      <c r="AI438" s="21">
        <f t="shared" si="143"/>
        <v>-0.7756652343879912</v>
      </c>
    </row>
    <row r="439" spans="1:35" ht="12.75" outlineLevel="1">
      <c r="A439" s="1" t="s">
        <v>1011</v>
      </c>
      <c r="B439" s="16" t="s">
        <v>1012</v>
      </c>
      <c r="C439" s="1" t="s">
        <v>1357</v>
      </c>
      <c r="E439" s="5">
        <v>2384.32</v>
      </c>
      <c r="G439" s="5">
        <v>-200.94</v>
      </c>
      <c r="I439" s="9">
        <f t="shared" si="136"/>
        <v>2585.26</v>
      </c>
      <c r="K439" s="21" t="str">
        <f t="shared" si="137"/>
        <v>N.M.</v>
      </c>
      <c r="M439" s="9">
        <v>1663.55</v>
      </c>
      <c r="O439" s="9">
        <v>69.15</v>
      </c>
      <c r="Q439" s="9">
        <f t="shared" si="138"/>
        <v>1594.3999999999999</v>
      </c>
      <c r="S439" s="21" t="str">
        <f t="shared" si="139"/>
        <v>N.M.</v>
      </c>
      <c r="U439" s="9">
        <v>3997.65</v>
      </c>
      <c r="W439" s="9">
        <v>-681.5500000000001</v>
      </c>
      <c r="Y439" s="9">
        <f t="shared" si="140"/>
        <v>4679.2</v>
      </c>
      <c r="AA439" s="21">
        <f t="shared" si="141"/>
        <v>6.865527107328882</v>
      </c>
      <c r="AC439" s="9">
        <v>3754.59</v>
      </c>
      <c r="AE439" s="9">
        <v>-1325.5300000000002</v>
      </c>
      <c r="AG439" s="9">
        <f t="shared" si="142"/>
        <v>5080.120000000001</v>
      </c>
      <c r="AI439" s="21">
        <f t="shared" si="143"/>
        <v>3.8325198222597754</v>
      </c>
    </row>
    <row r="440" spans="1:35" ht="12.75" outlineLevel="1">
      <c r="A440" s="1" t="s">
        <v>1013</v>
      </c>
      <c r="B440" s="16" t="s">
        <v>1014</v>
      </c>
      <c r="C440" s="1" t="s">
        <v>1358</v>
      </c>
      <c r="E440" s="5">
        <v>0</v>
      </c>
      <c r="G440" s="5">
        <v>-12.530000000000001</v>
      </c>
      <c r="I440" s="9">
        <f t="shared" si="136"/>
        <v>12.530000000000001</v>
      </c>
      <c r="K440" s="21" t="str">
        <f t="shared" si="137"/>
        <v>N.M.</v>
      </c>
      <c r="M440" s="9">
        <v>0</v>
      </c>
      <c r="O440" s="9">
        <v>-520.1800000000001</v>
      </c>
      <c r="Q440" s="9">
        <f t="shared" si="138"/>
        <v>520.1800000000001</v>
      </c>
      <c r="S440" s="21" t="str">
        <f t="shared" si="139"/>
        <v>N.M.</v>
      </c>
      <c r="U440" s="9">
        <v>0</v>
      </c>
      <c r="W440" s="9">
        <v>2648.18</v>
      </c>
      <c r="Y440" s="9">
        <f t="shared" si="140"/>
        <v>-2648.18</v>
      </c>
      <c r="AA440" s="21" t="str">
        <f t="shared" si="141"/>
        <v>N.M.</v>
      </c>
      <c r="AC440" s="9">
        <v>12.530000000000001</v>
      </c>
      <c r="AE440" s="9">
        <v>6381.18</v>
      </c>
      <c r="AG440" s="9">
        <f t="shared" si="142"/>
        <v>-6368.650000000001</v>
      </c>
      <c r="AI440" s="21">
        <f t="shared" si="143"/>
        <v>-0.9980364133279426</v>
      </c>
    </row>
    <row r="441" spans="1:35" ht="12.75" outlineLevel="1">
      <c r="A441" s="1" t="s">
        <v>1015</v>
      </c>
      <c r="B441" s="16" t="s">
        <v>1016</v>
      </c>
      <c r="C441" s="1" t="s">
        <v>1359</v>
      </c>
      <c r="E441" s="5">
        <v>13115.74</v>
      </c>
      <c r="G441" s="5">
        <v>14176.880000000001</v>
      </c>
      <c r="I441" s="9">
        <f t="shared" si="136"/>
        <v>-1061.1400000000012</v>
      </c>
      <c r="K441" s="21">
        <f t="shared" si="137"/>
        <v>-0.0748500375258873</v>
      </c>
      <c r="M441" s="9">
        <v>39621.13</v>
      </c>
      <c r="O441" s="9">
        <v>42784.78</v>
      </c>
      <c r="Q441" s="9">
        <f t="shared" si="138"/>
        <v>-3163.6500000000015</v>
      </c>
      <c r="S441" s="21">
        <f t="shared" si="139"/>
        <v>-0.07394335088318793</v>
      </c>
      <c r="U441" s="9">
        <v>121288.11</v>
      </c>
      <c r="W441" s="9">
        <v>130604.04000000001</v>
      </c>
      <c r="Y441" s="9">
        <f t="shared" si="140"/>
        <v>-9315.930000000008</v>
      </c>
      <c r="AA441" s="21">
        <f t="shared" si="141"/>
        <v>-0.07132956989691902</v>
      </c>
      <c r="AC441" s="9">
        <v>163304.05</v>
      </c>
      <c r="AE441" s="9">
        <v>175610.77000000002</v>
      </c>
      <c r="AG441" s="9">
        <f t="shared" si="142"/>
        <v>-12306.72000000003</v>
      </c>
      <c r="AI441" s="21">
        <f t="shared" si="143"/>
        <v>-0.07007952872138781</v>
      </c>
    </row>
    <row r="442" spans="1:35" ht="12.75" outlineLevel="1">
      <c r="A442" s="1" t="s">
        <v>1017</v>
      </c>
      <c r="B442" s="16" t="s">
        <v>1018</v>
      </c>
      <c r="C442" s="1" t="s">
        <v>1360</v>
      </c>
      <c r="E442" s="5">
        <v>0</v>
      </c>
      <c r="G442" s="5">
        <v>-3079</v>
      </c>
      <c r="I442" s="9">
        <f t="shared" si="136"/>
        <v>3079</v>
      </c>
      <c r="K442" s="21" t="str">
        <f t="shared" si="137"/>
        <v>N.M.</v>
      </c>
      <c r="M442" s="9">
        <v>-112</v>
      </c>
      <c r="O442" s="9">
        <v>-8707</v>
      </c>
      <c r="Q442" s="9">
        <f t="shared" si="138"/>
        <v>8595</v>
      </c>
      <c r="S442" s="21">
        <f t="shared" si="139"/>
        <v>0.9871367864936258</v>
      </c>
      <c r="U442" s="9">
        <v>-2216</v>
      </c>
      <c r="W442" s="9">
        <v>-15357</v>
      </c>
      <c r="Y442" s="9">
        <f t="shared" si="140"/>
        <v>13141</v>
      </c>
      <c r="AA442" s="21">
        <f t="shared" si="141"/>
        <v>0.8557009832649606</v>
      </c>
      <c r="AC442" s="9">
        <v>-5111</v>
      </c>
      <c r="AE442" s="9">
        <v>-19446</v>
      </c>
      <c r="AG442" s="9">
        <f t="shared" si="142"/>
        <v>14335</v>
      </c>
      <c r="AI442" s="21">
        <f t="shared" si="143"/>
        <v>0.7371695978607425</v>
      </c>
    </row>
    <row r="443" spans="1:35" ht="12.75" outlineLevel="1">
      <c r="A443" s="1" t="s">
        <v>1019</v>
      </c>
      <c r="B443" s="16" t="s">
        <v>1020</v>
      </c>
      <c r="C443" s="1" t="s">
        <v>1361</v>
      </c>
      <c r="E443" s="5">
        <v>-167137</v>
      </c>
      <c r="G443" s="5">
        <v>194397</v>
      </c>
      <c r="I443" s="9">
        <f t="shared" si="136"/>
        <v>-361534</v>
      </c>
      <c r="K443" s="21">
        <f t="shared" si="137"/>
        <v>-1.859771498531356</v>
      </c>
      <c r="M443" s="9">
        <v>-109767</v>
      </c>
      <c r="O443" s="9">
        <v>1292655</v>
      </c>
      <c r="Q443" s="9">
        <f t="shared" si="138"/>
        <v>-1402422</v>
      </c>
      <c r="S443" s="21">
        <f t="shared" si="139"/>
        <v>-1.0849159288441232</v>
      </c>
      <c r="U443" s="9">
        <v>235745</v>
      </c>
      <c r="W443" s="9">
        <v>343327</v>
      </c>
      <c r="Y443" s="9">
        <f t="shared" si="140"/>
        <v>-107582</v>
      </c>
      <c r="AA443" s="21">
        <f t="shared" si="141"/>
        <v>-0.31335141133671396</v>
      </c>
      <c r="AC443" s="9">
        <v>765377</v>
      </c>
      <c r="AE443" s="9">
        <v>262943</v>
      </c>
      <c r="AG443" s="9">
        <f t="shared" si="142"/>
        <v>502434</v>
      </c>
      <c r="AI443" s="21">
        <f t="shared" si="143"/>
        <v>1.9108095670924876</v>
      </c>
    </row>
    <row r="444" spans="1:35" ht="12.75" outlineLevel="1">
      <c r="A444" s="1" t="s">
        <v>1021</v>
      </c>
      <c r="B444" s="16" t="s">
        <v>1022</v>
      </c>
      <c r="C444" s="1" t="s">
        <v>1362</v>
      </c>
      <c r="E444" s="5">
        <v>10497.47</v>
      </c>
      <c r="G444" s="5">
        <v>-32210.780000000002</v>
      </c>
      <c r="I444" s="9">
        <f t="shared" si="136"/>
        <v>42708.25</v>
      </c>
      <c r="K444" s="21">
        <f t="shared" si="137"/>
        <v>1.3258992796821436</v>
      </c>
      <c r="M444" s="9">
        <v>18517.87</v>
      </c>
      <c r="O444" s="9">
        <v>-157644.19</v>
      </c>
      <c r="Q444" s="9">
        <f t="shared" si="138"/>
        <v>176162.06</v>
      </c>
      <c r="S444" s="21">
        <f t="shared" si="139"/>
        <v>1.1174662383688228</v>
      </c>
      <c r="U444" s="9">
        <v>30077.68</v>
      </c>
      <c r="W444" s="9">
        <v>-436151.9</v>
      </c>
      <c r="Y444" s="9">
        <f t="shared" si="140"/>
        <v>466229.58</v>
      </c>
      <c r="AA444" s="21">
        <f t="shared" si="141"/>
        <v>1.0689614787875508</v>
      </c>
      <c r="AC444" s="9">
        <v>-4933.940000000002</v>
      </c>
      <c r="AE444" s="9">
        <v>-500725.52</v>
      </c>
      <c r="AG444" s="9">
        <f t="shared" si="142"/>
        <v>495791.58</v>
      </c>
      <c r="AI444" s="21">
        <f t="shared" si="143"/>
        <v>0.9901464179417099</v>
      </c>
    </row>
    <row r="445" spans="1:35" ht="12.75" outlineLevel="1">
      <c r="A445" s="1" t="s">
        <v>1023</v>
      </c>
      <c r="B445" s="16" t="s">
        <v>1024</v>
      </c>
      <c r="C445" s="1" t="s">
        <v>1363</v>
      </c>
      <c r="E445" s="5">
        <v>-495.77000000000004</v>
      </c>
      <c r="G445" s="5">
        <v>-49.47</v>
      </c>
      <c r="I445" s="9">
        <f t="shared" si="136"/>
        <v>-446.30000000000007</v>
      </c>
      <c r="K445" s="21">
        <f t="shared" si="137"/>
        <v>-9.021629270264809</v>
      </c>
      <c r="M445" s="9">
        <v>-1230.72</v>
      </c>
      <c r="O445" s="9">
        <v>-164.20000000000002</v>
      </c>
      <c r="Q445" s="9">
        <f t="shared" si="138"/>
        <v>-1066.52</v>
      </c>
      <c r="S445" s="21">
        <f t="shared" si="139"/>
        <v>-6.4952496954933</v>
      </c>
      <c r="U445" s="9">
        <v>-3016.56</v>
      </c>
      <c r="W445" s="9">
        <v>-71.19</v>
      </c>
      <c r="Y445" s="9">
        <f t="shared" si="140"/>
        <v>-2945.37</v>
      </c>
      <c r="AA445" s="21" t="str">
        <f t="shared" si="141"/>
        <v>N.M.</v>
      </c>
      <c r="AC445" s="9">
        <v>-1390.62</v>
      </c>
      <c r="AE445" s="9">
        <v>-71.19</v>
      </c>
      <c r="AG445" s="9">
        <f t="shared" si="142"/>
        <v>-1319.4299999999998</v>
      </c>
      <c r="AI445" s="21" t="str">
        <f t="shared" si="143"/>
        <v>N.M.</v>
      </c>
    </row>
    <row r="446" spans="1:35" ht="12.75" outlineLevel="1">
      <c r="A446" s="1" t="s">
        <v>1025</v>
      </c>
      <c r="B446" s="16" t="s">
        <v>1026</v>
      </c>
      <c r="C446" s="1" t="s">
        <v>1364</v>
      </c>
      <c r="E446" s="5">
        <v>0</v>
      </c>
      <c r="G446" s="5">
        <v>0</v>
      </c>
      <c r="I446" s="9">
        <f t="shared" si="136"/>
        <v>0</v>
      </c>
      <c r="K446" s="21">
        <f t="shared" si="137"/>
        <v>0</v>
      </c>
      <c r="M446" s="9">
        <v>210</v>
      </c>
      <c r="O446" s="9">
        <v>3878.75</v>
      </c>
      <c r="Q446" s="9">
        <f t="shared" si="138"/>
        <v>-3668.75</v>
      </c>
      <c r="S446" s="21">
        <f t="shared" si="139"/>
        <v>-0.9458588462777957</v>
      </c>
      <c r="U446" s="9">
        <v>3644.05</v>
      </c>
      <c r="W446" s="9">
        <v>3901.63</v>
      </c>
      <c r="Y446" s="9">
        <f t="shared" si="140"/>
        <v>-257.5799999999999</v>
      </c>
      <c r="AA446" s="21">
        <f t="shared" si="141"/>
        <v>-0.06601856147302536</v>
      </c>
      <c r="AC446" s="9">
        <v>4492.7300000000005</v>
      </c>
      <c r="AE446" s="9">
        <v>3901.63</v>
      </c>
      <c r="AG446" s="9">
        <f t="shared" si="142"/>
        <v>591.1000000000004</v>
      </c>
      <c r="AI446" s="21">
        <f t="shared" si="143"/>
        <v>0.15150078300607703</v>
      </c>
    </row>
    <row r="447" spans="1:35" ht="12.75" outlineLevel="1">
      <c r="A447" s="1" t="s">
        <v>1027</v>
      </c>
      <c r="B447" s="16" t="s">
        <v>1028</v>
      </c>
      <c r="C447" s="1" t="s">
        <v>1365</v>
      </c>
      <c r="E447" s="5">
        <v>0</v>
      </c>
      <c r="G447" s="5">
        <v>85.22</v>
      </c>
      <c r="I447" s="9">
        <f t="shared" si="136"/>
        <v>-85.22</v>
      </c>
      <c r="K447" s="21" t="str">
        <f t="shared" si="137"/>
        <v>N.M.</v>
      </c>
      <c r="M447" s="9">
        <v>0</v>
      </c>
      <c r="O447" s="9">
        <v>1528.8600000000001</v>
      </c>
      <c r="Q447" s="9">
        <f t="shared" si="138"/>
        <v>-1528.8600000000001</v>
      </c>
      <c r="S447" s="21" t="str">
        <f t="shared" si="139"/>
        <v>N.M.</v>
      </c>
      <c r="U447" s="9">
        <v>13.790000000000001</v>
      </c>
      <c r="W447" s="9">
        <v>8591.77</v>
      </c>
      <c r="Y447" s="9">
        <f t="shared" si="140"/>
        <v>-8577.98</v>
      </c>
      <c r="AA447" s="21">
        <f t="shared" si="141"/>
        <v>-0.9983949756569367</v>
      </c>
      <c r="AC447" s="9">
        <v>13.790000000000001</v>
      </c>
      <c r="AE447" s="9">
        <v>8591.77</v>
      </c>
      <c r="AG447" s="9">
        <f t="shared" si="142"/>
        <v>-8577.98</v>
      </c>
      <c r="AI447" s="21">
        <f t="shared" si="143"/>
        <v>-0.9983949756569367</v>
      </c>
    </row>
    <row r="448" spans="1:53" s="16" customFormat="1" ht="12.75">
      <c r="A448" s="16" t="s">
        <v>47</v>
      </c>
      <c r="C448" s="16" t="s">
        <v>1366</v>
      </c>
      <c r="D448" s="71"/>
      <c r="E448" s="71">
        <v>684687.7999999999</v>
      </c>
      <c r="F448" s="71"/>
      <c r="G448" s="71">
        <v>67798.71999999986</v>
      </c>
      <c r="H448" s="71"/>
      <c r="I448" s="71">
        <f>+E448-G448</f>
        <v>616889.0800000001</v>
      </c>
      <c r="J448" s="75" t="str">
        <f>IF((+E448-G448)=(I448),"  ",$AO$514)</f>
        <v>  </v>
      </c>
      <c r="K448" s="72">
        <f>IF(G448&lt;0,IF(I448=0,0,IF(OR(G448=0,E448=0),"N.M.",IF(ABS(I448/G448)&gt;=10,"N.M.",I448/(-G448)))),IF(I448=0,0,IF(OR(G448=0,E448=0),"N.M.",IF(ABS(I448/G448)&gt;=10,"N.M.",I448/G448))))</f>
        <v>9.098830774386322</v>
      </c>
      <c r="L448" s="73"/>
      <c r="M448" s="71">
        <v>841619.6300000001</v>
      </c>
      <c r="N448" s="71"/>
      <c r="O448" s="71">
        <v>357762.0900000001</v>
      </c>
      <c r="P448" s="71"/>
      <c r="Q448" s="71">
        <f>+M448-O448</f>
        <v>483857.54000000004</v>
      </c>
      <c r="R448" s="75" t="str">
        <f>IF((+M448-O448)=(Q448),"  ",$AO$514)</f>
        <v>  </v>
      </c>
      <c r="S448" s="72">
        <f>IF(O448&lt;0,IF(Q448=0,0,IF(OR(O448=0,M448=0),"N.M.",IF(ABS(Q448/O448)&gt;=10,"N.M.",Q448/(-O448)))),IF(Q448=0,0,IF(OR(O448=0,M448=0),"N.M.",IF(ABS(Q448/O448)&gt;=10,"N.M.",Q448/O448))))</f>
        <v>1.3524561531938724</v>
      </c>
      <c r="T448" s="73"/>
      <c r="U448" s="71">
        <v>906616.6700000002</v>
      </c>
      <c r="V448" s="71"/>
      <c r="W448" s="71">
        <v>3277059.490000001</v>
      </c>
      <c r="X448" s="71"/>
      <c r="Y448" s="71">
        <f>+U448-W448</f>
        <v>-2370442.820000001</v>
      </c>
      <c r="Z448" s="75" t="str">
        <f>IF((+U448-W448)=(Y448),"  ",$AO$514)</f>
        <v>  </v>
      </c>
      <c r="AA448" s="72">
        <f>IF(W448&lt;0,IF(Y448=0,0,IF(OR(W448=0,U448=0),"N.M.",IF(ABS(Y448/W448)&gt;=10,"N.M.",Y448/(-W448)))),IF(Y448=0,0,IF(OR(W448=0,U448=0),"N.M.",IF(ABS(Y448/W448)&gt;=10,"N.M.",Y448/W448))))</f>
        <v>-0.7233444578084239</v>
      </c>
      <c r="AB448" s="73"/>
      <c r="AC448" s="71">
        <v>75509.05999999974</v>
      </c>
      <c r="AD448" s="71"/>
      <c r="AE448" s="71">
        <v>4560110.329999998</v>
      </c>
      <c r="AF448" s="71"/>
      <c r="AG448" s="71">
        <f>+AC448-AE448</f>
        <v>-4484601.269999999</v>
      </c>
      <c r="AH448" s="75" t="str">
        <f>IF((+AC448-AE448)=(AG448),"  ",$AO$514)</f>
        <v>  </v>
      </c>
      <c r="AI448" s="72">
        <f>IF(AE448&lt;0,IF(AG448=0,0,IF(OR(AE448=0,AC448=0),"N.M.",IF(ABS(AG448/AE448)&gt;=10,"N.M.",AG448/(-AE448)))),IF(AG448=0,0,IF(OR(AE448=0,AC448=0),"N.M.",IF(ABS(AG448/AE448)&gt;=10,"N.M.",AG448/AE448))))</f>
        <v>-0.9834413962523578</v>
      </c>
      <c r="AJ448" s="73"/>
      <c r="AK448" s="74"/>
      <c r="AL448" s="31"/>
      <c r="AM448" s="31"/>
      <c r="AN448" s="31"/>
      <c r="AO448" s="31"/>
      <c r="AP448" s="31"/>
      <c r="AQ448" s="31"/>
      <c r="AR448" s="31"/>
      <c r="AS448" s="31"/>
      <c r="AT448" s="31"/>
      <c r="AU448" s="31"/>
      <c r="AV448" s="31"/>
      <c r="AW448" s="31"/>
      <c r="AX448" s="31"/>
      <c r="AY448" s="31"/>
      <c r="AZ448" s="31"/>
      <c r="BA448" s="31"/>
    </row>
    <row r="449" spans="1:35" ht="12.75" outlineLevel="1">
      <c r="A449" s="1" t="s">
        <v>1029</v>
      </c>
      <c r="B449" s="16" t="s">
        <v>1030</v>
      </c>
      <c r="C449" s="1" t="s">
        <v>1318</v>
      </c>
      <c r="E449" s="5">
        <v>-4583</v>
      </c>
      <c r="G449" s="5">
        <v>0</v>
      </c>
      <c r="I449" s="9">
        <f aca="true" t="shared" si="144" ref="I449:I461">+E449-G449</f>
        <v>-4583</v>
      </c>
      <c r="K449" s="21" t="str">
        <f aca="true" t="shared" si="145" ref="K449:K461">IF(G449&lt;0,IF(I449=0,0,IF(OR(G449=0,E449=0),"N.M.",IF(ABS(I449/G449)&gt;=10,"N.M.",I449/(-G449)))),IF(I449=0,0,IF(OR(G449=0,E449=0),"N.M.",IF(ABS(I449/G449)&gt;=10,"N.M.",I449/G449))))</f>
        <v>N.M.</v>
      </c>
      <c r="M449" s="9">
        <v>-13749</v>
      </c>
      <c r="O449" s="9">
        <v>0</v>
      </c>
      <c r="Q449" s="9">
        <f aca="true" t="shared" si="146" ref="Q449:Q461">+M449-O449</f>
        <v>-13749</v>
      </c>
      <c r="S449" s="21" t="str">
        <f aca="true" t="shared" si="147" ref="S449:S461">IF(O449&lt;0,IF(Q449=0,0,IF(OR(O449=0,M449=0),"N.M.",IF(ABS(Q449/O449)&gt;=10,"N.M.",Q449/(-O449)))),IF(Q449=0,0,IF(OR(O449=0,M449=0),"N.M.",IF(ABS(Q449/O449)&gt;=10,"N.M.",Q449/O449))))</f>
        <v>N.M.</v>
      </c>
      <c r="U449" s="9">
        <v>-41247</v>
      </c>
      <c r="W449" s="9">
        <v>0</v>
      </c>
      <c r="Y449" s="9">
        <f aca="true" t="shared" si="148" ref="Y449:Y461">+U449-W449</f>
        <v>-41247</v>
      </c>
      <c r="AA449" s="21" t="str">
        <f aca="true" t="shared" si="149" ref="AA449:AA461">IF(W449&lt;0,IF(Y449=0,0,IF(OR(W449=0,U449=0),"N.M.",IF(ABS(Y449/W449)&gt;=10,"N.M.",Y449/(-W449)))),IF(Y449=0,0,IF(OR(W449=0,U449=0),"N.M.",IF(ABS(Y449/W449)&gt;=10,"N.M.",Y449/W449))))</f>
        <v>N.M.</v>
      </c>
      <c r="AC449" s="9">
        <v>-41247</v>
      </c>
      <c r="AE449" s="9">
        <v>0</v>
      </c>
      <c r="AG449" s="9">
        <f aca="true" t="shared" si="150" ref="AG449:AG461">+AC449-AE449</f>
        <v>-41247</v>
      </c>
      <c r="AI449" s="21" t="str">
        <f aca="true" t="shared" si="151" ref="AI449:AI461">IF(AE449&lt;0,IF(AG449=0,0,IF(OR(AE449=0,AC449=0),"N.M.",IF(ABS(AG449/AE449)&gt;=10,"N.M.",AG449/(-AE449)))),IF(AG449=0,0,IF(OR(AE449=0,AC449=0),"N.M.",IF(ABS(AG449/AE449)&gt;=10,"N.M.",AG449/AE449))))</f>
        <v>N.M.</v>
      </c>
    </row>
    <row r="450" spans="1:35" ht="12.75" outlineLevel="1">
      <c r="A450" s="1" t="s">
        <v>1031</v>
      </c>
      <c r="B450" s="16" t="s">
        <v>1032</v>
      </c>
      <c r="C450" s="1" t="s">
        <v>1367</v>
      </c>
      <c r="E450" s="5">
        <v>0</v>
      </c>
      <c r="G450" s="5">
        <v>0</v>
      </c>
      <c r="I450" s="9">
        <f t="shared" si="144"/>
        <v>0</v>
      </c>
      <c r="K450" s="21">
        <f t="shared" si="145"/>
        <v>0</v>
      </c>
      <c r="M450" s="9">
        <v>0</v>
      </c>
      <c r="O450" s="9">
        <v>-154633.69</v>
      </c>
      <c r="Q450" s="9">
        <f t="shared" si="146"/>
        <v>154633.69</v>
      </c>
      <c r="S450" s="21" t="str">
        <f t="shared" si="147"/>
        <v>N.M.</v>
      </c>
      <c r="U450" s="9">
        <v>0</v>
      </c>
      <c r="W450" s="9">
        <v>-176780.03</v>
      </c>
      <c r="Y450" s="9">
        <f t="shared" si="148"/>
        <v>176780.03</v>
      </c>
      <c r="AA450" s="21" t="str">
        <f t="shared" si="149"/>
        <v>N.M.</v>
      </c>
      <c r="AC450" s="9">
        <v>-1233.75</v>
      </c>
      <c r="AE450" s="9">
        <v>-176780.03</v>
      </c>
      <c r="AG450" s="9">
        <f t="shared" si="150"/>
        <v>175546.28</v>
      </c>
      <c r="AI450" s="21">
        <f t="shared" si="151"/>
        <v>0.9930209877212941</v>
      </c>
    </row>
    <row r="451" spans="1:35" ht="12.75" outlineLevel="1">
      <c r="A451" s="1" t="s">
        <v>1033</v>
      </c>
      <c r="B451" s="16" t="s">
        <v>1034</v>
      </c>
      <c r="C451" s="1" t="s">
        <v>1368</v>
      </c>
      <c r="E451" s="5">
        <v>-5657.77</v>
      </c>
      <c r="G451" s="5">
        <v>-10086.15</v>
      </c>
      <c r="I451" s="9">
        <f t="shared" si="144"/>
        <v>4428.379999999999</v>
      </c>
      <c r="K451" s="21">
        <f t="shared" si="145"/>
        <v>0.43905553655259927</v>
      </c>
      <c r="M451" s="9">
        <v>-39605.3</v>
      </c>
      <c r="O451" s="9">
        <v>-41150.08</v>
      </c>
      <c r="Q451" s="9">
        <f t="shared" si="146"/>
        <v>1544.7799999999988</v>
      </c>
      <c r="S451" s="21">
        <f t="shared" si="147"/>
        <v>0.037540145729971816</v>
      </c>
      <c r="U451" s="9">
        <v>-119663.89</v>
      </c>
      <c r="W451" s="9">
        <v>-152474.685</v>
      </c>
      <c r="Y451" s="9">
        <f t="shared" si="148"/>
        <v>32810.795</v>
      </c>
      <c r="AA451" s="21">
        <f t="shared" si="149"/>
        <v>0.2151884753852746</v>
      </c>
      <c r="AC451" s="9">
        <v>-1702226.92</v>
      </c>
      <c r="AE451" s="9">
        <v>-984238.355</v>
      </c>
      <c r="AG451" s="9">
        <f t="shared" si="150"/>
        <v>-717988.565</v>
      </c>
      <c r="AI451" s="21">
        <f t="shared" si="151"/>
        <v>-0.7294864718008272</v>
      </c>
    </row>
    <row r="452" spans="1:35" ht="12.75" outlineLevel="1">
      <c r="A452" s="1" t="s">
        <v>1035</v>
      </c>
      <c r="B452" s="16" t="s">
        <v>1036</v>
      </c>
      <c r="C452" s="1" t="s">
        <v>1369</v>
      </c>
      <c r="E452" s="5">
        <v>-737.46</v>
      </c>
      <c r="G452" s="5">
        <v>0</v>
      </c>
      <c r="I452" s="9">
        <f t="shared" si="144"/>
        <v>-737.46</v>
      </c>
      <c r="K452" s="21" t="str">
        <f t="shared" si="145"/>
        <v>N.M.</v>
      </c>
      <c r="M452" s="9">
        <v>-737.46</v>
      </c>
      <c r="O452" s="9">
        <v>0</v>
      </c>
      <c r="Q452" s="9">
        <f t="shared" si="146"/>
        <v>-737.46</v>
      </c>
      <c r="S452" s="21" t="str">
        <f t="shared" si="147"/>
        <v>N.M.</v>
      </c>
      <c r="U452" s="9">
        <v>-1258.48</v>
      </c>
      <c r="W452" s="9">
        <v>-76.97</v>
      </c>
      <c r="Y452" s="9">
        <f t="shared" si="148"/>
        <v>-1181.51</v>
      </c>
      <c r="AA452" s="21" t="str">
        <f t="shared" si="149"/>
        <v>N.M.</v>
      </c>
      <c r="AC452" s="9">
        <v>-1391.1100000000001</v>
      </c>
      <c r="AE452" s="9">
        <v>1017902.8400000001</v>
      </c>
      <c r="AG452" s="9">
        <f t="shared" si="150"/>
        <v>-1019293.9500000001</v>
      </c>
      <c r="AI452" s="21">
        <f t="shared" si="151"/>
        <v>-1.0013666432053574</v>
      </c>
    </row>
    <row r="453" spans="1:35" ht="12.75" outlineLevel="1">
      <c r="A453" s="1" t="s">
        <v>1037</v>
      </c>
      <c r="B453" s="16" t="s">
        <v>1038</v>
      </c>
      <c r="C453" s="1" t="s">
        <v>1370</v>
      </c>
      <c r="E453" s="5">
        <v>0</v>
      </c>
      <c r="G453" s="5">
        <v>1384</v>
      </c>
      <c r="I453" s="9">
        <f t="shared" si="144"/>
        <v>-1384</v>
      </c>
      <c r="K453" s="21" t="str">
        <f t="shared" si="145"/>
        <v>N.M.</v>
      </c>
      <c r="M453" s="9">
        <v>0</v>
      </c>
      <c r="O453" s="9">
        <v>16181</v>
      </c>
      <c r="Q453" s="9">
        <f t="shared" si="146"/>
        <v>-16181</v>
      </c>
      <c r="S453" s="21" t="str">
        <f t="shared" si="147"/>
        <v>N.M.</v>
      </c>
      <c r="U453" s="9">
        <v>0</v>
      </c>
      <c r="W453" s="9">
        <v>74948</v>
      </c>
      <c r="Y453" s="9">
        <f t="shared" si="148"/>
        <v>-74948</v>
      </c>
      <c r="AA453" s="21" t="str">
        <f t="shared" si="149"/>
        <v>N.M.</v>
      </c>
      <c r="AC453" s="9">
        <v>0</v>
      </c>
      <c r="AE453" s="9">
        <v>-943552</v>
      </c>
      <c r="AG453" s="9">
        <f t="shared" si="150"/>
        <v>943552</v>
      </c>
      <c r="AI453" s="21" t="str">
        <f t="shared" si="151"/>
        <v>N.M.</v>
      </c>
    </row>
    <row r="454" spans="1:35" ht="12.75" outlineLevel="1">
      <c r="A454" s="1" t="s">
        <v>1039</v>
      </c>
      <c r="B454" s="16" t="s">
        <v>1040</v>
      </c>
      <c r="C454" s="1" t="s">
        <v>1371</v>
      </c>
      <c r="E454" s="5">
        <v>-17534.04</v>
      </c>
      <c r="G454" s="5">
        <v>-13333.45</v>
      </c>
      <c r="I454" s="9">
        <f t="shared" si="144"/>
        <v>-4200.59</v>
      </c>
      <c r="K454" s="21">
        <f t="shared" si="145"/>
        <v>-0.3150414933869329</v>
      </c>
      <c r="M454" s="9">
        <v>-51304.23</v>
      </c>
      <c r="O454" s="9">
        <v>-48270.398</v>
      </c>
      <c r="Q454" s="9">
        <f t="shared" si="146"/>
        <v>-3033.832000000002</v>
      </c>
      <c r="S454" s="21">
        <f t="shared" si="147"/>
        <v>-0.0628507765773964</v>
      </c>
      <c r="U454" s="9">
        <v>-55692.61</v>
      </c>
      <c r="W454" s="9">
        <v>-178404.376</v>
      </c>
      <c r="Y454" s="9">
        <f t="shared" si="148"/>
        <v>122711.76599999999</v>
      </c>
      <c r="AA454" s="21">
        <f t="shared" si="149"/>
        <v>0.687829350105179</v>
      </c>
      <c r="AC454" s="9">
        <v>-313663.15</v>
      </c>
      <c r="AE454" s="9">
        <v>-256850.109</v>
      </c>
      <c r="AG454" s="9">
        <f t="shared" si="150"/>
        <v>-56813.04100000003</v>
      </c>
      <c r="AI454" s="21">
        <f t="shared" si="151"/>
        <v>-0.22119142258179858</v>
      </c>
    </row>
    <row r="455" spans="1:35" ht="12.75" outlineLevel="1">
      <c r="A455" s="1" t="s">
        <v>1041</v>
      </c>
      <c r="B455" s="16" t="s">
        <v>1042</v>
      </c>
      <c r="C455" s="1" t="s">
        <v>1372</v>
      </c>
      <c r="E455" s="5">
        <v>-1031.74</v>
      </c>
      <c r="G455" s="5">
        <v>-312.84000000000003</v>
      </c>
      <c r="I455" s="9">
        <f t="shared" si="144"/>
        <v>-718.9</v>
      </c>
      <c r="K455" s="21">
        <f t="shared" si="145"/>
        <v>-2.2979797979797976</v>
      </c>
      <c r="M455" s="9">
        <v>-1268.19</v>
      </c>
      <c r="O455" s="9">
        <v>-954.1800000000001</v>
      </c>
      <c r="Q455" s="9">
        <f t="shared" si="146"/>
        <v>-314.01</v>
      </c>
      <c r="S455" s="21">
        <f t="shared" si="147"/>
        <v>-0.3290888511601584</v>
      </c>
      <c r="U455" s="9">
        <v>-8470.12</v>
      </c>
      <c r="W455" s="9">
        <v>-9946.34</v>
      </c>
      <c r="Y455" s="9">
        <f t="shared" si="148"/>
        <v>1476.2199999999993</v>
      </c>
      <c r="AA455" s="21">
        <f t="shared" si="149"/>
        <v>0.14841841320525936</v>
      </c>
      <c r="AC455" s="9">
        <v>-36827.41</v>
      </c>
      <c r="AE455" s="9">
        <v>-23861.71</v>
      </c>
      <c r="AG455" s="9">
        <f t="shared" si="150"/>
        <v>-12965.700000000004</v>
      </c>
      <c r="AI455" s="21">
        <f t="shared" si="151"/>
        <v>-0.5433684341985551</v>
      </c>
    </row>
    <row r="456" spans="1:35" ht="12.75" outlineLevel="1">
      <c r="A456" s="1" t="s">
        <v>1043</v>
      </c>
      <c r="B456" s="16" t="s">
        <v>1044</v>
      </c>
      <c r="C456" s="1" t="s">
        <v>1373</v>
      </c>
      <c r="E456" s="5">
        <v>0</v>
      </c>
      <c r="G456" s="5">
        <v>0</v>
      </c>
      <c r="I456" s="9">
        <f t="shared" si="144"/>
        <v>0</v>
      </c>
      <c r="K456" s="21">
        <f t="shared" si="145"/>
        <v>0</v>
      </c>
      <c r="M456" s="9">
        <v>0</v>
      </c>
      <c r="O456" s="9">
        <v>0.25</v>
      </c>
      <c r="Q456" s="9">
        <f t="shared" si="146"/>
        <v>-0.25</v>
      </c>
      <c r="S456" s="21" t="str">
        <f t="shared" si="147"/>
        <v>N.M.</v>
      </c>
      <c r="U456" s="9">
        <v>0</v>
      </c>
      <c r="W456" s="9">
        <v>0</v>
      </c>
      <c r="Y456" s="9">
        <f t="shared" si="148"/>
        <v>0</v>
      </c>
      <c r="AA456" s="21">
        <f t="shared" si="149"/>
        <v>0</v>
      </c>
      <c r="AC456" s="9">
        <v>-5.71</v>
      </c>
      <c r="AE456" s="9">
        <v>-29774.65</v>
      </c>
      <c r="AG456" s="9">
        <f t="shared" si="150"/>
        <v>29768.940000000002</v>
      </c>
      <c r="AI456" s="21">
        <f t="shared" si="151"/>
        <v>0.9998082261252441</v>
      </c>
    </row>
    <row r="457" spans="1:35" ht="12.75" outlineLevel="1">
      <c r="A457" s="1" t="s">
        <v>1045</v>
      </c>
      <c r="B457" s="16" t="s">
        <v>1046</v>
      </c>
      <c r="C457" s="1" t="s">
        <v>1374</v>
      </c>
      <c r="E457" s="5">
        <v>-1376.23</v>
      </c>
      <c r="G457" s="5">
        <v>-2628.18</v>
      </c>
      <c r="I457" s="9">
        <f t="shared" si="144"/>
        <v>1251.9499999999998</v>
      </c>
      <c r="K457" s="21">
        <f t="shared" si="145"/>
        <v>0.47635626174767326</v>
      </c>
      <c r="M457" s="9">
        <v>-12753.86</v>
      </c>
      <c r="O457" s="9">
        <v>-6868.93</v>
      </c>
      <c r="Q457" s="9">
        <f t="shared" si="146"/>
        <v>-5884.93</v>
      </c>
      <c r="S457" s="21">
        <f t="shared" si="147"/>
        <v>-0.8567462472321017</v>
      </c>
      <c r="U457" s="9">
        <v>-177461.96</v>
      </c>
      <c r="W457" s="9">
        <v>-71655.77</v>
      </c>
      <c r="Y457" s="9">
        <f t="shared" si="148"/>
        <v>-105806.18999999999</v>
      </c>
      <c r="AA457" s="21">
        <f t="shared" si="149"/>
        <v>-1.4765899522118036</v>
      </c>
      <c r="AC457" s="9">
        <v>-198231.16</v>
      </c>
      <c r="AE457" s="9">
        <v>-108784.82</v>
      </c>
      <c r="AG457" s="9">
        <f t="shared" si="150"/>
        <v>-89446.34</v>
      </c>
      <c r="AI457" s="21">
        <f t="shared" si="151"/>
        <v>-0.8222318150639031</v>
      </c>
    </row>
    <row r="458" spans="1:35" ht="12.75" outlineLevel="1">
      <c r="A458" s="1" t="s">
        <v>1047</v>
      </c>
      <c r="B458" s="16" t="s">
        <v>1048</v>
      </c>
      <c r="C458" s="1" t="s">
        <v>1375</v>
      </c>
      <c r="E458" s="5">
        <v>-8.23</v>
      </c>
      <c r="G458" s="5">
        <v>0</v>
      </c>
      <c r="I458" s="9">
        <f t="shared" si="144"/>
        <v>-8.23</v>
      </c>
      <c r="K458" s="21" t="str">
        <f t="shared" si="145"/>
        <v>N.M.</v>
      </c>
      <c r="M458" s="9">
        <v>-8.23</v>
      </c>
      <c r="O458" s="9">
        <v>0</v>
      </c>
      <c r="Q458" s="9">
        <f t="shared" si="146"/>
        <v>-8.23</v>
      </c>
      <c r="S458" s="21" t="str">
        <f t="shared" si="147"/>
        <v>N.M.</v>
      </c>
      <c r="U458" s="9">
        <v>-8.23</v>
      </c>
      <c r="W458" s="9">
        <v>-67.81</v>
      </c>
      <c r="Y458" s="9">
        <f t="shared" si="148"/>
        <v>59.58</v>
      </c>
      <c r="AA458" s="21">
        <f t="shared" si="149"/>
        <v>0.8786314702846187</v>
      </c>
      <c r="AC458" s="9">
        <v>-8.23</v>
      </c>
      <c r="AE458" s="9">
        <v>-67.81</v>
      </c>
      <c r="AG458" s="9">
        <f t="shared" si="150"/>
        <v>59.58</v>
      </c>
      <c r="AI458" s="21">
        <f t="shared" si="151"/>
        <v>0.8786314702846187</v>
      </c>
    </row>
    <row r="459" spans="1:35" ht="12.75" outlineLevel="1">
      <c r="A459" s="1" t="s">
        <v>1049</v>
      </c>
      <c r="B459" s="16" t="s">
        <v>1050</v>
      </c>
      <c r="C459" s="1" t="s">
        <v>1376</v>
      </c>
      <c r="E459" s="5">
        <v>-480.14</v>
      </c>
      <c r="G459" s="5">
        <v>-4116.92</v>
      </c>
      <c r="I459" s="9">
        <f t="shared" si="144"/>
        <v>3636.78</v>
      </c>
      <c r="K459" s="21">
        <f t="shared" si="145"/>
        <v>0.8833739786053653</v>
      </c>
      <c r="M459" s="9">
        <v>-1059.81</v>
      </c>
      <c r="O459" s="9">
        <v>-5440.74</v>
      </c>
      <c r="Q459" s="9">
        <f t="shared" si="146"/>
        <v>4380.93</v>
      </c>
      <c r="S459" s="21">
        <f t="shared" si="147"/>
        <v>0.805208482669637</v>
      </c>
      <c r="U459" s="9">
        <v>1788.8680000000002</v>
      </c>
      <c r="W459" s="9">
        <v>-17950.3</v>
      </c>
      <c r="Y459" s="9">
        <f t="shared" si="148"/>
        <v>19739.167999999998</v>
      </c>
      <c r="AA459" s="21">
        <f t="shared" si="149"/>
        <v>1.0996567188292117</v>
      </c>
      <c r="AC459" s="9">
        <v>-2933.282</v>
      </c>
      <c r="AE459" s="9">
        <v>-17950.3</v>
      </c>
      <c r="AG459" s="9">
        <f t="shared" si="150"/>
        <v>15017.018</v>
      </c>
      <c r="AI459" s="21">
        <f t="shared" si="151"/>
        <v>0.8365886921109954</v>
      </c>
    </row>
    <row r="460" spans="1:35" ht="12.75" outlineLevel="1">
      <c r="A460" s="1" t="s">
        <v>1051</v>
      </c>
      <c r="B460" s="16" t="s">
        <v>1052</v>
      </c>
      <c r="C460" s="1" t="s">
        <v>1377</v>
      </c>
      <c r="E460" s="5">
        <v>-161.94</v>
      </c>
      <c r="G460" s="5">
        <v>0</v>
      </c>
      <c r="I460" s="9">
        <f t="shared" si="144"/>
        <v>-161.94</v>
      </c>
      <c r="K460" s="21" t="str">
        <f t="shared" si="145"/>
        <v>N.M.</v>
      </c>
      <c r="M460" s="9">
        <v>-161.94</v>
      </c>
      <c r="O460" s="9">
        <v>0</v>
      </c>
      <c r="Q460" s="9">
        <f t="shared" si="146"/>
        <v>-161.94</v>
      </c>
      <c r="S460" s="21" t="str">
        <f t="shared" si="147"/>
        <v>N.M.</v>
      </c>
      <c r="U460" s="9">
        <v>-843.75</v>
      </c>
      <c r="W460" s="9">
        <v>0</v>
      </c>
      <c r="Y460" s="9">
        <f t="shared" si="148"/>
        <v>-843.75</v>
      </c>
      <c r="AA460" s="21" t="str">
        <f t="shared" si="149"/>
        <v>N.M.</v>
      </c>
      <c r="AC460" s="9">
        <v>-843.75</v>
      </c>
      <c r="AE460" s="9">
        <v>0</v>
      </c>
      <c r="AG460" s="9">
        <f t="shared" si="150"/>
        <v>-843.75</v>
      </c>
      <c r="AI460" s="21" t="str">
        <f t="shared" si="151"/>
        <v>N.M.</v>
      </c>
    </row>
    <row r="461" spans="1:35" ht="12.75" outlineLevel="1">
      <c r="A461" s="1" t="s">
        <v>1053</v>
      </c>
      <c r="B461" s="16" t="s">
        <v>1054</v>
      </c>
      <c r="C461" s="1" t="s">
        <v>1378</v>
      </c>
      <c r="E461" s="5">
        <v>-4229</v>
      </c>
      <c r="G461" s="5">
        <v>-2471.79</v>
      </c>
      <c r="I461" s="9">
        <f t="shared" si="144"/>
        <v>-1757.21</v>
      </c>
      <c r="K461" s="21">
        <f t="shared" si="145"/>
        <v>-0.7109058617439185</v>
      </c>
      <c r="M461" s="9">
        <v>-4229</v>
      </c>
      <c r="O461" s="9">
        <v>-2486.25</v>
      </c>
      <c r="Q461" s="9">
        <f t="shared" si="146"/>
        <v>-1742.75</v>
      </c>
      <c r="S461" s="21">
        <f t="shared" si="147"/>
        <v>-0.7009552538964303</v>
      </c>
      <c r="U461" s="9">
        <v>-7570.83</v>
      </c>
      <c r="W461" s="9">
        <v>-2987.66</v>
      </c>
      <c r="Y461" s="9">
        <f t="shared" si="148"/>
        <v>-4583.17</v>
      </c>
      <c r="AA461" s="21">
        <f t="shared" si="149"/>
        <v>-1.5340333237383104</v>
      </c>
      <c r="AC461" s="9">
        <v>-7570.83</v>
      </c>
      <c r="AE461" s="9">
        <v>-2987.66</v>
      </c>
      <c r="AG461" s="9">
        <f t="shared" si="150"/>
        <v>-4583.17</v>
      </c>
      <c r="AI461" s="21">
        <f t="shared" si="151"/>
        <v>-1.5340333237383104</v>
      </c>
    </row>
    <row r="462" spans="1:53" s="16" customFormat="1" ht="12.75">
      <c r="A462" s="16" t="s">
        <v>48</v>
      </c>
      <c r="C462" s="16" t="s">
        <v>1379</v>
      </c>
      <c r="D462" s="9"/>
      <c r="E462" s="9">
        <v>-35799.55</v>
      </c>
      <c r="F462" s="9"/>
      <c r="G462" s="9">
        <v>-31565.33</v>
      </c>
      <c r="H462" s="9"/>
      <c r="I462" s="9">
        <f>+E462-G462</f>
        <v>-4234.220000000001</v>
      </c>
      <c r="J462" s="37" t="str">
        <f>IF((+E462-G462)=(I462),"  ",$AO$514)</f>
        <v>  </v>
      </c>
      <c r="K462" s="38">
        <f>IF(G462&lt;0,IF(I462=0,0,IF(OR(G462=0,E462=0),"N.M.",IF(ABS(I462/G462)&gt;=10,"N.M.",I462/(-G462)))),IF(I462=0,0,IF(OR(G462=0,E462=0),"N.M.",IF(ABS(I462/G462)&gt;=10,"N.M.",I462/G462))))</f>
        <v>-0.13414147737406834</v>
      </c>
      <c r="L462" s="39"/>
      <c r="M462" s="9">
        <v>-124877.02</v>
      </c>
      <c r="N462" s="9"/>
      <c r="O462" s="9">
        <v>-243623.01799999998</v>
      </c>
      <c r="P462" s="9"/>
      <c r="Q462" s="9">
        <f>+M462-O462</f>
        <v>118745.99799999998</v>
      </c>
      <c r="R462" s="37" t="str">
        <f>IF((+M462-O462)=(Q462),"  ",$AO$514)</f>
        <v>  </v>
      </c>
      <c r="S462" s="38">
        <f>IF(O462&lt;0,IF(Q462=0,0,IF(OR(O462=0,M462=0),"N.M.",IF(ABS(Q462/O462)&gt;=10,"N.M.",Q462/(-O462)))),IF(Q462=0,0,IF(OR(O462=0,M462=0),"N.M.",IF(ABS(Q462/O462)&gt;=10,"N.M.",Q462/O462))))</f>
        <v>0.48741698947346584</v>
      </c>
      <c r="T462" s="39"/>
      <c r="U462" s="9">
        <v>-410428.00200000004</v>
      </c>
      <c r="V462" s="9"/>
      <c r="W462" s="9">
        <v>-535395.941</v>
      </c>
      <c r="X462" s="9"/>
      <c r="Y462" s="9">
        <f>+U462-W462</f>
        <v>124967.93899999995</v>
      </c>
      <c r="Z462" s="37" t="str">
        <f>IF((+U462-W462)=(Y462),"  ",$AO$514)</f>
        <v>  </v>
      </c>
      <c r="AA462" s="38">
        <f>IF(W462&lt;0,IF(Y462=0,0,IF(OR(W462=0,U462=0),"N.M.",IF(ABS(Y462/W462)&gt;=10,"N.M.",Y462/(-W462)))),IF(Y462=0,0,IF(OR(W462=0,U462=0),"N.M.",IF(ABS(Y462/W462)&gt;=10,"N.M.",Y462/W462))))</f>
        <v>0.23341218980216355</v>
      </c>
      <c r="AB462" s="39"/>
      <c r="AC462" s="9">
        <v>-2306182.302</v>
      </c>
      <c r="AD462" s="9"/>
      <c r="AE462" s="9">
        <v>-1526944.604</v>
      </c>
      <c r="AF462" s="9"/>
      <c r="AG462" s="9">
        <f>+AC462-AE462</f>
        <v>-779237.6980000001</v>
      </c>
      <c r="AH462" s="37" t="str">
        <f>IF((+AC462-AE462)=(AG462),"  ",$AO$514)</f>
        <v>  </v>
      </c>
      <c r="AI462" s="38">
        <f>IF(AE462&lt;0,IF(AG462=0,0,IF(OR(AE462=0,AC462=0),"N.M.",IF(ABS(AG462/AE462)&gt;=10,"N.M.",AG462/(-AE462)))),IF(AG462=0,0,IF(OR(AE462=0,AC462=0),"N.M.",IF(ABS(AG462/AE462)&gt;=10,"N.M.",AG462/AE462))))</f>
        <v>-0.5103247989211271</v>
      </c>
      <c r="AJ462" s="39"/>
      <c r="AK462" s="31"/>
      <c r="AL462" s="31"/>
      <c r="AM462" s="31"/>
      <c r="AN462" s="31"/>
      <c r="AO462" s="31"/>
      <c r="AP462" s="31"/>
      <c r="AQ462" s="31"/>
      <c r="AR462" s="31"/>
      <c r="AS462" s="31"/>
      <c r="AT462" s="31"/>
      <c r="AU462" s="31"/>
      <c r="AV462" s="31"/>
      <c r="AW462" s="31"/>
      <c r="AX462" s="31"/>
      <c r="AY462" s="31"/>
      <c r="AZ462" s="31"/>
      <c r="BA462" s="31"/>
    </row>
    <row r="463" spans="1:35" ht="12.75" outlineLevel="1">
      <c r="A463" s="1" t="s">
        <v>1055</v>
      </c>
      <c r="B463" s="16" t="s">
        <v>1056</v>
      </c>
      <c r="C463" s="1" t="s">
        <v>1380</v>
      </c>
      <c r="E463" s="5">
        <v>-141865.77</v>
      </c>
      <c r="G463" s="5">
        <v>-71389.72</v>
      </c>
      <c r="I463" s="9">
        <f aca="true" t="shared" si="152" ref="I463:I469">+E463-G463</f>
        <v>-70476.04999999999</v>
      </c>
      <c r="K463" s="21">
        <f aca="true" t="shared" si="153" ref="K463:K469">IF(G463&lt;0,IF(I463=0,0,IF(OR(G463=0,E463=0),"N.M.",IF(ABS(I463/G463)&gt;=10,"N.M.",I463/(-G463)))),IF(I463=0,0,IF(OR(G463=0,E463=0),"N.M.",IF(ABS(I463/G463)&gt;=10,"N.M.",I463/G463))))</f>
        <v>-0.9872016587262142</v>
      </c>
      <c r="M463" s="9">
        <v>-205232.51</v>
      </c>
      <c r="O463" s="9">
        <v>-465838.79000000004</v>
      </c>
      <c r="Q463" s="9">
        <f aca="true" t="shared" si="154" ref="Q463:Q469">+M463-O463</f>
        <v>260606.28000000003</v>
      </c>
      <c r="S463" s="21">
        <f aca="true" t="shared" si="155" ref="S463:S469">IF(O463&lt;0,IF(Q463=0,0,IF(OR(O463=0,M463=0),"N.M.",IF(ABS(Q463/O463)&gt;=10,"N.M.",Q463/(-O463)))),IF(Q463=0,0,IF(OR(O463=0,M463=0),"N.M.",IF(ABS(Q463/O463)&gt;=10,"N.M.",Q463/O463))))</f>
        <v>0.5594344773220796</v>
      </c>
      <c r="U463" s="9">
        <v>-301376.43</v>
      </c>
      <c r="W463" s="9">
        <v>-726233.86</v>
      </c>
      <c r="Y463" s="9">
        <f aca="true" t="shared" si="156" ref="Y463:Y469">+U463-W463</f>
        <v>424857.43</v>
      </c>
      <c r="AA463" s="21">
        <f aca="true" t="shared" si="157" ref="AA463:AA469">IF(W463&lt;0,IF(Y463=0,0,IF(OR(W463=0,U463=0),"N.M.",IF(ABS(Y463/W463)&gt;=10,"N.M.",Y463/(-W463)))),IF(Y463=0,0,IF(OR(W463=0,U463=0),"N.M.",IF(ABS(Y463/W463)&gt;=10,"N.M.",Y463/W463))))</f>
        <v>0.5850146260049071</v>
      </c>
      <c r="AC463" s="9">
        <v>-114195.34999999998</v>
      </c>
      <c r="AE463" s="9">
        <v>-839482.83</v>
      </c>
      <c r="AG463" s="9">
        <f aca="true" t="shared" si="158" ref="AG463:AG469">+AC463-AE463</f>
        <v>725287.48</v>
      </c>
      <c r="AI463" s="21">
        <f aca="true" t="shared" si="159" ref="AI463:AI469">IF(AE463&lt;0,IF(AG463=0,0,IF(OR(AE463=0,AC463=0),"N.M.",IF(ABS(AG463/AE463)&gt;=10,"N.M.",AG463/(-AE463)))),IF(AG463=0,0,IF(OR(AE463=0,AC463=0),"N.M.",IF(ABS(AG463/AE463)&gt;=10,"N.M.",AG463/AE463))))</f>
        <v>0.8639694036386665</v>
      </c>
    </row>
    <row r="464" spans="1:35" ht="12.75" outlineLevel="1">
      <c r="A464" s="1" t="s">
        <v>1057</v>
      </c>
      <c r="B464" s="16" t="s">
        <v>1058</v>
      </c>
      <c r="C464" s="1" t="s">
        <v>1381</v>
      </c>
      <c r="E464" s="5">
        <v>0</v>
      </c>
      <c r="G464" s="5">
        <v>0</v>
      </c>
      <c r="I464" s="9">
        <f t="shared" si="152"/>
        <v>0</v>
      </c>
      <c r="K464" s="21">
        <f t="shared" si="153"/>
        <v>0</v>
      </c>
      <c r="M464" s="9">
        <v>0</v>
      </c>
      <c r="O464" s="9">
        <v>0</v>
      </c>
      <c r="Q464" s="9">
        <f t="shared" si="154"/>
        <v>0</v>
      </c>
      <c r="S464" s="21">
        <f t="shared" si="155"/>
        <v>0</v>
      </c>
      <c r="U464" s="9">
        <v>0</v>
      </c>
      <c r="W464" s="9">
        <v>0</v>
      </c>
      <c r="Y464" s="9">
        <f t="shared" si="156"/>
        <v>0</v>
      </c>
      <c r="AA464" s="21">
        <f t="shared" si="157"/>
        <v>0</v>
      </c>
      <c r="AC464" s="9">
        <v>-21874.100000000002</v>
      </c>
      <c r="AE464" s="9">
        <v>0</v>
      </c>
      <c r="AG464" s="9">
        <f t="shared" si="158"/>
        <v>-21874.100000000002</v>
      </c>
      <c r="AI464" s="21" t="str">
        <f t="shared" si="159"/>
        <v>N.M.</v>
      </c>
    </row>
    <row r="465" spans="1:35" ht="12.75" outlineLevel="1">
      <c r="A465" s="1" t="s">
        <v>1059</v>
      </c>
      <c r="B465" s="16" t="s">
        <v>1060</v>
      </c>
      <c r="C465" s="1" t="s">
        <v>1381</v>
      </c>
      <c r="E465" s="5">
        <v>0</v>
      </c>
      <c r="G465" s="5">
        <v>-10442.800000000001</v>
      </c>
      <c r="I465" s="9">
        <f t="shared" si="152"/>
        <v>10442.800000000001</v>
      </c>
      <c r="K465" s="21" t="str">
        <f t="shared" si="153"/>
        <v>N.M.</v>
      </c>
      <c r="M465" s="9">
        <v>0</v>
      </c>
      <c r="O465" s="9">
        <v>-68142.39</v>
      </c>
      <c r="Q465" s="9">
        <f t="shared" si="154"/>
        <v>68142.39</v>
      </c>
      <c r="S465" s="21" t="str">
        <f t="shared" si="155"/>
        <v>N.M.</v>
      </c>
      <c r="U465" s="9">
        <v>0</v>
      </c>
      <c r="W465" s="9">
        <v>-106232.71</v>
      </c>
      <c r="Y465" s="9">
        <f t="shared" si="156"/>
        <v>106232.71</v>
      </c>
      <c r="AA465" s="21" t="str">
        <f t="shared" si="157"/>
        <v>N.M.</v>
      </c>
      <c r="AC465" s="9">
        <v>49681.28</v>
      </c>
      <c r="AE465" s="9">
        <v>-106232.71</v>
      </c>
      <c r="AG465" s="9">
        <f t="shared" si="158"/>
        <v>155913.99</v>
      </c>
      <c r="AI465" s="21">
        <f t="shared" si="159"/>
        <v>1.4676646204356454</v>
      </c>
    </row>
    <row r="466" spans="1:35" ht="12.75" outlineLevel="1">
      <c r="A466" s="1" t="s">
        <v>1061</v>
      </c>
      <c r="B466" s="16" t="s">
        <v>1062</v>
      </c>
      <c r="C466" s="1" t="s">
        <v>1381</v>
      </c>
      <c r="E466" s="5">
        <v>-20408.68</v>
      </c>
      <c r="G466" s="5">
        <v>0</v>
      </c>
      <c r="I466" s="9">
        <f t="shared" si="152"/>
        <v>-20408.68</v>
      </c>
      <c r="K466" s="21" t="str">
        <f t="shared" si="153"/>
        <v>N.M.</v>
      </c>
      <c r="M466" s="9">
        <v>-29524.56</v>
      </c>
      <c r="O466" s="9">
        <v>0</v>
      </c>
      <c r="Q466" s="9">
        <f t="shared" si="154"/>
        <v>-29524.56</v>
      </c>
      <c r="S466" s="21" t="str">
        <f t="shared" si="155"/>
        <v>N.M.</v>
      </c>
      <c r="U466" s="9">
        <v>-43355.73</v>
      </c>
      <c r="W466" s="9">
        <v>0</v>
      </c>
      <c r="Y466" s="9">
        <f t="shared" si="156"/>
        <v>-43355.73</v>
      </c>
      <c r="AA466" s="21" t="str">
        <f t="shared" si="157"/>
        <v>N.M.</v>
      </c>
      <c r="AC466" s="9">
        <v>-43355.73</v>
      </c>
      <c r="AE466" s="9">
        <v>0</v>
      </c>
      <c r="AG466" s="9">
        <f t="shared" si="158"/>
        <v>-43355.73</v>
      </c>
      <c r="AI466" s="21" t="str">
        <f t="shared" si="159"/>
        <v>N.M.</v>
      </c>
    </row>
    <row r="467" spans="1:35" ht="12.75" outlineLevel="1">
      <c r="A467" s="1" t="s">
        <v>1063</v>
      </c>
      <c r="B467" s="16" t="s">
        <v>1064</v>
      </c>
      <c r="C467" s="1" t="s">
        <v>1382</v>
      </c>
      <c r="E467" s="5">
        <v>-54731.25</v>
      </c>
      <c r="G467" s="5">
        <v>-654.15</v>
      </c>
      <c r="I467" s="9">
        <f t="shared" si="152"/>
        <v>-54077.1</v>
      </c>
      <c r="K467" s="21" t="str">
        <f t="shared" si="153"/>
        <v>N.M.</v>
      </c>
      <c r="M467" s="9">
        <v>-56511.700000000004</v>
      </c>
      <c r="O467" s="9">
        <v>-2963.8</v>
      </c>
      <c r="Q467" s="9">
        <f t="shared" si="154"/>
        <v>-53547.9</v>
      </c>
      <c r="S467" s="21" t="str">
        <f t="shared" si="155"/>
        <v>N.M.</v>
      </c>
      <c r="U467" s="9">
        <v>-117016.55</v>
      </c>
      <c r="W467" s="9">
        <v>-406824.60000000003</v>
      </c>
      <c r="Y467" s="9">
        <f t="shared" si="156"/>
        <v>289808.05000000005</v>
      </c>
      <c r="AA467" s="21">
        <f t="shared" si="157"/>
        <v>0.7123660909394368</v>
      </c>
      <c r="AC467" s="9">
        <v>-582688.05</v>
      </c>
      <c r="AE467" s="9">
        <v>-1375713.85</v>
      </c>
      <c r="AG467" s="9">
        <f t="shared" si="158"/>
        <v>793025.8</v>
      </c>
      <c r="AI467" s="21">
        <f t="shared" si="159"/>
        <v>0.5764467661643444</v>
      </c>
    </row>
    <row r="468" spans="1:35" ht="12.75" outlineLevel="1">
      <c r="A468" s="1" t="s">
        <v>1065</v>
      </c>
      <c r="B468" s="16" t="s">
        <v>1066</v>
      </c>
      <c r="C468" s="1" t="s">
        <v>1383</v>
      </c>
      <c r="E468" s="5">
        <v>5427.72</v>
      </c>
      <c r="G468" s="5">
        <v>95630.5</v>
      </c>
      <c r="I468" s="9">
        <f t="shared" si="152"/>
        <v>-90202.78</v>
      </c>
      <c r="K468" s="21">
        <f t="shared" si="153"/>
        <v>-0.9432427938785221</v>
      </c>
      <c r="M468" s="9">
        <v>80978.06</v>
      </c>
      <c r="O468" s="9">
        <v>563075.1</v>
      </c>
      <c r="Q468" s="9">
        <f t="shared" si="154"/>
        <v>-482097.04</v>
      </c>
      <c r="S468" s="21">
        <f t="shared" si="155"/>
        <v>-0.8561860398373148</v>
      </c>
      <c r="U468" s="9">
        <v>339749.86</v>
      </c>
      <c r="W468" s="9">
        <v>577518.9</v>
      </c>
      <c r="Y468" s="9">
        <f t="shared" si="156"/>
        <v>-237769.04000000004</v>
      </c>
      <c r="AA468" s="21">
        <f t="shared" si="157"/>
        <v>-0.4117078073115876</v>
      </c>
      <c r="AC468" s="9">
        <v>1569168.37</v>
      </c>
      <c r="AE468" s="9">
        <v>1649200.7000000002</v>
      </c>
      <c r="AG468" s="9">
        <f t="shared" si="158"/>
        <v>-80032.33000000007</v>
      </c>
      <c r="AI468" s="21">
        <f t="shared" si="159"/>
        <v>-0.048527950539919165</v>
      </c>
    </row>
    <row r="469" spans="1:35" ht="12.75" outlineLevel="1">
      <c r="A469" s="1" t="s">
        <v>1067</v>
      </c>
      <c r="B469" s="16" t="s">
        <v>1068</v>
      </c>
      <c r="C469" s="1" t="s">
        <v>1384</v>
      </c>
      <c r="E469" s="5">
        <v>0</v>
      </c>
      <c r="G469" s="5">
        <v>0</v>
      </c>
      <c r="I469" s="9">
        <f t="shared" si="152"/>
        <v>0</v>
      </c>
      <c r="K469" s="21">
        <f t="shared" si="153"/>
        <v>0</v>
      </c>
      <c r="M469" s="9">
        <v>0</v>
      </c>
      <c r="O469" s="9">
        <v>0</v>
      </c>
      <c r="Q469" s="9">
        <f t="shared" si="154"/>
        <v>0</v>
      </c>
      <c r="S469" s="21">
        <f t="shared" si="155"/>
        <v>0</v>
      </c>
      <c r="U469" s="9">
        <v>0</v>
      </c>
      <c r="W469" s="9">
        <v>0</v>
      </c>
      <c r="Y469" s="9">
        <f t="shared" si="156"/>
        <v>0</v>
      </c>
      <c r="AA469" s="21">
        <f t="shared" si="157"/>
        <v>0</v>
      </c>
      <c r="AC469" s="9">
        <v>0</v>
      </c>
      <c r="AE469" s="9">
        <v>71259</v>
      </c>
      <c r="AG469" s="9">
        <f t="shared" si="158"/>
        <v>-71259</v>
      </c>
      <c r="AI469" s="21" t="str">
        <f t="shared" si="159"/>
        <v>N.M.</v>
      </c>
    </row>
    <row r="470" spans="1:53" s="16" customFormat="1" ht="12.75">
      <c r="A470" s="16" t="s">
        <v>49</v>
      </c>
      <c r="C470" s="16" t="s">
        <v>1385</v>
      </c>
      <c r="D470" s="9"/>
      <c r="E470" s="9">
        <v>-211577.97999999998</v>
      </c>
      <c r="F470" s="9"/>
      <c r="G470" s="9">
        <v>13143.830000000002</v>
      </c>
      <c r="H470" s="9"/>
      <c r="I470" s="9">
        <f>+E470-G470</f>
        <v>-224721.81</v>
      </c>
      <c r="J470" s="37" t="str">
        <f>IF((+E470-G470)=(I470),"  ",$AO$514)</f>
        <v>  </v>
      </c>
      <c r="K470" s="38" t="str">
        <f>IF(G470&lt;0,IF(I470=0,0,IF(OR(G470=0,E470=0),"N.M.",IF(ABS(I470/G470)&gt;=10,"N.M.",I470/(-G470)))),IF(I470=0,0,IF(OR(G470=0,E470=0),"N.M.",IF(ABS(I470/G470)&gt;=10,"N.M.",I470/G470))))</f>
        <v>N.M.</v>
      </c>
      <c r="L470" s="39"/>
      <c r="M470" s="9">
        <v>-210290.71000000002</v>
      </c>
      <c r="N470" s="9"/>
      <c r="O470" s="9">
        <v>26130.11999999988</v>
      </c>
      <c r="P470" s="9"/>
      <c r="Q470" s="9">
        <f>+M470-O470</f>
        <v>-236420.8299999999</v>
      </c>
      <c r="R470" s="37" t="str">
        <f>IF((+M470-O470)=(Q470),"  ",$AO$514)</f>
        <v>  </v>
      </c>
      <c r="S470" s="38">
        <f>IF(O470&lt;0,IF(Q470=0,0,IF(OR(O470=0,M470=0),"N.M.",IF(ABS(Q470/O470)&gt;=10,"N.M.",Q470/(-O470)))),IF(Q470=0,0,IF(OR(O470=0,M470=0),"N.M.",IF(ABS(Q470/O470)&gt;=10,"N.M.",Q470/O470))))</f>
        <v>-9.047827947211914</v>
      </c>
      <c r="T470" s="39"/>
      <c r="U470" s="9">
        <v>-121998.84999999998</v>
      </c>
      <c r="V470" s="9"/>
      <c r="W470" s="9">
        <v>-661772.2699999999</v>
      </c>
      <c r="X470" s="9"/>
      <c r="Y470" s="9">
        <f>+U470-W470</f>
        <v>539773.4199999999</v>
      </c>
      <c r="Z470" s="37" t="str">
        <f>IF((+U470-W470)=(Y470),"  ",$AO$514)</f>
        <v>  </v>
      </c>
      <c r="AA470" s="38">
        <f>IF(W470&lt;0,IF(Y470=0,0,IF(OR(W470=0,U470=0),"N.M.",IF(ABS(Y470/W470)&gt;=10,"N.M.",Y470/(-W470)))),IF(Y470=0,0,IF(OR(W470=0,U470=0),"N.M.",IF(ABS(Y470/W470)&gt;=10,"N.M.",Y470/W470))))</f>
        <v>0.8156482894032414</v>
      </c>
      <c r="AB470" s="39"/>
      <c r="AC470" s="9">
        <v>856736.4200000002</v>
      </c>
      <c r="AD470" s="9"/>
      <c r="AE470" s="9">
        <v>-600969.6899999998</v>
      </c>
      <c r="AF470" s="9"/>
      <c r="AG470" s="9">
        <f>+AC470-AE470</f>
        <v>1457706.1099999999</v>
      </c>
      <c r="AH470" s="37" t="str">
        <f>IF((+AC470-AE470)=(AG470),"  ",$AO$514)</f>
        <v>  </v>
      </c>
      <c r="AI470" s="38">
        <f>IF(AE470&lt;0,IF(AG470=0,0,IF(OR(AE470=0,AC470=0),"N.M.",IF(ABS(AG470/AE470)&gt;=10,"N.M.",AG470/(-AE470)))),IF(AG470=0,0,IF(OR(AE470=0,AC470=0),"N.M.",IF(ABS(AG470/AE470)&gt;=10,"N.M.",AG470/AE470))))</f>
        <v>2.4255900659482514</v>
      </c>
      <c r="AJ470" s="39"/>
      <c r="AK470" s="31"/>
      <c r="AL470" s="31"/>
      <c r="AM470" s="31"/>
      <c r="AN470" s="31"/>
      <c r="AO470" s="31"/>
      <c r="AP470" s="31"/>
      <c r="AQ470" s="31"/>
      <c r="AR470" s="31"/>
      <c r="AS470" s="31"/>
      <c r="AT470" s="31"/>
      <c r="AU470" s="31"/>
      <c r="AV470" s="31"/>
      <c r="AW470" s="31"/>
      <c r="AX470" s="31"/>
      <c r="AY470" s="31"/>
      <c r="AZ470" s="31"/>
      <c r="BA470" s="31"/>
    </row>
    <row r="471" spans="1:53" s="16" customFormat="1" ht="12.75">
      <c r="A471" s="77" t="s">
        <v>50</v>
      </c>
      <c r="C471" s="17" t="s">
        <v>51</v>
      </c>
      <c r="D471" s="18"/>
      <c r="E471" s="18">
        <v>437310.26999999996</v>
      </c>
      <c r="F471" s="18"/>
      <c r="G471" s="18">
        <v>49377.22</v>
      </c>
      <c r="H471" s="18"/>
      <c r="I471" s="18">
        <f>+E471-G471</f>
        <v>387933.04999999993</v>
      </c>
      <c r="J471" s="37" t="str">
        <f>IF((+E471-G471)=(I471),"  ",$AO$514)</f>
        <v>  </v>
      </c>
      <c r="K471" s="40">
        <f>IF(G471&lt;0,IF(I471=0,0,IF(OR(G471=0,E471=0),"N.M.",IF(ABS(I471/G471)&gt;=10,"N.M.",I471/(-G471)))),IF(I471=0,0,IF(OR(G471=0,E471=0),"N.M.",IF(ABS(I471/G471)&gt;=10,"N.M.",I471/G471))))</f>
        <v>7.856518653743567</v>
      </c>
      <c r="L471" s="39"/>
      <c r="M471" s="18">
        <v>506451.89999999997</v>
      </c>
      <c r="N471" s="18"/>
      <c r="O471" s="18">
        <v>140269.19200000004</v>
      </c>
      <c r="P471" s="18"/>
      <c r="Q471" s="18">
        <f>+M471-O471</f>
        <v>366182.7079999999</v>
      </c>
      <c r="R471" s="37" t="str">
        <f>IF((+M471-O471)=(Q471),"  ",$AO$514)</f>
        <v>  </v>
      </c>
      <c r="S471" s="40">
        <f>IF(O471&lt;0,IF(Q471=0,0,IF(OR(O471=0,M471=0),"N.M.",IF(ABS(Q471/O471)&gt;=10,"N.M.",Q471/(-O471)))),IF(Q471=0,0,IF(OR(O471=0,M471=0),"N.M.",IF(ABS(Q471/O471)&gt;=10,"N.M.",Q471/O471))))</f>
        <v>2.610571165192139</v>
      </c>
      <c r="T471" s="39"/>
      <c r="U471" s="18">
        <v>374189.81799999997</v>
      </c>
      <c r="V471" s="18"/>
      <c r="W471" s="18">
        <v>2079891.2789999996</v>
      </c>
      <c r="X471" s="18"/>
      <c r="Y471" s="18">
        <f>+U471-W471</f>
        <v>-1705701.4609999997</v>
      </c>
      <c r="Z471" s="37" t="str">
        <f>IF((+U471-W471)=(Y471),"  ",$AO$514)</f>
        <v>  </v>
      </c>
      <c r="AA471" s="40">
        <f>IF(W471&lt;0,IF(Y471=0,0,IF(OR(W471=0,U471=0),"N.M.",IF(ABS(Y471/W471)&gt;=10,"N.M.",Y471/(-W471)))),IF(Y471=0,0,IF(OR(W471=0,U471=0),"N.M.",IF(ABS(Y471/W471)&gt;=10,"N.M.",Y471/W471))))</f>
        <v>-0.820091645280657</v>
      </c>
      <c r="AB471" s="39"/>
      <c r="AC471" s="18">
        <v>-1373936.8220000006</v>
      </c>
      <c r="AD471" s="18"/>
      <c r="AE471" s="18">
        <v>2432196.0360000003</v>
      </c>
      <c r="AF471" s="18"/>
      <c r="AG471" s="18">
        <f>+AC471-AE471</f>
        <v>-3806132.858000001</v>
      </c>
      <c r="AH471" s="37" t="str">
        <f>IF((+AC471-AE471)=(AG471),"  ",$AO$514)</f>
        <v>  </v>
      </c>
      <c r="AI471" s="40">
        <f>IF(AE471&lt;0,IF(AG471=0,0,IF(OR(AE471=0,AC471=0),"N.M.",IF(ABS(AG471/AE471)&gt;=10,"N.M.",AG471/(-AE471)))),IF(AG471=0,0,IF(OR(AE471=0,AC471=0),"N.M.",IF(ABS(AG471/AE471)&gt;=10,"N.M.",AG471/AE471))))</f>
        <v>-1.5648955929800719</v>
      </c>
      <c r="AJ471" s="39"/>
      <c r="AK471" s="31"/>
      <c r="AL471" s="31"/>
      <c r="AM471" s="31"/>
      <c r="AN471" s="31"/>
      <c r="AO471" s="31"/>
      <c r="AP471" s="31"/>
      <c r="AQ471" s="31"/>
      <c r="AR471" s="31"/>
      <c r="AS471" s="31"/>
      <c r="AT471" s="31"/>
      <c r="AU471" s="31"/>
      <c r="AV471" s="31"/>
      <c r="AW471" s="31"/>
      <c r="AX471" s="31"/>
      <c r="AY471" s="31"/>
      <c r="AZ471" s="31"/>
      <c r="BA471" s="31"/>
    </row>
    <row r="472" spans="4:53" s="16" customFormat="1" ht="12.75">
      <c r="D472" s="9"/>
      <c r="E472" s="43" t="str">
        <f>IF(ABS(+E448+E462+E470-E471)&gt;$AO$510,$AO$513," ")</f>
        <v> </v>
      </c>
      <c r="F472" s="28"/>
      <c r="G472" s="43" t="str">
        <f>IF(ABS(+G448+G462+G470-G471)&gt;$AO$510,$AO$513," ")</f>
        <v> </v>
      </c>
      <c r="H472" s="42"/>
      <c r="I472" s="43" t="str">
        <f>IF(ABS(+I448+I462+I470-I471)&gt;$AO$510,$AO$513," ")</f>
        <v> </v>
      </c>
      <c r="J472" s="9"/>
      <c r="K472" s="21"/>
      <c r="L472" s="11"/>
      <c r="M472" s="43" t="str">
        <f>IF(ABS(+M448+M462+M470-M471)&gt;$AO$510,$AO$513," ")</f>
        <v> </v>
      </c>
      <c r="N472" s="42"/>
      <c r="O472" s="43" t="str">
        <f>IF(ABS(+O448+O462+O470-O471)&gt;$AO$510,$AO$513," ")</f>
        <v> </v>
      </c>
      <c r="P472" s="28"/>
      <c r="Q472" s="43" t="str">
        <f>IF(ABS(+Q448+Q462+Q470-Q471)&gt;$AO$510,$AO$513," ")</f>
        <v> </v>
      </c>
      <c r="R472" s="9"/>
      <c r="S472" s="21"/>
      <c r="T472" s="9"/>
      <c r="U472" s="43" t="str">
        <f>IF(ABS(+U448+U462+U470-U471)&gt;$AO$510,$AO$513," ")</f>
        <v> </v>
      </c>
      <c r="V472" s="28"/>
      <c r="W472" s="43" t="str">
        <f>IF(ABS(+W448+W462+W470-W471)&gt;$AO$510,$AO$513," ")</f>
        <v> </v>
      </c>
      <c r="X472" s="28"/>
      <c r="Y472" s="43" t="str">
        <f>IF(ABS(+Y448+Y462+Y470-Y471)&gt;$AO$510,$AO$513," ")</f>
        <v> </v>
      </c>
      <c r="Z472" s="9"/>
      <c r="AA472" s="21"/>
      <c r="AB472" s="9"/>
      <c r="AC472" s="43" t="str">
        <f>IF(ABS(+AC448+AC462+AC470-AC471)&gt;$AO$510,$AO$513," ")</f>
        <v> </v>
      </c>
      <c r="AD472" s="28"/>
      <c r="AE472" s="43" t="str">
        <f>IF(ABS(+AE448+AE462+AE470-AE471)&gt;$AO$510,$AO$513," ")</f>
        <v> </v>
      </c>
      <c r="AF472" s="42"/>
      <c r="AG472" s="43" t="str">
        <f>IF(ABS(+AG448+AG462+AG470-AG471)&gt;$AO$510,$AO$513," ")</f>
        <v> </v>
      </c>
      <c r="AH472" s="9"/>
      <c r="AI472" s="21"/>
      <c r="AK472" s="31"/>
      <c r="AL472" s="31"/>
      <c r="AM472" s="31"/>
      <c r="AN472" s="31"/>
      <c r="AO472" s="31"/>
      <c r="AP472" s="31"/>
      <c r="AQ472" s="31"/>
      <c r="AR472" s="31"/>
      <c r="AS472" s="31"/>
      <c r="AT472" s="31"/>
      <c r="AU472" s="31"/>
      <c r="AV472" s="31"/>
      <c r="AW472" s="31"/>
      <c r="AX472" s="31"/>
      <c r="AY472" s="31"/>
      <c r="AZ472" s="31"/>
      <c r="BA472" s="31"/>
    </row>
    <row r="473" spans="1:53" s="16" customFormat="1" ht="12.75">
      <c r="A473" s="77" t="s">
        <v>52</v>
      </c>
      <c r="C473" s="17" t="s">
        <v>53</v>
      </c>
      <c r="D473" s="18"/>
      <c r="E473" s="18">
        <v>824844.1909999844</v>
      </c>
      <c r="F473" s="18"/>
      <c r="G473" s="18">
        <v>1455735.0039999885</v>
      </c>
      <c r="H473" s="18"/>
      <c r="I473" s="18">
        <f>+E473-G473</f>
        <v>-630890.8130000042</v>
      </c>
      <c r="J473" s="37" t="str">
        <f>IF((+E473-G473)=(I473),"  ",$AO$514)</f>
        <v>  </v>
      </c>
      <c r="K473" s="40">
        <f>IF(G473&lt;0,IF(I473=0,0,IF(OR(G473=0,E473=0),"N.M.",IF(ABS(I473/G473)&gt;=10,"N.M.",I473/(-G473)))),IF(I473=0,0,IF(OR(G473=0,E473=0),"N.M.",IF(ABS(I473/G473)&gt;=10,"N.M.",I473/G473))))</f>
        <v>-0.43338300670553165</v>
      </c>
      <c r="L473" s="39"/>
      <c r="M473" s="18">
        <v>10417320.206</v>
      </c>
      <c r="N473" s="18"/>
      <c r="O473" s="18">
        <v>14509118.541999992</v>
      </c>
      <c r="P473" s="18"/>
      <c r="Q473" s="18">
        <f>+M473-O473</f>
        <v>-4091798.3359999917</v>
      </c>
      <c r="R473" s="37" t="str">
        <f>IF((+M473-O473)=(Q473),"  ",$AO$514)</f>
        <v>  </v>
      </c>
      <c r="S473" s="40">
        <f>IF(O473&lt;0,IF(Q473=0,0,IF(OR(O473=0,M473=0),"N.M.",IF(ABS(Q473/O473)&gt;=10,"N.M.",Q473/(-O473)))),IF(Q473=0,0,IF(OR(O473=0,M473=0),"N.M.",IF(ABS(Q473/O473)&gt;=10,"N.M.",Q473/O473))))</f>
        <v>-0.28201563893460085</v>
      </c>
      <c r="T473" s="39"/>
      <c r="U473" s="18">
        <v>40813062.62000005</v>
      </c>
      <c r="V473" s="18"/>
      <c r="W473" s="18">
        <v>50933892.206000015</v>
      </c>
      <c r="X473" s="18"/>
      <c r="Y473" s="18">
        <f>+U473-W473</f>
        <v>-10120829.585999966</v>
      </c>
      <c r="Z473" s="37" t="str">
        <f>IF((+U473-W473)=(Y473),"  ",$AO$514)</f>
        <v>  </v>
      </c>
      <c r="AA473" s="40">
        <f>IF(W473&lt;0,IF(Y473=0,0,IF(OR(W473=0,U473=0),"N.M.",IF(ABS(Y473/W473)&gt;=10,"N.M.",Y473/(-W473)))),IF(Y473=0,0,IF(OR(W473=0,U473=0),"N.M.",IF(ABS(Y473/W473)&gt;=10,"N.M.",Y473/W473))))</f>
        <v>-0.19870520684079454</v>
      </c>
      <c r="AB473" s="39"/>
      <c r="AC473" s="18">
        <v>48946125.44600013</v>
      </c>
      <c r="AD473" s="18"/>
      <c r="AE473" s="18">
        <v>67482730.16100018</v>
      </c>
      <c r="AF473" s="18"/>
      <c r="AG473" s="18">
        <f>+AC473-AE473</f>
        <v>-18536604.71500005</v>
      </c>
      <c r="AH473" s="37" t="str">
        <f>IF((+AC473-AE473)=(AG473),"  ",$AO$514)</f>
        <v>  </v>
      </c>
      <c r="AI473" s="40">
        <f>IF(AE473&lt;0,IF(AG473=0,0,IF(OR(AE473=0,AC473=0),"N.M.",IF(ABS(AG473/AE473)&gt;=10,"N.M.",AG473/(-AE473)))),IF(AG473=0,0,IF(OR(AE473=0,AC473=0),"N.M.",IF(ABS(AG473/AE473)&gt;=10,"N.M.",AG473/AE473))))</f>
        <v>-0.2746866445796643</v>
      </c>
      <c r="AJ473" s="39"/>
      <c r="AK473" s="31"/>
      <c r="AL473" s="31"/>
      <c r="AM473" s="31"/>
      <c r="AN473" s="31"/>
      <c r="AO473" s="31"/>
      <c r="AP473" s="31"/>
      <c r="AQ473" s="31"/>
      <c r="AR473" s="31"/>
      <c r="AS473" s="31"/>
      <c r="AT473" s="31"/>
      <c r="AU473" s="31"/>
      <c r="AV473" s="31"/>
      <c r="AW473" s="31"/>
      <c r="AX473" s="31"/>
      <c r="AY473" s="31"/>
      <c r="AZ473" s="31"/>
      <c r="BA473" s="31"/>
    </row>
    <row r="474" spans="4:53" s="16" customFormat="1" ht="12.75">
      <c r="D474" s="9"/>
      <c r="E474" s="43" t="str">
        <f>IF(ABS(E417+E471-E473)&gt;$AO$510,$AO$513," ")</f>
        <v> </v>
      </c>
      <c r="F474" s="28"/>
      <c r="G474" s="43" t="str">
        <f>IF(ABS(G417+G471-G473)&gt;$AO$510,$AO$513," ")</f>
        <v> </v>
      </c>
      <c r="H474" s="42"/>
      <c r="I474" s="43" t="str">
        <f>IF(ABS(I417+I471-I473)&gt;$AO$510,$AO$513," ")</f>
        <v> </v>
      </c>
      <c r="J474" s="9"/>
      <c r="K474" s="21"/>
      <c r="L474" s="11"/>
      <c r="M474" s="43" t="str">
        <f>IF(ABS(M417+M471-M473)&gt;$AO$510,$AO$513," ")</f>
        <v> </v>
      </c>
      <c r="N474" s="42"/>
      <c r="O474" s="43" t="str">
        <f>IF(ABS(O417+O471-O473)&gt;$AO$510,$AO$513," ")</f>
        <v> </v>
      </c>
      <c r="P474" s="28"/>
      <c r="Q474" s="43" t="str">
        <f>IF(ABS(Q417+Q471-Q473)&gt;$AO$510,$AO$513," ")</f>
        <v> </v>
      </c>
      <c r="R474" s="9"/>
      <c r="S474" s="21"/>
      <c r="T474" s="9"/>
      <c r="U474" s="43" t="str">
        <f>IF(ABS(U417+U471-U473)&gt;$AO$510,$AO$513," ")</f>
        <v> </v>
      </c>
      <c r="V474" s="28"/>
      <c r="W474" s="43" t="str">
        <f>IF(ABS(W417+W471-W473)&gt;$AO$510,$AO$513," ")</f>
        <v> </v>
      </c>
      <c r="X474" s="28"/>
      <c r="Y474" s="43" t="str">
        <f>IF(ABS(Y417+Y471-Y473)&gt;$AO$510,$AO$513," ")</f>
        <v> </v>
      </c>
      <c r="Z474" s="9"/>
      <c r="AA474" s="21"/>
      <c r="AB474" s="9"/>
      <c r="AC474" s="43" t="str">
        <f>IF(ABS(AC417+AC471-AC473)&gt;$AO$510,$AO$513," ")</f>
        <v> </v>
      </c>
      <c r="AD474" s="28"/>
      <c r="AE474" s="43" t="str">
        <f>IF(ABS(AE417+AE471-AE473)&gt;$AO$510,$AO$513," ")</f>
        <v> </v>
      </c>
      <c r="AF474" s="42"/>
      <c r="AG474" s="43" t="str">
        <f>IF(ABS(AG417+AG471-AG473)&gt;$AO$510,$AO$513," ")</f>
        <v> </v>
      </c>
      <c r="AH474" s="9"/>
      <c r="AI474" s="21"/>
      <c r="AK474" s="31"/>
      <c r="AL474" s="31"/>
      <c r="AM474" s="31"/>
      <c r="AN474" s="31"/>
      <c r="AO474" s="31"/>
      <c r="AP474" s="31"/>
      <c r="AQ474" s="31"/>
      <c r="AR474" s="31"/>
      <c r="AS474" s="31"/>
      <c r="AT474" s="31"/>
      <c r="AU474" s="31"/>
      <c r="AV474" s="31"/>
      <c r="AW474" s="31"/>
      <c r="AX474" s="31"/>
      <c r="AY474" s="31"/>
      <c r="AZ474" s="31"/>
      <c r="BA474" s="31"/>
    </row>
    <row r="475" spans="3:53" s="16" customFormat="1" ht="12.75">
      <c r="C475" s="17" t="s">
        <v>54</v>
      </c>
      <c r="D475" s="18"/>
      <c r="E475" s="9"/>
      <c r="F475" s="9"/>
      <c r="G475" s="9"/>
      <c r="H475" s="9"/>
      <c r="I475" s="9"/>
      <c r="J475" s="9"/>
      <c r="K475" s="21"/>
      <c r="L475" s="11"/>
      <c r="M475" s="9"/>
      <c r="N475" s="9"/>
      <c r="O475" s="9"/>
      <c r="P475" s="9"/>
      <c r="Q475" s="9"/>
      <c r="R475" s="9"/>
      <c r="S475" s="21"/>
      <c r="T475" s="9"/>
      <c r="U475" s="9"/>
      <c r="V475" s="9"/>
      <c r="W475" s="9"/>
      <c r="X475" s="9"/>
      <c r="Y475" s="9"/>
      <c r="Z475" s="9"/>
      <c r="AA475" s="21"/>
      <c r="AB475" s="9"/>
      <c r="AC475" s="9"/>
      <c r="AD475" s="9"/>
      <c r="AE475" s="9"/>
      <c r="AF475" s="9"/>
      <c r="AG475" s="9"/>
      <c r="AH475" s="9"/>
      <c r="AI475" s="21"/>
      <c r="AK475" s="31"/>
      <c r="AL475" s="31"/>
      <c r="AM475" s="31"/>
      <c r="AN475" s="31"/>
      <c r="AO475" s="31"/>
      <c r="AP475" s="31"/>
      <c r="AQ475" s="31"/>
      <c r="AR475" s="31"/>
      <c r="AS475" s="31"/>
      <c r="AT475" s="31"/>
      <c r="AU475" s="31"/>
      <c r="AV475" s="31"/>
      <c r="AW475" s="31"/>
      <c r="AX475" s="31"/>
      <c r="AY475" s="31"/>
      <c r="AZ475" s="31"/>
      <c r="BA475" s="31"/>
    </row>
    <row r="476" spans="1:35" ht="12.75" outlineLevel="1">
      <c r="A476" s="1" t="s">
        <v>1069</v>
      </c>
      <c r="B476" s="16" t="s">
        <v>1070</v>
      </c>
      <c r="C476" s="1" t="s">
        <v>1386</v>
      </c>
      <c r="E476" s="5">
        <v>2833225.52</v>
      </c>
      <c r="G476" s="5">
        <v>2145558.85</v>
      </c>
      <c r="I476" s="9">
        <f>(+E476-G476)</f>
        <v>687666.6699999999</v>
      </c>
      <c r="K476" s="21">
        <f>IF(G476&lt;0,IF(I476=0,0,IF(OR(G476=0,E476=0),"N.M.",IF(ABS(I476/G476)&gt;=10,"N.M.",I476/(-G476)))),IF(I476=0,0,IF(OR(G476=0,E476=0),"N.M.",IF(ABS(I476/G476)&gt;=10,"N.M.",I476/G476))))</f>
        <v>0.32050701848611607</v>
      </c>
      <c r="M476" s="9">
        <v>8499676.56</v>
      </c>
      <c r="O476" s="9">
        <v>6436676.55</v>
      </c>
      <c r="Q476" s="9">
        <f>(+M476-O476)</f>
        <v>2063000.0100000007</v>
      </c>
      <c r="S476" s="21">
        <f>IF(O476&lt;0,IF(Q476=0,0,IF(OR(O476=0,M476=0),"N.M.",IF(ABS(Q476/O476)&gt;=10,"N.M.",Q476/(-O476)))),IF(Q476=0,0,IF(OR(O476=0,M476=0),"N.M.",IF(ABS(Q476/O476)&gt;=10,"N.M.",Q476/O476))))</f>
        <v>0.32050701848611624</v>
      </c>
      <c r="U476" s="9">
        <v>20773393.55</v>
      </c>
      <c r="W476" s="9">
        <v>19310029.54</v>
      </c>
      <c r="Y476" s="9">
        <f>(+U476-W476)</f>
        <v>1463364.0100000016</v>
      </c>
      <c r="AA476" s="21">
        <f>IF(W476&lt;0,IF(Y476=0,0,IF(OR(W476=0,U476=0),"N.M.",IF(ABS(Y476/W476)&gt;=10,"N.M.",Y476/(-W476)))),IF(Y476=0,0,IF(OR(W476=0,U476=0),"N.M.",IF(ABS(Y476/W476)&gt;=10,"N.M.",Y476/W476))))</f>
        <v>0.07578258784994078</v>
      </c>
      <c r="AC476" s="9">
        <v>26935945.1</v>
      </c>
      <c r="AE476" s="9">
        <v>26738436.31</v>
      </c>
      <c r="AG476" s="9">
        <f>(+AC476-AE476)</f>
        <v>197508.79000000283</v>
      </c>
      <c r="AI476" s="21">
        <f>IF(AE476&lt;0,IF(AG476=0,0,IF(OR(AE476=0,AC476=0),"N.M.",IF(ABS(AG476/AE476)&gt;=10,"N.M.",AG476/(-AE476)))),IF(AG476=0,0,IF(OR(AE476=0,AC476=0),"N.M.",IF(ABS(AG476/AE476)&gt;=10,"N.M.",AG476/AE476))))</f>
        <v>0.007386699345845286</v>
      </c>
    </row>
    <row r="477" spans="1:35" ht="12.75" outlineLevel="1">
      <c r="A477" s="1" t="s">
        <v>1071</v>
      </c>
      <c r="B477" s="16" t="s">
        <v>1072</v>
      </c>
      <c r="C477" s="1" t="s">
        <v>1387</v>
      </c>
      <c r="E477" s="5">
        <v>87500</v>
      </c>
      <c r="G477" s="5">
        <v>87500</v>
      </c>
      <c r="I477" s="9">
        <f>(+E477-G477)</f>
        <v>0</v>
      </c>
      <c r="K477" s="21">
        <f>IF(G477&lt;0,IF(I477=0,0,IF(OR(G477=0,E477=0),"N.M.",IF(ABS(I477/G477)&gt;=10,"N.M.",I477/(-G477)))),IF(I477=0,0,IF(OR(G477=0,E477=0),"N.M.",IF(ABS(I477/G477)&gt;=10,"N.M.",I477/G477))))</f>
        <v>0</v>
      </c>
      <c r="M477" s="9">
        <v>262500</v>
      </c>
      <c r="O477" s="9">
        <v>262500</v>
      </c>
      <c r="Q477" s="9">
        <f>(+M477-O477)</f>
        <v>0</v>
      </c>
      <c r="S477" s="21">
        <f>IF(O477&lt;0,IF(Q477=0,0,IF(OR(O477=0,M477=0),"N.M.",IF(ABS(Q477/O477)&gt;=10,"N.M.",Q477/(-O477)))),IF(Q477=0,0,IF(OR(O477=0,M477=0),"N.M.",IF(ABS(Q477/O477)&gt;=10,"N.M.",Q477/O477))))</f>
        <v>0</v>
      </c>
      <c r="U477" s="9">
        <v>846027</v>
      </c>
      <c r="W477" s="9">
        <v>787500</v>
      </c>
      <c r="Y477" s="9">
        <f>(+U477-W477)</f>
        <v>58527</v>
      </c>
      <c r="AA477" s="21">
        <f>IF(W477&lt;0,IF(Y477=0,0,IF(OR(W477=0,U477=0),"N.M.",IF(ABS(Y477/W477)&gt;=10,"N.M.",Y477/(-W477)))),IF(Y477=0,0,IF(OR(W477=0,U477=0),"N.M.",IF(ABS(Y477/W477)&gt;=10,"N.M.",Y477/W477))))</f>
        <v>0.07432</v>
      </c>
      <c r="AC477" s="9">
        <v>6936121.83</v>
      </c>
      <c r="AE477" s="9">
        <v>1050000</v>
      </c>
      <c r="AG477" s="9">
        <f>(+AC477-AE477)</f>
        <v>5886121.83</v>
      </c>
      <c r="AI477" s="21">
        <f>IF(AE477&lt;0,IF(AG477=0,0,IF(OR(AE477=0,AC477=0),"N.M.",IF(ABS(AG477/AE477)&gt;=10,"N.M.",AG477/(-AE477)))),IF(AG477=0,0,IF(OR(AE477=0,AC477=0),"N.M.",IF(ABS(AG477/AE477)&gt;=10,"N.M.",AG477/AE477))))</f>
        <v>5.605830314285714</v>
      </c>
    </row>
    <row r="478" spans="1:53" s="16" customFormat="1" ht="12.75">
      <c r="A478" s="16" t="s">
        <v>55</v>
      </c>
      <c r="C478" s="16" t="s">
        <v>1388</v>
      </c>
      <c r="D478" s="9"/>
      <c r="E478" s="9">
        <v>2920725.52</v>
      </c>
      <c r="F478" s="9"/>
      <c r="G478" s="9">
        <v>2233058.85</v>
      </c>
      <c r="H478" s="9"/>
      <c r="I478" s="9">
        <f aca="true" t="shared" si="160" ref="I478:I494">(+E478-G478)</f>
        <v>687666.6699999999</v>
      </c>
      <c r="J478" s="37" t="str">
        <f aca="true" t="shared" si="161" ref="J478:J494">IF((+E478-G478)=(I478),"  ",$AO$514)</f>
        <v>  </v>
      </c>
      <c r="K478" s="38">
        <f aca="true" t="shared" si="162" ref="K478:K494">IF(G478&lt;0,IF(I478=0,0,IF(OR(G478=0,E478=0),"N.M.",IF(ABS(I478/G478)&gt;=10,"N.M.",I478/(-G478)))),IF(I478=0,0,IF(OR(G478=0,E478=0),"N.M.",IF(ABS(I478/G478)&gt;=10,"N.M.",I478/G478))))</f>
        <v>0.30794829701868354</v>
      </c>
      <c r="L478" s="39"/>
      <c r="M478" s="9">
        <v>8762176.56</v>
      </c>
      <c r="N478" s="9"/>
      <c r="O478" s="9">
        <v>6699176.55</v>
      </c>
      <c r="P478" s="9"/>
      <c r="Q478" s="9">
        <f aca="true" t="shared" si="163" ref="Q478:Q494">(+M478-O478)</f>
        <v>2063000.0100000007</v>
      </c>
      <c r="R478" s="37" t="str">
        <f aca="true" t="shared" si="164" ref="R478:R494">IF((+M478-O478)=(Q478),"  ",$AO$514)</f>
        <v>  </v>
      </c>
      <c r="S478" s="38">
        <f aca="true" t="shared" si="165" ref="S478:S494">IF(O478&lt;0,IF(Q478=0,0,IF(OR(O478=0,M478=0),"N.M.",IF(ABS(Q478/O478)&gt;=10,"N.M.",Q478/(-O478)))),IF(Q478=0,0,IF(OR(O478=0,M478=0),"N.M.",IF(ABS(Q478/O478)&gt;=10,"N.M.",Q478/O478))))</f>
        <v>0.3079482970186837</v>
      </c>
      <c r="T478" s="39"/>
      <c r="U478" s="9">
        <v>21619420.55</v>
      </c>
      <c r="V478" s="9"/>
      <c r="W478" s="9">
        <v>20097529.54</v>
      </c>
      <c r="X478" s="9"/>
      <c r="Y478" s="9">
        <f aca="true" t="shared" si="166" ref="Y478:Y494">(+U478-W478)</f>
        <v>1521891.0100000016</v>
      </c>
      <c r="Z478" s="37" t="str">
        <f aca="true" t="shared" si="167" ref="Z478:Z494">IF((+U478-W478)=(Y478),"  ",$AO$514)</f>
        <v>  </v>
      </c>
      <c r="AA478" s="38">
        <f aca="true" t="shared" si="168" ref="AA478:AA494">IF(W478&lt;0,IF(Y478=0,0,IF(OR(W478=0,U478=0),"N.M.",IF(ABS(Y478/W478)&gt;=10,"N.M.",Y478/(-W478)))),IF(Y478=0,0,IF(OR(W478=0,U478=0),"N.M.",IF(ABS(Y478/W478)&gt;=10,"N.M.",Y478/W478))))</f>
        <v>0.07572527792388566</v>
      </c>
      <c r="AB478" s="39"/>
      <c r="AC478" s="9">
        <v>33872066.93</v>
      </c>
      <c r="AD478" s="9"/>
      <c r="AE478" s="9">
        <v>27788436.31</v>
      </c>
      <c r="AF478" s="9"/>
      <c r="AG478" s="9">
        <f aca="true" t="shared" si="169" ref="AG478:AG494">(+AC478-AE478)</f>
        <v>6083630.620000001</v>
      </c>
      <c r="AH478" s="37" t="str">
        <f aca="true" t="shared" si="170" ref="AH478:AH494">IF((+AC478-AE478)=(AG478),"  ",$AO$514)</f>
        <v>  </v>
      </c>
      <c r="AI478" s="38">
        <f aca="true" t="shared" si="171" ref="AI478:AI494">IF(AE478&lt;0,IF(AG478=0,0,IF(OR(AE478=0,AC478=0),"N.M.",IF(ABS(AG478/AE478)&gt;=10,"N.M.",AG478/(-AE478)))),IF(AG478=0,0,IF(OR(AE478=0,AC478=0),"N.M.",IF(ABS(AG478/AE478)&gt;=10,"N.M.",AG478/AE478))))</f>
        <v>0.2189266985782404</v>
      </c>
      <c r="AJ478" s="39"/>
      <c r="AK478" s="31"/>
      <c r="AL478" s="31"/>
      <c r="AM478" s="31"/>
      <c r="AN478" s="31"/>
      <c r="AO478" s="31"/>
      <c r="AP478" s="31"/>
      <c r="AQ478" s="31"/>
      <c r="AR478" s="31"/>
      <c r="AS478" s="31"/>
      <c r="AT478" s="31"/>
      <c r="AU478" s="31"/>
      <c r="AV478" s="31"/>
      <c r="AW478" s="31"/>
      <c r="AX478" s="31"/>
      <c r="AY478" s="31"/>
      <c r="AZ478" s="31"/>
      <c r="BA478" s="31"/>
    </row>
    <row r="479" spans="1:35" ht="12.75" outlineLevel="1">
      <c r="A479" s="1" t="s">
        <v>1073</v>
      </c>
      <c r="B479" s="16" t="s">
        <v>1074</v>
      </c>
      <c r="C479" s="1" t="s">
        <v>1389</v>
      </c>
      <c r="E479" s="5">
        <v>72.09</v>
      </c>
      <c r="G479" s="5">
        <v>168841.08000000002</v>
      </c>
      <c r="I479" s="9">
        <f>(+E479-G479)</f>
        <v>-168768.99000000002</v>
      </c>
      <c r="K479" s="21">
        <f>IF(G479&lt;0,IF(I479=0,0,IF(OR(G479=0,E479=0),"N.M.",IF(ABS(I479/G479)&gt;=10,"N.M.",I479/(-G479)))),IF(I479=0,0,IF(OR(G479=0,E479=0),"N.M.",IF(ABS(I479/G479)&gt;=10,"N.M.",I479/G479))))</f>
        <v>-0.9995730304496986</v>
      </c>
      <c r="M479" s="9">
        <v>2581.25</v>
      </c>
      <c r="O479" s="9">
        <v>415541.86</v>
      </c>
      <c r="Q479" s="9">
        <f>(+M479-O479)</f>
        <v>-412960.61</v>
      </c>
      <c r="S479" s="21">
        <f>IF(O479&lt;0,IF(Q479=0,0,IF(OR(O479=0,M479=0),"N.M.",IF(ABS(Q479/O479)&gt;=10,"N.M.",Q479/(-O479)))),IF(Q479=0,0,IF(OR(O479=0,M479=0),"N.M.",IF(ABS(Q479/O479)&gt;=10,"N.M.",Q479/O479))))</f>
        <v>-0.9937882311062476</v>
      </c>
      <c r="U479" s="9">
        <v>986093.35</v>
      </c>
      <c r="W479" s="9">
        <v>956079.17</v>
      </c>
      <c r="Y479" s="9">
        <f>(+U479-W479)</f>
        <v>30014.179999999935</v>
      </c>
      <c r="AA479" s="21">
        <f>IF(W479&lt;0,IF(Y479=0,0,IF(OR(W479=0,U479=0),"N.M.",IF(ABS(Y479/W479)&gt;=10,"N.M.",Y479/(-W479)))),IF(Y479=0,0,IF(OR(W479=0,U479=0),"N.M.",IF(ABS(Y479/W479)&gt;=10,"N.M.",Y479/W479))))</f>
        <v>0.03139298600135795</v>
      </c>
      <c r="AC479" s="9">
        <v>1923535.08</v>
      </c>
      <c r="AE479" s="9">
        <v>1015972.78</v>
      </c>
      <c r="AG479" s="9">
        <f>(+AC479-AE479)</f>
        <v>907562.3</v>
      </c>
      <c r="AI479" s="21">
        <f>IF(AE479&lt;0,IF(AG479=0,0,IF(OR(AE479=0,AC479=0),"N.M.",IF(ABS(AG479/AE479)&gt;=10,"N.M.",AG479/(-AE479)))),IF(AG479=0,0,IF(OR(AE479=0,AC479=0),"N.M.",IF(ABS(AG479/AE479)&gt;=10,"N.M.",AG479/AE479))))</f>
        <v>0.8932939128546338</v>
      </c>
    </row>
    <row r="480" spans="1:53" s="16" customFormat="1" ht="12.75" customHeight="1">
      <c r="A480" s="16" t="s">
        <v>85</v>
      </c>
      <c r="C480" s="16" t="s">
        <v>1390</v>
      </c>
      <c r="D480" s="9"/>
      <c r="E480" s="9">
        <v>72.09</v>
      </c>
      <c r="F480" s="9"/>
      <c r="G480" s="9">
        <v>168841.08000000002</v>
      </c>
      <c r="H480" s="9"/>
      <c r="I480" s="9">
        <f>(+E480-G480)</f>
        <v>-168768.99000000002</v>
      </c>
      <c r="J480" s="37" t="str">
        <f>IF((+E480-G480)=(I480),"  ",$AO$514)</f>
        <v>  </v>
      </c>
      <c r="K480" s="38">
        <f>IF(G480&lt;0,IF(I480=0,0,IF(OR(G480=0,E480=0),"N.M.",IF(ABS(I480/G480)&gt;=10,"N.M.",I480/(-G480)))),IF(I480=0,0,IF(OR(G480=0,E480=0),"N.M.",IF(ABS(I480/G480)&gt;=10,"N.M.",I480/G480))))</f>
        <v>-0.9995730304496986</v>
      </c>
      <c r="L480" s="39"/>
      <c r="M480" s="9">
        <v>2581.25</v>
      </c>
      <c r="N480" s="9"/>
      <c r="O480" s="9">
        <v>415541.86</v>
      </c>
      <c r="P480" s="9"/>
      <c r="Q480" s="9">
        <f>(+M480-O480)</f>
        <v>-412960.61</v>
      </c>
      <c r="R480" s="37" t="str">
        <f>IF((+M480-O480)=(Q480),"  ",$AO$514)</f>
        <v>  </v>
      </c>
      <c r="S480" s="38">
        <f>IF(O480&lt;0,IF(Q480=0,0,IF(OR(O480=0,M480=0),"N.M.",IF(ABS(Q480/O480)&gt;=10,"N.M.",Q480/(-O480)))),IF(Q480=0,0,IF(OR(O480=0,M480=0),"N.M.",IF(ABS(Q480/O480)&gt;=10,"N.M.",Q480/O480))))</f>
        <v>-0.9937882311062476</v>
      </c>
      <c r="T480" s="39"/>
      <c r="U480" s="9">
        <v>986093.35</v>
      </c>
      <c r="V480" s="9"/>
      <c r="W480" s="9">
        <v>956079.17</v>
      </c>
      <c r="X480" s="9"/>
      <c r="Y480" s="9">
        <f>(+U480-W480)</f>
        <v>30014.179999999935</v>
      </c>
      <c r="Z480" s="37" t="str">
        <f>IF((+U480-W480)=(Y480),"  ",$AO$514)</f>
        <v>  </v>
      </c>
      <c r="AA480" s="38">
        <f>IF(W480&lt;0,IF(Y480=0,0,IF(OR(W480=0,U480=0),"N.M.",IF(ABS(Y480/W480)&gt;=10,"N.M.",Y480/(-W480)))),IF(Y480=0,0,IF(OR(W480=0,U480=0),"N.M.",IF(ABS(Y480/W480)&gt;=10,"N.M.",Y480/W480))))</f>
        <v>0.03139298600135795</v>
      </c>
      <c r="AB480" s="39"/>
      <c r="AC480" s="9">
        <v>1923535.08</v>
      </c>
      <c r="AD480" s="9"/>
      <c r="AE480" s="9">
        <v>1015972.78</v>
      </c>
      <c r="AF480" s="9"/>
      <c r="AG480" s="9">
        <f>(+AC480-AE480)</f>
        <v>907562.3</v>
      </c>
      <c r="AH480" s="37" t="str">
        <f>IF((+AC480-AE480)=(AG480),"  ",$AO$514)</f>
        <v>  </v>
      </c>
      <c r="AI480" s="38">
        <f>IF(AE480&lt;0,IF(AG480=0,0,IF(OR(AE480=0,AC480=0),"N.M.",IF(ABS(AG480/AE480)&gt;=10,"N.M.",AG480/(-AE480)))),IF(AG480=0,0,IF(OR(AE480=0,AC480=0),"N.M.",IF(ABS(AG480/AE480)&gt;=10,"N.M.",AG480/AE480))))</f>
        <v>0.8932939128546338</v>
      </c>
      <c r="AJ480" s="39"/>
      <c r="AK480" s="31"/>
      <c r="AL480" s="31"/>
      <c r="AM480" s="31"/>
      <c r="AN480" s="31"/>
      <c r="AO480" s="31"/>
      <c r="AP480" s="31"/>
      <c r="AQ480" s="31"/>
      <c r="AR480" s="31"/>
      <c r="AS480" s="31"/>
      <c r="AT480" s="31"/>
      <c r="AU480" s="31"/>
      <c r="AV480" s="31"/>
      <c r="AW480" s="31"/>
      <c r="AX480" s="31"/>
      <c r="AY480" s="31"/>
      <c r="AZ480" s="31"/>
      <c r="BA480" s="31"/>
    </row>
    <row r="481" spans="1:35" ht="12.75" outlineLevel="1">
      <c r="A481" s="1" t="s">
        <v>1075</v>
      </c>
      <c r="B481" s="16" t="s">
        <v>1076</v>
      </c>
      <c r="C481" s="1" t="s">
        <v>1391</v>
      </c>
      <c r="E481" s="5">
        <v>21054.97</v>
      </c>
      <c r="G481" s="5">
        <v>38656.92</v>
      </c>
      <c r="I481" s="9">
        <f>(+E481-G481)</f>
        <v>-17601.949999999997</v>
      </c>
      <c r="K481" s="21">
        <f>IF(G481&lt;0,IF(I481=0,0,IF(OR(G481=0,E481=0),"N.M.",IF(ABS(I481/G481)&gt;=10,"N.M.",I481/(-G481)))),IF(I481=0,0,IF(OR(G481=0,E481=0),"N.M.",IF(ABS(I481/G481)&gt;=10,"N.M.",I481/G481))))</f>
        <v>-0.45533762131075106</v>
      </c>
      <c r="M481" s="9">
        <v>50573.16</v>
      </c>
      <c r="O481" s="9">
        <v>50338.380000000005</v>
      </c>
      <c r="Q481" s="9">
        <f>(+M481-O481)</f>
        <v>234.77999999999884</v>
      </c>
      <c r="S481" s="21">
        <f>IF(O481&lt;0,IF(Q481=0,0,IF(OR(O481=0,M481=0),"N.M.",IF(ABS(Q481/O481)&gt;=10,"N.M.",Q481/(-O481)))),IF(Q481=0,0,IF(OR(O481=0,M481=0),"N.M.",IF(ABS(Q481/O481)&gt;=10,"N.M.",Q481/O481))))</f>
        <v>0.0046640356721848976</v>
      </c>
      <c r="U481" s="9">
        <v>105613.45</v>
      </c>
      <c r="W481" s="9">
        <v>159744.34</v>
      </c>
      <c r="Y481" s="9">
        <f>(+U481-W481)</f>
        <v>-54130.89</v>
      </c>
      <c r="AA481" s="21">
        <f>IF(W481&lt;0,IF(Y481=0,0,IF(OR(W481=0,U481=0),"N.M.",IF(ABS(Y481/W481)&gt;=10,"N.M.",Y481/(-W481)))),IF(Y481=0,0,IF(OR(W481=0,U481=0),"N.M.",IF(ABS(Y481/W481)&gt;=10,"N.M.",Y481/W481))))</f>
        <v>-0.3388595176517678</v>
      </c>
      <c r="AC481" s="9">
        <v>133159.71</v>
      </c>
      <c r="AE481" s="9">
        <v>203161.43</v>
      </c>
      <c r="AG481" s="9">
        <f>(+AC481-AE481)</f>
        <v>-70001.72</v>
      </c>
      <c r="AI481" s="21">
        <f>IF(AE481&lt;0,IF(AG481=0,0,IF(OR(AE481=0,AC481=0),"N.M.",IF(ABS(AG481/AE481)&gt;=10,"N.M.",AG481/(-AE481)))),IF(AG481=0,0,IF(OR(AE481=0,AC481=0),"N.M.",IF(ABS(AG481/AE481)&gt;=10,"N.M.",AG481/AE481))))</f>
        <v>-0.34456205589811023</v>
      </c>
    </row>
    <row r="482" spans="1:53" s="16" customFormat="1" ht="12.75" customHeight="1">
      <c r="A482" s="16" t="s">
        <v>86</v>
      </c>
      <c r="C482" s="16" t="s">
        <v>1392</v>
      </c>
      <c r="D482" s="9"/>
      <c r="E482" s="9">
        <v>21054.97</v>
      </c>
      <c r="F482" s="9"/>
      <c r="G482" s="9">
        <v>38656.92</v>
      </c>
      <c r="H482" s="9"/>
      <c r="I482" s="9">
        <f t="shared" si="160"/>
        <v>-17601.949999999997</v>
      </c>
      <c r="J482" s="85" t="str">
        <f t="shared" si="161"/>
        <v>  </v>
      </c>
      <c r="K482" s="38">
        <f t="shared" si="162"/>
        <v>-0.45533762131075106</v>
      </c>
      <c r="L482" s="39"/>
      <c r="M482" s="9">
        <v>50573.16</v>
      </c>
      <c r="N482" s="9"/>
      <c r="O482" s="9">
        <v>50338.380000000005</v>
      </c>
      <c r="P482" s="9"/>
      <c r="Q482" s="9">
        <f t="shared" si="163"/>
        <v>234.77999999999884</v>
      </c>
      <c r="R482" s="85" t="str">
        <f t="shared" si="164"/>
        <v>  </v>
      </c>
      <c r="S482" s="38">
        <f t="shared" si="165"/>
        <v>0.0046640356721848976</v>
      </c>
      <c r="T482" s="39"/>
      <c r="U482" s="9">
        <v>105613.45</v>
      </c>
      <c r="V482" s="9"/>
      <c r="W482" s="9">
        <v>159744.34</v>
      </c>
      <c r="X482" s="9"/>
      <c r="Y482" s="9">
        <f t="shared" si="166"/>
        <v>-54130.89</v>
      </c>
      <c r="Z482" s="85" t="str">
        <f t="shared" si="167"/>
        <v>  </v>
      </c>
      <c r="AA482" s="38">
        <f t="shared" si="168"/>
        <v>-0.3388595176517678</v>
      </c>
      <c r="AB482" s="39"/>
      <c r="AC482" s="9">
        <v>133159.71</v>
      </c>
      <c r="AD482" s="9"/>
      <c r="AE482" s="9">
        <v>203161.43</v>
      </c>
      <c r="AF482" s="9"/>
      <c r="AG482" s="9">
        <f t="shared" si="169"/>
        <v>-70001.72</v>
      </c>
      <c r="AH482" s="85" t="str">
        <f t="shared" si="170"/>
        <v>  </v>
      </c>
      <c r="AI482" s="38">
        <f t="shared" si="171"/>
        <v>-0.34456205589811023</v>
      </c>
      <c r="AJ482" s="39"/>
      <c r="AK482" s="86"/>
      <c r="AL482" s="86"/>
      <c r="AM482" s="86"/>
      <c r="AN482" s="86"/>
      <c r="AO482" s="86"/>
      <c r="AP482" s="86"/>
      <c r="AQ482" s="86"/>
      <c r="AR482" s="86"/>
      <c r="AS482" s="86"/>
      <c r="AT482" s="86"/>
      <c r="AU482" s="86"/>
      <c r="AV482" s="86"/>
      <c r="AW482" s="86"/>
      <c r="AX482" s="86"/>
      <c r="AY482" s="86"/>
      <c r="AZ482" s="86"/>
      <c r="BA482" s="86"/>
    </row>
    <row r="483" spans="1:35" ht="12.75" outlineLevel="1">
      <c r="A483" s="1" t="s">
        <v>1077</v>
      </c>
      <c r="B483" s="16" t="s">
        <v>1078</v>
      </c>
      <c r="C483" s="1" t="s">
        <v>1393</v>
      </c>
      <c r="E483" s="5">
        <v>39586.11</v>
      </c>
      <c r="G483" s="5">
        <v>38183.17</v>
      </c>
      <c r="I483" s="9">
        <f>(+E483-G483)</f>
        <v>1402.9400000000023</v>
      </c>
      <c r="K483" s="21">
        <f>IF(G483&lt;0,IF(I483=0,0,IF(OR(G483=0,E483=0),"N.M.",IF(ABS(I483/G483)&gt;=10,"N.M.",I483/(-G483)))),IF(I483=0,0,IF(OR(G483=0,E483=0),"N.M.",IF(ABS(I483/G483)&gt;=10,"N.M.",I483/G483))))</f>
        <v>0.03674236581195334</v>
      </c>
      <c r="M483" s="9">
        <v>118758.33</v>
      </c>
      <c r="O483" s="9">
        <v>115063.09</v>
      </c>
      <c r="Q483" s="9">
        <f>(+M483-O483)</f>
        <v>3695.2400000000052</v>
      </c>
      <c r="S483" s="21">
        <f>IF(O483&lt;0,IF(Q483=0,0,IF(OR(O483=0,M483=0),"N.M.",IF(ABS(Q483/O483)&gt;=10,"N.M.",Q483/(-O483)))),IF(Q483=0,0,IF(OR(O483=0,M483=0),"N.M.",IF(ABS(Q483/O483)&gt;=10,"N.M.",Q483/O483))))</f>
        <v>0.03211490322396179</v>
      </c>
      <c r="U483" s="9">
        <v>339301.19</v>
      </c>
      <c r="W483" s="9">
        <v>341079.04</v>
      </c>
      <c r="Y483" s="9">
        <f>(+U483-W483)</f>
        <v>-1777.8499999999767</v>
      </c>
      <c r="AA483" s="21">
        <f>IF(W483&lt;0,IF(Y483=0,0,IF(OR(W483=0,U483=0),"N.M.",IF(ABS(Y483/W483)&gt;=10,"N.M.",Y483/(-W483)))),IF(Y483=0,0,IF(OR(W483=0,U483=0),"N.M.",IF(ABS(Y483/W483)&gt;=10,"N.M.",Y483/W483))))</f>
        <v>-0.00521242818086968</v>
      </c>
      <c r="AC483" s="9">
        <v>449867.07</v>
      </c>
      <c r="AE483" s="9">
        <v>552069.12</v>
      </c>
      <c r="AG483" s="9">
        <f>(+AC483-AE483)</f>
        <v>-102202.04999999999</v>
      </c>
      <c r="AI483" s="21">
        <f>IF(AE483&lt;0,IF(AG483=0,0,IF(OR(AE483=0,AC483=0),"N.M.",IF(ABS(AG483/AE483)&gt;=10,"N.M.",AG483/(-AE483)))),IF(AG483=0,0,IF(OR(AE483=0,AC483=0),"N.M.",IF(ABS(AG483/AE483)&gt;=10,"N.M.",AG483/AE483))))</f>
        <v>-0.18512546037713537</v>
      </c>
    </row>
    <row r="484" spans="1:53" s="16" customFormat="1" ht="12.75">
      <c r="A484" s="16" t="s">
        <v>56</v>
      </c>
      <c r="C484" s="16" t="s">
        <v>1394</v>
      </c>
      <c r="D484" s="9"/>
      <c r="E484" s="9">
        <v>39586.11</v>
      </c>
      <c r="F484" s="9"/>
      <c r="G484" s="9">
        <v>38183.17</v>
      </c>
      <c r="H484" s="9"/>
      <c r="I484" s="9">
        <f t="shared" si="160"/>
        <v>1402.9400000000023</v>
      </c>
      <c r="J484" s="37" t="str">
        <f t="shared" si="161"/>
        <v>  </v>
      </c>
      <c r="K484" s="38">
        <f t="shared" si="162"/>
        <v>0.03674236581195334</v>
      </c>
      <c r="L484" s="39"/>
      <c r="M484" s="9">
        <v>118758.33</v>
      </c>
      <c r="N484" s="9"/>
      <c r="O484" s="9">
        <v>115063.09</v>
      </c>
      <c r="P484" s="9"/>
      <c r="Q484" s="9">
        <f t="shared" si="163"/>
        <v>3695.2400000000052</v>
      </c>
      <c r="R484" s="37" t="str">
        <f t="shared" si="164"/>
        <v>  </v>
      </c>
      <c r="S484" s="38">
        <f t="shared" si="165"/>
        <v>0.03211490322396179</v>
      </c>
      <c r="T484" s="39"/>
      <c r="U484" s="9">
        <v>339301.19</v>
      </c>
      <c r="V484" s="9"/>
      <c r="W484" s="9">
        <v>341079.04</v>
      </c>
      <c r="X484" s="9"/>
      <c r="Y484" s="9">
        <f t="shared" si="166"/>
        <v>-1777.8499999999767</v>
      </c>
      <c r="Z484" s="37" t="str">
        <f t="shared" si="167"/>
        <v>  </v>
      </c>
      <c r="AA484" s="38">
        <f t="shared" si="168"/>
        <v>-0.00521242818086968</v>
      </c>
      <c r="AB484" s="39"/>
      <c r="AC484" s="9">
        <v>449867.07</v>
      </c>
      <c r="AD484" s="9"/>
      <c r="AE484" s="9">
        <v>552069.12</v>
      </c>
      <c r="AF484" s="9"/>
      <c r="AG484" s="9">
        <f t="shared" si="169"/>
        <v>-102202.04999999999</v>
      </c>
      <c r="AH484" s="37" t="str">
        <f t="shared" si="170"/>
        <v>  </v>
      </c>
      <c r="AI484" s="38">
        <f t="shared" si="171"/>
        <v>-0.18512546037713537</v>
      </c>
      <c r="AJ484" s="39"/>
      <c r="AK484" s="31"/>
      <c r="AL484" s="31"/>
      <c r="AM484" s="31"/>
      <c r="AN484" s="31"/>
      <c r="AO484" s="31"/>
      <c r="AP484" s="31"/>
      <c r="AQ484" s="31"/>
      <c r="AR484" s="31"/>
      <c r="AS484" s="31"/>
      <c r="AT484" s="31"/>
      <c r="AU484" s="31"/>
      <c r="AV484" s="31"/>
      <c r="AW484" s="31"/>
      <c r="AX484" s="31"/>
      <c r="AY484" s="31"/>
      <c r="AZ484" s="31"/>
      <c r="BA484" s="31"/>
    </row>
    <row r="485" spans="1:35" ht="12.75" outlineLevel="1">
      <c r="A485" s="1" t="s">
        <v>1079</v>
      </c>
      <c r="B485" s="16" t="s">
        <v>1080</v>
      </c>
      <c r="C485" s="1" t="s">
        <v>1395</v>
      </c>
      <c r="E485" s="5">
        <v>2804.05</v>
      </c>
      <c r="G485" s="5">
        <v>2804.05</v>
      </c>
      <c r="I485" s="9">
        <f>(+E485-G485)</f>
        <v>0</v>
      </c>
      <c r="K485" s="21">
        <f>IF(G485&lt;0,IF(I485=0,0,IF(OR(G485=0,E485=0),"N.M.",IF(ABS(I485/G485)&gt;=10,"N.M.",I485/(-G485)))),IF(I485=0,0,IF(OR(G485=0,E485=0),"N.M.",IF(ABS(I485/G485)&gt;=10,"N.M.",I485/G485))))</f>
        <v>0</v>
      </c>
      <c r="M485" s="9">
        <v>8412.15</v>
      </c>
      <c r="O485" s="9">
        <v>8412.15</v>
      </c>
      <c r="Q485" s="9">
        <f>(+M485-O485)</f>
        <v>0</v>
      </c>
      <c r="S485" s="21">
        <f>IF(O485&lt;0,IF(Q485=0,0,IF(OR(O485=0,M485=0),"N.M.",IF(ABS(Q485/O485)&gt;=10,"N.M.",Q485/(-O485)))),IF(Q485=0,0,IF(OR(O485=0,M485=0),"N.M.",IF(ABS(Q485/O485)&gt;=10,"N.M.",Q485/O485))))</f>
        <v>0</v>
      </c>
      <c r="U485" s="9">
        <v>25236.45</v>
      </c>
      <c r="W485" s="9">
        <v>25236.48</v>
      </c>
      <c r="Y485" s="9">
        <f>(+U485-W485)</f>
        <v>-0.029999999998835847</v>
      </c>
      <c r="AA485" s="21">
        <f>IF(W485&lt;0,IF(Y485=0,0,IF(OR(W485=0,U485=0),"N.M.",IF(ABS(Y485/W485)&gt;=10,"N.M.",Y485/(-W485)))),IF(Y485=0,0,IF(OR(W485=0,U485=0),"N.M.",IF(ABS(Y485/W485)&gt;=10,"N.M.",Y485/W485))))</f>
        <v>-1.188755325577729E-06</v>
      </c>
      <c r="AC485" s="9">
        <v>33648.6</v>
      </c>
      <c r="AE485" s="9">
        <v>33648.64</v>
      </c>
      <c r="AG485" s="9">
        <f>(+AC485-AE485)</f>
        <v>-0.040000000000873115</v>
      </c>
      <c r="AI485" s="21">
        <f>IF(AE485&lt;0,IF(AG485=0,0,IF(OR(AE485=0,AC485=0),"N.M.",IF(ABS(AG485/AE485)&gt;=10,"N.M.",AG485/(-AE485)))),IF(AG485=0,0,IF(OR(AE485=0,AC485=0),"N.M.",IF(ABS(AG485/AE485)&gt;=10,"N.M.",AG485/AE485))))</f>
        <v>-1.1887553256498068E-06</v>
      </c>
    </row>
    <row r="486" spans="1:36" s="16" customFormat="1" ht="12.75">
      <c r="A486" s="16" t="s">
        <v>57</v>
      </c>
      <c r="C486" s="16" t="s">
        <v>1396</v>
      </c>
      <c r="D486" s="9"/>
      <c r="E486" s="9">
        <v>2804.05</v>
      </c>
      <c r="F486" s="9"/>
      <c r="G486" s="9">
        <v>2804.05</v>
      </c>
      <c r="H486" s="9"/>
      <c r="I486" s="9">
        <f t="shared" si="160"/>
        <v>0</v>
      </c>
      <c r="J486" s="37" t="str">
        <f t="shared" si="161"/>
        <v>  </v>
      </c>
      <c r="K486" s="38">
        <f t="shared" si="162"/>
        <v>0</v>
      </c>
      <c r="L486" s="39"/>
      <c r="M486" s="9">
        <v>8412.15</v>
      </c>
      <c r="N486" s="9"/>
      <c r="O486" s="9">
        <v>8412.15</v>
      </c>
      <c r="P486" s="9"/>
      <c r="Q486" s="9">
        <f t="shared" si="163"/>
        <v>0</v>
      </c>
      <c r="R486" s="37" t="str">
        <f t="shared" si="164"/>
        <v>  </v>
      </c>
      <c r="S486" s="38">
        <f t="shared" si="165"/>
        <v>0</v>
      </c>
      <c r="T486" s="39"/>
      <c r="U486" s="9">
        <v>25236.45</v>
      </c>
      <c r="V486" s="9"/>
      <c r="W486" s="9">
        <v>25236.48</v>
      </c>
      <c r="X486" s="9"/>
      <c r="Y486" s="9">
        <f t="shared" si="166"/>
        <v>-0.029999999998835847</v>
      </c>
      <c r="Z486" s="37" t="str">
        <f t="shared" si="167"/>
        <v>  </v>
      </c>
      <c r="AA486" s="38">
        <f t="shared" si="168"/>
        <v>-1.188755325577729E-06</v>
      </c>
      <c r="AB486" s="39"/>
      <c r="AC486" s="9">
        <v>33648.6</v>
      </c>
      <c r="AD486" s="9"/>
      <c r="AE486" s="9">
        <v>33648.64</v>
      </c>
      <c r="AF486" s="9"/>
      <c r="AG486" s="9">
        <f t="shared" si="169"/>
        <v>-0.040000000000873115</v>
      </c>
      <c r="AH486" s="37" t="str">
        <f t="shared" si="170"/>
        <v>  </v>
      </c>
      <c r="AI486" s="38">
        <f t="shared" si="171"/>
        <v>-1.1887553256498068E-06</v>
      </c>
      <c r="AJ486" s="39"/>
    </row>
    <row r="487" spans="1:36" s="16" customFormat="1" ht="12.75">
      <c r="A487" s="16" t="s">
        <v>58</v>
      </c>
      <c r="C487" s="16" t="s">
        <v>1397</v>
      </c>
      <c r="D487" s="9"/>
      <c r="E487" s="9">
        <v>0</v>
      </c>
      <c r="F487" s="9"/>
      <c r="G487" s="9">
        <v>0</v>
      </c>
      <c r="H487" s="9"/>
      <c r="I487" s="9">
        <f t="shared" si="160"/>
        <v>0</v>
      </c>
      <c r="J487" s="37" t="str">
        <f t="shared" si="161"/>
        <v>  </v>
      </c>
      <c r="K487" s="38">
        <f t="shared" si="162"/>
        <v>0</v>
      </c>
      <c r="L487" s="39"/>
      <c r="M487" s="9">
        <v>0</v>
      </c>
      <c r="N487" s="9"/>
      <c r="O487" s="9">
        <v>0</v>
      </c>
      <c r="P487" s="9"/>
      <c r="Q487" s="9">
        <f t="shared" si="163"/>
        <v>0</v>
      </c>
      <c r="R487" s="37" t="str">
        <f t="shared" si="164"/>
        <v>  </v>
      </c>
      <c r="S487" s="38">
        <f t="shared" si="165"/>
        <v>0</v>
      </c>
      <c r="T487" s="39"/>
      <c r="U487" s="9">
        <v>0</v>
      </c>
      <c r="V487" s="9"/>
      <c r="W487" s="9">
        <v>0</v>
      </c>
      <c r="X487" s="9"/>
      <c r="Y487" s="9">
        <f t="shared" si="166"/>
        <v>0</v>
      </c>
      <c r="Z487" s="37" t="str">
        <f t="shared" si="167"/>
        <v>  </v>
      </c>
      <c r="AA487" s="38">
        <f t="shared" si="168"/>
        <v>0</v>
      </c>
      <c r="AB487" s="39"/>
      <c r="AC487" s="9">
        <v>0</v>
      </c>
      <c r="AD487" s="9"/>
      <c r="AE487" s="9">
        <v>0</v>
      </c>
      <c r="AF487" s="9"/>
      <c r="AG487" s="9">
        <f t="shared" si="169"/>
        <v>0</v>
      </c>
      <c r="AH487" s="37" t="str">
        <f t="shared" si="170"/>
        <v>  </v>
      </c>
      <c r="AI487" s="38">
        <f t="shared" si="171"/>
        <v>0</v>
      </c>
      <c r="AJ487" s="39"/>
    </row>
    <row r="488" spans="1:35" ht="12.75" outlineLevel="1">
      <c r="A488" s="1" t="s">
        <v>1081</v>
      </c>
      <c r="B488" s="16" t="s">
        <v>1082</v>
      </c>
      <c r="C488" s="1" t="s">
        <v>1398</v>
      </c>
      <c r="E488" s="5">
        <v>-42781.82</v>
      </c>
      <c r="G488" s="5">
        <v>-266111.79</v>
      </c>
      <c r="I488" s="9">
        <f>(+E488-G488)</f>
        <v>223329.96999999997</v>
      </c>
      <c r="K488" s="21">
        <f>IF(G488&lt;0,IF(I488=0,0,IF(OR(G488=0,E488=0),"N.M.",IF(ABS(I488/G488)&gt;=10,"N.M.",I488/(-G488)))),IF(I488=0,0,IF(OR(G488=0,E488=0),"N.M.",IF(ABS(I488/G488)&gt;=10,"N.M.",I488/G488))))</f>
        <v>0.83923365439765</v>
      </c>
      <c r="M488" s="9">
        <v>12507.1</v>
      </c>
      <c r="O488" s="9">
        <v>-85548.38</v>
      </c>
      <c r="Q488" s="9">
        <f>(+M488-O488)</f>
        <v>98055.48000000001</v>
      </c>
      <c r="S488" s="21">
        <f>IF(O488&lt;0,IF(Q488=0,0,IF(OR(O488=0,M488=0),"N.M.",IF(ABS(Q488/O488)&gt;=10,"N.M.",Q488/(-O488)))),IF(Q488=0,0,IF(OR(O488=0,M488=0),"N.M.",IF(ABS(Q488/O488)&gt;=10,"N.M.",Q488/O488))))</f>
        <v>1.1461991448581492</v>
      </c>
      <c r="U488" s="9">
        <v>247055.96</v>
      </c>
      <c r="W488" s="9">
        <v>269962.46</v>
      </c>
      <c r="Y488" s="9">
        <f>(+U488-W488)</f>
        <v>-22906.50000000003</v>
      </c>
      <c r="AA488" s="21">
        <f>IF(W488&lt;0,IF(Y488=0,0,IF(OR(W488=0,U488=0),"N.M.",IF(ABS(Y488/W488)&gt;=10,"N.M.",Y488/(-W488)))),IF(Y488=0,0,IF(OR(W488=0,U488=0),"N.M.",IF(ABS(Y488/W488)&gt;=10,"N.M.",Y488/W488))))</f>
        <v>-0.08485068627689948</v>
      </c>
      <c r="AC488" s="9">
        <v>401523.69</v>
      </c>
      <c r="AE488" s="9">
        <v>-780008.1200000001</v>
      </c>
      <c r="AG488" s="9">
        <f>(+AC488-AE488)</f>
        <v>1181531.81</v>
      </c>
      <c r="AI488" s="21">
        <f>IF(AE488&lt;0,IF(AG488=0,0,IF(OR(AE488=0,AC488=0),"N.M.",IF(ABS(AG488/AE488)&gt;=10,"N.M.",AG488/(-AE488)))),IF(AG488=0,0,IF(OR(AE488=0,AC488=0),"N.M.",IF(ABS(AG488/AE488)&gt;=10,"N.M.",AG488/AE488))))</f>
        <v>1.5147686026653158</v>
      </c>
    </row>
    <row r="489" spans="1:35" ht="12.75" outlineLevel="1">
      <c r="A489" s="1" t="s">
        <v>1083</v>
      </c>
      <c r="B489" s="16" t="s">
        <v>1084</v>
      </c>
      <c r="C489" s="1" t="s">
        <v>1399</v>
      </c>
      <c r="E489" s="5">
        <v>85174.77</v>
      </c>
      <c r="G489" s="5">
        <v>75045.61</v>
      </c>
      <c r="I489" s="9">
        <f>(+E489-G489)</f>
        <v>10129.160000000003</v>
      </c>
      <c r="K489" s="21">
        <f>IF(G489&lt;0,IF(I489=0,0,IF(OR(G489=0,E489=0),"N.M.",IF(ABS(I489/G489)&gt;=10,"N.M.",I489/(-G489)))),IF(I489=0,0,IF(OR(G489=0,E489=0),"N.M.",IF(ABS(I489/G489)&gt;=10,"N.M.",I489/G489))))</f>
        <v>0.13497338485222524</v>
      </c>
      <c r="M489" s="9">
        <v>258156.44</v>
      </c>
      <c r="O489" s="9">
        <v>228210.27000000002</v>
      </c>
      <c r="Q489" s="9">
        <f>(+M489-O489)</f>
        <v>29946.169999999984</v>
      </c>
      <c r="S489" s="21">
        <f>IF(O489&lt;0,IF(Q489=0,0,IF(OR(O489=0,M489=0),"N.M.",IF(ABS(Q489/O489)&gt;=10,"N.M.",Q489/(-O489)))),IF(Q489=0,0,IF(OR(O489=0,M489=0),"N.M.",IF(ABS(Q489/O489)&gt;=10,"N.M.",Q489/O489))))</f>
        <v>0.1312218332680645</v>
      </c>
      <c r="U489" s="9">
        <v>736838.13</v>
      </c>
      <c r="W489" s="9">
        <v>662368.29</v>
      </c>
      <c r="Y489" s="9">
        <f>(+U489-W489)</f>
        <v>74469.83999999997</v>
      </c>
      <c r="AA489" s="21">
        <f>IF(W489&lt;0,IF(Y489=0,0,IF(OR(W489=0,U489=0),"N.M.",IF(ABS(Y489/W489)&gt;=10,"N.M.",Y489/(-W489)))),IF(Y489=0,0,IF(OR(W489=0,U489=0),"N.M.",IF(ABS(Y489/W489)&gt;=10,"N.M.",Y489/W489))))</f>
        <v>0.11242965752481895</v>
      </c>
      <c r="AC489" s="9">
        <v>970103.87</v>
      </c>
      <c r="AE489" s="9">
        <v>872016.48</v>
      </c>
      <c r="AG489" s="9">
        <f>(+AC489-AE489)</f>
        <v>98087.39000000001</v>
      </c>
      <c r="AI489" s="21">
        <f>IF(AE489&lt;0,IF(AG489=0,0,IF(OR(AE489=0,AC489=0),"N.M.",IF(ABS(AG489/AE489)&gt;=10,"N.M.",AG489/(-AE489)))),IF(AG489=0,0,IF(OR(AE489=0,AC489=0),"N.M.",IF(ABS(AG489/AE489)&gt;=10,"N.M.",AG489/AE489))))</f>
        <v>0.11248341315751283</v>
      </c>
    </row>
    <row r="490" spans="1:36" s="16" customFormat="1" ht="12.75">
      <c r="A490" s="16" t="s">
        <v>59</v>
      </c>
      <c r="C490" s="16" t="s">
        <v>1400</v>
      </c>
      <c r="D490" s="9"/>
      <c r="E490" s="9">
        <v>42392.950000000004</v>
      </c>
      <c r="F490" s="9"/>
      <c r="G490" s="9">
        <v>-191066.18</v>
      </c>
      <c r="H490" s="9"/>
      <c r="I490" s="9">
        <f t="shared" si="160"/>
        <v>233459.13</v>
      </c>
      <c r="J490" s="37" t="str">
        <f t="shared" si="161"/>
        <v>  </v>
      </c>
      <c r="K490" s="38">
        <f t="shared" si="162"/>
        <v>1.2218757395997555</v>
      </c>
      <c r="L490" s="39"/>
      <c r="M490" s="9">
        <v>270663.54</v>
      </c>
      <c r="N490" s="9"/>
      <c r="O490" s="9">
        <v>142661.89</v>
      </c>
      <c r="P490" s="9"/>
      <c r="Q490" s="9">
        <f t="shared" si="163"/>
        <v>128001.64999999997</v>
      </c>
      <c r="R490" s="37" t="str">
        <f t="shared" si="164"/>
        <v>  </v>
      </c>
      <c r="S490" s="38">
        <f t="shared" si="165"/>
        <v>0.8972378678005735</v>
      </c>
      <c r="T490" s="39"/>
      <c r="U490" s="9">
        <v>983894.09</v>
      </c>
      <c r="V490" s="9"/>
      <c r="W490" s="9">
        <v>932330.75</v>
      </c>
      <c r="X490" s="9"/>
      <c r="Y490" s="9">
        <f t="shared" si="166"/>
        <v>51563.33999999997</v>
      </c>
      <c r="Z490" s="37" t="str">
        <f t="shared" si="167"/>
        <v>  </v>
      </c>
      <c r="AA490" s="38">
        <f t="shared" si="168"/>
        <v>0.055305845055523446</v>
      </c>
      <c r="AB490" s="39"/>
      <c r="AC490" s="9">
        <v>1371627.56</v>
      </c>
      <c r="AD490" s="9"/>
      <c r="AE490" s="9">
        <v>92008.35999999987</v>
      </c>
      <c r="AF490" s="9"/>
      <c r="AG490" s="9">
        <f t="shared" si="169"/>
        <v>1279619.2000000002</v>
      </c>
      <c r="AH490" s="37" t="str">
        <f t="shared" si="170"/>
        <v>  </v>
      </c>
      <c r="AI490" s="38" t="str">
        <f t="shared" si="171"/>
        <v>N.M.</v>
      </c>
      <c r="AJ490" s="39"/>
    </row>
    <row r="491" spans="1:36" s="16" customFormat="1" ht="12.75">
      <c r="A491" s="77" t="s">
        <v>60</v>
      </c>
      <c r="C491" s="17" t="s">
        <v>61</v>
      </c>
      <c r="D491" s="18"/>
      <c r="E491" s="18">
        <v>3026635.69</v>
      </c>
      <c r="F491" s="18"/>
      <c r="G491" s="18">
        <v>2290477.8899999997</v>
      </c>
      <c r="H491" s="18"/>
      <c r="I491" s="18">
        <f t="shared" si="160"/>
        <v>736157.8000000003</v>
      </c>
      <c r="J491" s="37" t="str">
        <f t="shared" si="161"/>
        <v>  </v>
      </c>
      <c r="K491" s="40">
        <f t="shared" si="162"/>
        <v>0.32139921682457295</v>
      </c>
      <c r="L491" s="39"/>
      <c r="M491" s="18">
        <v>9213164.99</v>
      </c>
      <c r="N491" s="18"/>
      <c r="O491" s="18">
        <v>7431193.92</v>
      </c>
      <c r="P491" s="18"/>
      <c r="Q491" s="18">
        <f t="shared" si="163"/>
        <v>1781971.0700000003</v>
      </c>
      <c r="R491" s="37" t="str">
        <f t="shared" si="164"/>
        <v>  </v>
      </c>
      <c r="S491" s="40">
        <f t="shared" si="165"/>
        <v>0.23979606630962474</v>
      </c>
      <c r="T491" s="39"/>
      <c r="U491" s="18">
        <v>24059559.080000002</v>
      </c>
      <c r="V491" s="18"/>
      <c r="W491" s="18">
        <v>22511999.32</v>
      </c>
      <c r="X491" s="18"/>
      <c r="Y491" s="18">
        <f t="shared" si="166"/>
        <v>1547559.7600000016</v>
      </c>
      <c r="Z491" s="37" t="str">
        <f t="shared" si="167"/>
        <v>  </v>
      </c>
      <c r="AA491" s="40">
        <f t="shared" si="168"/>
        <v>0.06874377251002874</v>
      </c>
      <c r="AB491" s="39"/>
      <c r="AC491" s="18">
        <v>37783904.95000001</v>
      </c>
      <c r="AD491" s="18"/>
      <c r="AE491" s="18">
        <v>29685296.64</v>
      </c>
      <c r="AF491" s="18"/>
      <c r="AG491" s="18">
        <f t="shared" si="169"/>
        <v>8098608.31000001</v>
      </c>
      <c r="AH491" s="37" t="str">
        <f t="shared" si="170"/>
        <v>  </v>
      </c>
      <c r="AI491" s="40">
        <f t="shared" si="171"/>
        <v>0.27281547522376415</v>
      </c>
      <c r="AJ491" s="39"/>
    </row>
    <row r="492" spans="1:35" ht="12.75" outlineLevel="1">
      <c r="A492" s="1" t="s">
        <v>1085</v>
      </c>
      <c r="B492" s="16" t="s">
        <v>1086</v>
      </c>
      <c r="C492" s="1" t="s">
        <v>1401</v>
      </c>
      <c r="E492" s="5">
        <v>-47654.97</v>
      </c>
      <c r="G492" s="5">
        <v>-121999.63</v>
      </c>
      <c r="I492" s="9">
        <f>(+E492-G492)</f>
        <v>74344.66</v>
      </c>
      <c r="K492" s="21">
        <f>IF(G492&lt;0,IF(I492=0,0,IF(OR(G492=0,E492=0),"N.M.",IF(ABS(I492/G492)&gt;=10,"N.M.",I492/(-G492)))),IF(I492=0,0,IF(OR(G492=0,E492=0),"N.M.",IF(ABS(I492/G492)&gt;=10,"N.M.",I492/G492))))</f>
        <v>0.6093843071491283</v>
      </c>
      <c r="M492" s="9">
        <v>-104789.36</v>
      </c>
      <c r="O492" s="9">
        <v>-373527.69</v>
      </c>
      <c r="Q492" s="9">
        <f>(+M492-O492)</f>
        <v>268738.33</v>
      </c>
      <c r="S492" s="21">
        <f>IF(O492&lt;0,IF(Q492=0,0,IF(OR(O492=0,M492=0),"N.M.",IF(ABS(Q492/O492)&gt;=10,"N.M.",Q492/(-O492)))),IF(Q492=0,0,IF(OR(O492=0,M492=0),"N.M.",IF(ABS(Q492/O492)&gt;=10,"N.M.",Q492/O492))))</f>
        <v>0.7194602627719514</v>
      </c>
      <c r="U492" s="9">
        <v>-217615.81</v>
      </c>
      <c r="W492" s="9">
        <v>-1103582.62</v>
      </c>
      <c r="Y492" s="9">
        <f>(+U492-W492)</f>
        <v>885966.81</v>
      </c>
      <c r="AA492" s="21">
        <f>IF(W492&lt;0,IF(Y492=0,0,IF(OR(W492=0,U492=0),"N.M.",IF(ABS(Y492/W492)&gt;=10,"N.M.",Y492/(-W492)))),IF(Y492=0,0,IF(OR(W492=0,U492=0),"N.M.",IF(ABS(Y492/W492)&gt;=10,"N.M.",Y492/W492))))</f>
        <v>0.8028096799857177</v>
      </c>
      <c r="AC492" s="9">
        <v>-814744.31</v>
      </c>
      <c r="AE492" s="9">
        <v>-1271904.5100000002</v>
      </c>
      <c r="AG492" s="9">
        <f>(+AC492-AE492)</f>
        <v>457160.2000000002</v>
      </c>
      <c r="AI492" s="21">
        <f>IF(AE492&lt;0,IF(AG492=0,0,IF(OR(AE492=0,AC492=0),"N.M.",IF(ABS(AG492/AE492)&gt;=10,"N.M.",AG492/(-AE492)))),IF(AG492=0,0,IF(OR(AE492=0,AC492=0),"N.M.",IF(ABS(AG492/AE492)&gt;=10,"N.M.",AG492/AE492))))</f>
        <v>0.3594296556114893</v>
      </c>
    </row>
    <row r="493" spans="1:36" s="16" customFormat="1" ht="12.75">
      <c r="A493" s="16" t="s">
        <v>62</v>
      </c>
      <c r="C493" s="16" t="s">
        <v>1402</v>
      </c>
      <c r="D493" s="9"/>
      <c r="E493" s="9">
        <v>-47654.97</v>
      </c>
      <c r="F493" s="9"/>
      <c r="G493" s="9">
        <v>-121999.63</v>
      </c>
      <c r="H493" s="9"/>
      <c r="I493" s="9">
        <f t="shared" si="160"/>
        <v>74344.66</v>
      </c>
      <c r="J493" s="37" t="str">
        <f t="shared" si="161"/>
        <v>  </v>
      </c>
      <c r="K493" s="38">
        <f t="shared" si="162"/>
        <v>0.6093843071491283</v>
      </c>
      <c r="L493" s="39"/>
      <c r="M493" s="9">
        <v>-104789.36</v>
      </c>
      <c r="N493" s="9"/>
      <c r="O493" s="9">
        <v>-373527.69</v>
      </c>
      <c r="P493" s="9"/>
      <c r="Q493" s="9">
        <f t="shared" si="163"/>
        <v>268738.33</v>
      </c>
      <c r="R493" s="37" t="str">
        <f t="shared" si="164"/>
        <v>  </v>
      </c>
      <c r="S493" s="38">
        <f t="shared" si="165"/>
        <v>0.7194602627719514</v>
      </c>
      <c r="T493" s="39"/>
      <c r="U493" s="9">
        <v>-217615.81</v>
      </c>
      <c r="V493" s="9"/>
      <c r="W493" s="9">
        <v>-1103582.62</v>
      </c>
      <c r="X493" s="9"/>
      <c r="Y493" s="9">
        <f t="shared" si="166"/>
        <v>885966.81</v>
      </c>
      <c r="Z493" s="37" t="str">
        <f t="shared" si="167"/>
        <v>  </v>
      </c>
      <c r="AA493" s="38">
        <f t="shared" si="168"/>
        <v>0.8028096799857177</v>
      </c>
      <c r="AB493" s="39"/>
      <c r="AC493" s="9">
        <v>-814744.31</v>
      </c>
      <c r="AD493" s="9"/>
      <c r="AE493" s="9">
        <v>-1271904.5100000002</v>
      </c>
      <c r="AF493" s="9"/>
      <c r="AG493" s="9">
        <f t="shared" si="169"/>
        <v>457160.2000000002</v>
      </c>
      <c r="AH493" s="37" t="str">
        <f t="shared" si="170"/>
        <v>  </v>
      </c>
      <c r="AI493" s="38">
        <f t="shared" si="171"/>
        <v>0.3594296556114893</v>
      </c>
      <c r="AJ493" s="39"/>
    </row>
    <row r="494" spans="1:44" s="16" customFormat="1" ht="12.75">
      <c r="A494" s="77" t="s">
        <v>63</v>
      </c>
      <c r="C494" s="17" t="s">
        <v>64</v>
      </c>
      <c r="D494" s="18"/>
      <c r="E494" s="18">
        <v>2978980.7199999997</v>
      </c>
      <c r="F494" s="18"/>
      <c r="G494" s="18">
        <v>2168478.26</v>
      </c>
      <c r="H494" s="18"/>
      <c r="I494" s="18">
        <f t="shared" si="160"/>
        <v>810502.46</v>
      </c>
      <c r="J494" s="37" t="str">
        <f t="shared" si="161"/>
        <v>  </v>
      </c>
      <c r="K494" s="40">
        <f t="shared" si="162"/>
        <v>0.3737655456135401</v>
      </c>
      <c r="L494" s="39"/>
      <c r="M494" s="18">
        <v>9108375.63</v>
      </c>
      <c r="N494" s="18"/>
      <c r="O494" s="18">
        <v>7057666.2299999995</v>
      </c>
      <c r="P494" s="18"/>
      <c r="Q494" s="18">
        <f t="shared" si="163"/>
        <v>2050709.4000000013</v>
      </c>
      <c r="R494" s="37" t="str">
        <f t="shared" si="164"/>
        <v>  </v>
      </c>
      <c r="S494" s="40">
        <f t="shared" si="165"/>
        <v>0.2905648033174277</v>
      </c>
      <c r="T494" s="39"/>
      <c r="U494" s="18">
        <v>23841943.270000003</v>
      </c>
      <c r="V494" s="18"/>
      <c r="W494" s="18">
        <v>21408416.7</v>
      </c>
      <c r="X494" s="18"/>
      <c r="Y494" s="18">
        <f t="shared" si="166"/>
        <v>2433526.570000004</v>
      </c>
      <c r="Z494" s="37" t="str">
        <f t="shared" si="167"/>
        <v>  </v>
      </c>
      <c r="AA494" s="40">
        <f t="shared" si="168"/>
        <v>0.11367148743886343</v>
      </c>
      <c r="AB494" s="39"/>
      <c r="AC494" s="18">
        <v>36969160.64000001</v>
      </c>
      <c r="AD494" s="18"/>
      <c r="AE494" s="18">
        <v>28413392.130000003</v>
      </c>
      <c r="AF494" s="18"/>
      <c r="AG494" s="18">
        <f t="shared" si="169"/>
        <v>8555768.510000005</v>
      </c>
      <c r="AH494" s="37" t="str">
        <f t="shared" si="170"/>
        <v>  </v>
      </c>
      <c r="AI494" s="40">
        <f t="shared" si="171"/>
        <v>0.3011174614722077</v>
      </c>
      <c r="AJ494" s="39"/>
      <c r="AL494" s="1"/>
      <c r="AM494" s="1"/>
      <c r="AN494" s="1"/>
      <c r="AO494" s="1"/>
      <c r="AP494" s="1"/>
      <c r="AQ494" s="1"/>
      <c r="AR494" s="1"/>
    </row>
    <row r="495" spans="4:44" s="16" customFormat="1" ht="12.75">
      <c r="D495" s="9"/>
      <c r="E495" s="43" t="str">
        <f>IF(ABS(E478+E480+E482+E484+E486+E487+E490+E491+E493-E491-E494)&gt;$AO$510,$AO$513," ")</f>
        <v> </v>
      </c>
      <c r="F495" s="28"/>
      <c r="G495" s="43" t="str">
        <f>IF(ABS(G478+G480+G482+G484+G486+G487+G490+G491+G493-G491-G494)&gt;$AO$510,$AO$513," ")</f>
        <v> </v>
      </c>
      <c r="H495" s="42"/>
      <c r="I495" s="43" t="str">
        <f>IF(ABS(I478+I480+I482+I484+I486+I487+I490+I491+I493-I491-I494)&gt;$AO$510,$AO$513," ")</f>
        <v> </v>
      </c>
      <c r="J495" s="9"/>
      <c r="K495" s="21"/>
      <c r="L495" s="11"/>
      <c r="M495" s="43" t="str">
        <f>IF(ABS(M478+M480+M482+M484+M486+M487+M490+M491+M493-M491-M494)&gt;$AO$510,$AO$513," ")</f>
        <v> </v>
      </c>
      <c r="N495" s="42"/>
      <c r="O495" s="43" t="str">
        <f>IF(ABS(O478+O480+O482+O484+O486+O487+O490+O491+O493-O491-O494)&gt;$AO$510,$AO$513," ")</f>
        <v> </v>
      </c>
      <c r="P495" s="28"/>
      <c r="Q495" s="43" t="str">
        <f>IF(ABS(Q478+Q480+Q482+Q484+Q486+Q487+Q490+Q491+Q493-Q491-Q494)&gt;$AO$510,$AO$513," ")</f>
        <v> </v>
      </c>
      <c r="R495" s="9"/>
      <c r="S495" s="21"/>
      <c r="T495" s="9"/>
      <c r="U495" s="43" t="str">
        <f>IF(ABS(U478+U480+U482+U484+U486+U487+U490+U491+U493-U491-U494)&gt;$AO$510,$AO$513," ")</f>
        <v> </v>
      </c>
      <c r="V495" s="28"/>
      <c r="W495" s="43" t="str">
        <f>IF(ABS(W478+W480+W482+W484+W486+W487+W490+W491+W493-W491-W494)&gt;$AO$510,$AO$513," ")</f>
        <v> </v>
      </c>
      <c r="X495" s="28"/>
      <c r="Y495" s="43" t="str">
        <f>IF(ABS(Y478+Y480+Y482+Y484+Y486+Y487+Y490+Y491+Y493-Y491-Y494)&gt;$AO$510,$AO$513," ")</f>
        <v> </v>
      </c>
      <c r="Z495" s="9"/>
      <c r="AA495" s="21"/>
      <c r="AB495" s="9"/>
      <c r="AC495" s="43" t="str">
        <f>IF(ABS(AC478+AC480+AC482+AC484+AC486+AC487+AC490+AC491+AC493-AC491-AC494)&gt;$AO$510,$AO$513," ")</f>
        <v> </v>
      </c>
      <c r="AD495" s="28"/>
      <c r="AE495" s="43" t="str">
        <f>IF(ABS(AE478+AE480+AE482+AE484+AE486+AE487+AE490+AE491+AE493-AE491-AE494)&gt;$AO$510,$AO$513," ")</f>
        <v> </v>
      </c>
      <c r="AF495" s="42"/>
      <c r="AG495" s="43" t="str">
        <f>IF(ABS(AG478+AG480+AG482+AG484+AG486+AG487+AG490+AG491+AG493-AG491-AG494)&gt;$AO$510,$AO$513," ")</f>
        <v> </v>
      </c>
      <c r="AH495" s="9"/>
      <c r="AI495" s="21"/>
      <c r="AL495" s="1"/>
      <c r="AM495" s="1"/>
      <c r="AN495" s="1"/>
      <c r="AO495" s="1"/>
      <c r="AP495" s="1"/>
      <c r="AQ495" s="1"/>
      <c r="AR495" s="1"/>
    </row>
    <row r="496" spans="1:44" s="16" customFormat="1" ht="12.75">
      <c r="A496" s="77" t="s">
        <v>84</v>
      </c>
      <c r="C496" s="17" t="s">
        <v>83</v>
      </c>
      <c r="D496" s="9"/>
      <c r="E496" s="18">
        <v>0</v>
      </c>
      <c r="F496" s="18"/>
      <c r="G496" s="18">
        <v>0</v>
      </c>
      <c r="H496" s="18"/>
      <c r="I496" s="18">
        <f>(+E496-G496)</f>
        <v>0</v>
      </c>
      <c r="J496" s="37" t="str">
        <f>IF((+E496-G496)=(I496),"  ",$AO$514)</f>
        <v>  </v>
      </c>
      <c r="K496" s="40">
        <f>IF(G496&lt;0,IF(I496=0,0,IF(OR(G496=0,E496=0),"N.M.",IF(ABS(I496/G496)&gt;=10,"N.M.",I496/(-G496)))),IF(I496=0,0,IF(OR(G496=0,E496=0),"N.M.",IF(ABS(I496/G496)&gt;=10,"N.M.",I496/G496))))</f>
        <v>0</v>
      </c>
      <c r="L496" s="39"/>
      <c r="M496" s="18">
        <v>0</v>
      </c>
      <c r="N496" s="18"/>
      <c r="O496" s="18">
        <v>0</v>
      </c>
      <c r="P496" s="18"/>
      <c r="Q496" s="18">
        <f>(+M496-O496)</f>
        <v>0</v>
      </c>
      <c r="R496" s="37" t="str">
        <f>IF((+M496-O496)=(Q496),"  ",$AO$514)</f>
        <v>  </v>
      </c>
      <c r="S496" s="40">
        <f>IF(O496&lt;0,IF(Q496=0,0,IF(OR(O496=0,M496=0),"N.M.",IF(ABS(Q496/O496)&gt;=10,"N.M.",Q496/(-O496)))),IF(Q496=0,0,IF(OR(O496=0,M496=0),"N.M.",IF(ABS(Q496/O496)&gt;=10,"N.M.",Q496/O496))))</f>
        <v>0</v>
      </c>
      <c r="T496" s="39"/>
      <c r="U496" s="18">
        <v>0</v>
      </c>
      <c r="V496" s="18"/>
      <c r="W496" s="18">
        <v>0</v>
      </c>
      <c r="X496" s="18"/>
      <c r="Y496" s="18">
        <f>(+U496-W496)</f>
        <v>0</v>
      </c>
      <c r="Z496" s="37" t="str">
        <f>IF((+U496-W496)=(Y496),"  ",$AO$514)</f>
        <v>  </v>
      </c>
      <c r="AA496" s="40">
        <f>IF(W496&lt;0,IF(Y496=0,0,IF(OR(W496=0,U496=0),"N.M.",IF(ABS(Y496/W496)&gt;=10,"N.M.",Y496/(-W496)))),IF(Y496=0,0,IF(OR(W496=0,U496=0),"N.M.",IF(ABS(Y496/W496)&gt;=10,"N.M.",Y496/W496))))</f>
        <v>0</v>
      </c>
      <c r="AB496" s="39"/>
      <c r="AC496" s="18">
        <v>0</v>
      </c>
      <c r="AD496" s="18"/>
      <c r="AE496" s="18">
        <v>0</v>
      </c>
      <c r="AF496" s="18"/>
      <c r="AG496" s="18">
        <f>(+AC496-AE496)</f>
        <v>0</v>
      </c>
      <c r="AH496" s="37" t="str">
        <f>IF((+AC496-AE496)=(AG496),"  ",$AO$514)</f>
        <v>  </v>
      </c>
      <c r="AI496" s="40">
        <f>IF(AE496&lt;0,IF(AG496=0,0,IF(OR(AE496=0,AC496=0),"N.M.",IF(ABS(AG496/AE496)&gt;=10,"N.M.",AG496/(-AE496)))),IF(AG496=0,0,IF(OR(AE496=0,AC496=0),"N.M.",IF(ABS(AG496/AE496)&gt;=10,"N.M.",AG496/AE496))))</f>
        <v>0</v>
      </c>
      <c r="AL496" s="1"/>
      <c r="AM496" s="1"/>
      <c r="AN496" s="1"/>
      <c r="AO496" s="1"/>
      <c r="AP496" s="1"/>
      <c r="AQ496" s="1"/>
      <c r="AR496" s="1"/>
    </row>
    <row r="497" spans="4:44" s="16" customFormat="1" ht="12.75">
      <c r="D497" s="9"/>
      <c r="E497" s="43"/>
      <c r="F497" s="28"/>
      <c r="G497" s="43"/>
      <c r="H497" s="42"/>
      <c r="I497" s="43"/>
      <c r="J497" s="9"/>
      <c r="K497" s="21"/>
      <c r="L497" s="11"/>
      <c r="M497" s="43"/>
      <c r="N497" s="42"/>
      <c r="O497" s="43"/>
      <c r="P497" s="28"/>
      <c r="Q497" s="43"/>
      <c r="R497" s="9"/>
      <c r="S497" s="21"/>
      <c r="T497" s="9"/>
      <c r="U497" s="43"/>
      <c r="V497" s="28"/>
      <c r="W497" s="43"/>
      <c r="X497" s="28"/>
      <c r="Y497" s="43"/>
      <c r="Z497" s="9"/>
      <c r="AA497" s="21"/>
      <c r="AB497" s="9"/>
      <c r="AC497" s="43"/>
      <c r="AD497" s="28"/>
      <c r="AE497" s="43"/>
      <c r="AF497" s="42"/>
      <c r="AG497" s="43"/>
      <c r="AH497" s="9"/>
      <c r="AI497" s="21"/>
      <c r="AL497" s="1"/>
      <c r="AM497" s="1"/>
      <c r="AN497" s="1"/>
      <c r="AO497" s="1"/>
      <c r="AP497" s="1"/>
      <c r="AQ497" s="1"/>
      <c r="AR497" s="1"/>
    </row>
    <row r="498" spans="1:37" ht="12.75">
      <c r="A498" s="77" t="s">
        <v>65</v>
      </c>
      <c r="B498" s="16"/>
      <c r="C498" s="17" t="s">
        <v>66</v>
      </c>
      <c r="D498" s="18"/>
      <c r="E498" s="18">
        <v>-2154136.5290000043</v>
      </c>
      <c r="F498" s="18"/>
      <c r="G498" s="18">
        <v>-712743.2560000222</v>
      </c>
      <c r="H498" s="18"/>
      <c r="I498" s="18">
        <f>+E498-G498</f>
        <v>-1441393.2729999821</v>
      </c>
      <c r="J498" s="37" t="str">
        <f>IF((+E498-G498)=(I498),"  ",$AO$514)</f>
        <v>  </v>
      </c>
      <c r="K498" s="40">
        <f>IF(G498&lt;0,IF(I498=0,0,IF(OR(G498=0,E498=0),"N.M.",IF(ABS(I498/G498)&gt;=10,"N.M.",I498/(-G498)))),IF(I498=0,0,IF(OR(G498=0,E498=0),"N.M.",IF(ABS(I498/G498)&gt;=10,"N.M.",I498/G498))))</f>
        <v>-2.022317659081347</v>
      </c>
      <c r="L498" s="39"/>
      <c r="M498" s="18">
        <v>1308944.5760000232</v>
      </c>
      <c r="N498" s="18"/>
      <c r="O498" s="18">
        <v>7451452.311999983</v>
      </c>
      <c r="P498" s="18"/>
      <c r="Q498" s="18">
        <f>+M498-O498</f>
        <v>-6142507.73599996</v>
      </c>
      <c r="R498" s="37" t="str">
        <f>IF((+M498-O498)=(Q498),"  ",$AO$514)</f>
        <v>  </v>
      </c>
      <c r="S498" s="40">
        <f>IF(O498&lt;0,IF(Q498=0,0,IF(OR(O498=0,M498=0),"N.M.",IF(ABS(Q498/O498)&gt;=10,"N.M.",Q498/(-O498)))),IF(Q498=0,0,IF(OR(O498=0,M498=0),"N.M.",IF(ABS(Q498/O498)&gt;=10,"N.M.",Q498/O498))))</f>
        <v>-0.8243369854367759</v>
      </c>
      <c r="T498" s="39"/>
      <c r="U498" s="18">
        <v>16971119.350000113</v>
      </c>
      <c r="V498" s="18"/>
      <c r="W498" s="18">
        <v>29525475.505999994</v>
      </c>
      <c r="X498" s="18"/>
      <c r="Y498" s="18">
        <f>+U498-W498</f>
        <v>-12554356.15599988</v>
      </c>
      <c r="Z498" s="37" t="str">
        <f>IF((+U498-W498)=(Y498),"  ",$AO$514)</f>
        <v>  </v>
      </c>
      <c r="AA498" s="40">
        <f>IF(W498&lt;0,IF(Y498=0,0,IF(OR(W498=0,U498=0),"N.M.",IF(ABS(Y498/W498)&gt;=10,"N.M.",Y498/(-W498)))),IF(Y498=0,0,IF(OR(W498=0,U498=0),"N.M.",IF(ABS(Y498/W498)&gt;=10,"N.M.",Y498/W498))))</f>
        <v>-0.4252041987756864</v>
      </c>
      <c r="AB498" s="39"/>
      <c r="AC498" s="18">
        <v>11976964.806000145</v>
      </c>
      <c r="AD498" s="18"/>
      <c r="AE498" s="18">
        <v>39069338.03099995</v>
      </c>
      <c r="AF498" s="18"/>
      <c r="AG498" s="18">
        <f>+AC498-AE498</f>
        <v>-27092373.224999808</v>
      </c>
      <c r="AH498" s="37" t="str">
        <f>IF((+AC498-AE498)=(AG498),"  ",$AO$514)</f>
        <v>  </v>
      </c>
      <c r="AI498" s="40">
        <f>IF(AE498&lt;0,IF(AG498=0,0,IF(OR(AE498=0,AC498=0),"N.M.",IF(ABS(AG498/AE498)&gt;=10,"N.M.",AG498/(-AE498)))),IF(AG498=0,0,IF(OR(AE498=0,AC498=0),"N.M.",IF(ABS(AG498/AE498)&gt;=10,"N.M.",AG498/AE498))))</f>
        <v>-0.6934433648070284</v>
      </c>
      <c r="AJ498" s="39"/>
      <c r="AK498" s="39"/>
    </row>
    <row r="499" spans="1:36" ht="12.75">
      <c r="A499" s="1" t="s">
        <v>67</v>
      </c>
      <c r="C499" s="1" t="s">
        <v>1403</v>
      </c>
      <c r="E499" s="5">
        <v>0</v>
      </c>
      <c r="G499" s="5">
        <v>0</v>
      </c>
      <c r="I499" s="9">
        <f>+E499-G499</f>
        <v>0</v>
      </c>
      <c r="J499" s="44" t="str">
        <f>IF((+E499-G499)=(I499),"  ",$AO$514)</f>
        <v>  </v>
      </c>
      <c r="K499" s="38">
        <f>IF(G499&lt;0,IF(I499=0,0,IF(OR(G499=0,E499=0),"N.M.",IF(ABS(I499/G499)&gt;=10,"N.M.",I499/(-G499)))),IF(I499=0,0,IF(OR(G499=0,E499=0),"N.M.",IF(ABS(I499/G499)&gt;=10,"N.M.",I499/G499))))</f>
        <v>0</v>
      </c>
      <c r="L499" s="45"/>
      <c r="M499" s="5">
        <v>0</v>
      </c>
      <c r="N499" s="9"/>
      <c r="O499" s="5">
        <v>0</v>
      </c>
      <c r="P499" s="9"/>
      <c r="Q499" s="9">
        <f>+M499-O499</f>
        <v>0</v>
      </c>
      <c r="R499" s="44" t="str">
        <f>IF((+M499-O499)=(Q499),"  ",$AO$514)</f>
        <v>  </v>
      </c>
      <c r="S499" s="38">
        <f>IF(O499&lt;0,IF(Q499=0,0,IF(OR(O499=0,M499=0),"N.M.",IF(ABS(Q499/O499)&gt;=10,"N.M.",Q499/(-O499)))),IF(Q499=0,0,IF(OR(O499=0,M499=0),"N.M.",IF(ABS(Q499/O499)&gt;=10,"N.M.",Q499/O499))))</f>
        <v>0</v>
      </c>
      <c r="T499" s="45"/>
      <c r="U499" s="9">
        <v>0</v>
      </c>
      <c r="W499" s="9">
        <v>0</v>
      </c>
      <c r="Y499" s="9">
        <f>+U499-W499</f>
        <v>0</v>
      </c>
      <c r="Z499" s="44" t="str">
        <f>IF((+U499-W499)=(Y499),"  ",$AO$514)</f>
        <v>  </v>
      </c>
      <c r="AA499" s="38">
        <f>IF(W499&lt;0,IF(Y499=0,0,IF(OR(W499=0,U499=0),"N.M.",IF(ABS(Y499/W499)&gt;=10,"N.M.",Y499/(-W499)))),IF(Y499=0,0,IF(OR(W499=0,U499=0),"N.M.",IF(ABS(Y499/W499)&gt;=10,"N.M.",Y499/W499))))</f>
        <v>0</v>
      </c>
      <c r="AB499" s="45"/>
      <c r="AC499" s="9">
        <v>0</v>
      </c>
      <c r="AE499" s="9">
        <v>0</v>
      </c>
      <c r="AG499" s="9">
        <f>+AC499-AE499</f>
        <v>0</v>
      </c>
      <c r="AH499" s="44" t="str">
        <f>IF((+AC499-AE499)=(AG499),"  ",$AO$514)</f>
        <v>  </v>
      </c>
      <c r="AI499" s="38">
        <f>IF(AE499&lt;0,IF(AG499=0,0,IF(OR(AE499=0,AC499=0),"N.M.",IF(ABS(AG499/AE499)&gt;=10,"N.M.",AG499/(-AE499)))),IF(AG499=0,0,IF(OR(AE499=0,AC499=0),"N.M.",IF(ABS(AG499/AE499)&gt;=10,"N.M.",AG499/AE499))))</f>
        <v>0</v>
      </c>
      <c r="AJ499" s="45"/>
    </row>
    <row r="500" spans="3:36" ht="12.75">
      <c r="C500" s="2" t="s">
        <v>68</v>
      </c>
      <c r="D500" s="8"/>
      <c r="E500" s="8">
        <f>+E498-E499</f>
        <v>-2154136.5290000043</v>
      </c>
      <c r="F500" s="8"/>
      <c r="G500" s="8">
        <f>+G498-G499</f>
        <v>-712743.2560000222</v>
      </c>
      <c r="H500" s="18"/>
      <c r="I500" s="18">
        <f>+E500-G500</f>
        <v>-1441393.2729999821</v>
      </c>
      <c r="J500" s="37" t="str">
        <f>IF((+E500-G500)=(I500),"  ",$AO$514)</f>
        <v>  </v>
      </c>
      <c r="K500" s="40">
        <f>IF(G500&lt;0,IF(I500=0,0,IF(OR(G500=0,E500=0),"N.M.",IF(ABS(I500/G500)&gt;=10,"N.M.",I500/(-G500)))),IF(I500=0,0,IF(OR(G500=0,E500=0),"N.M.",IF(ABS(I500/G500)&gt;=10,"N.M.",I500/G500))))</f>
        <v>-2.022317659081347</v>
      </c>
      <c r="L500" s="39"/>
      <c r="M500" s="8">
        <f>+M498-M499</f>
        <v>1308944.5760000232</v>
      </c>
      <c r="N500" s="18"/>
      <c r="O500" s="8">
        <f>+O498-O499</f>
        <v>7451452.311999983</v>
      </c>
      <c r="P500" s="18"/>
      <c r="Q500" s="18">
        <f>+M500-O500</f>
        <v>-6142507.73599996</v>
      </c>
      <c r="R500" s="37" t="str">
        <f>IF((+M500-O500)=(Q500),"  ",$AO$514)</f>
        <v>  </v>
      </c>
      <c r="S500" s="40">
        <f>IF(O500&lt;0,IF(Q500=0,0,IF(OR(O500=0,M500=0),"N.M.",IF(ABS(Q500/O500)&gt;=10,"N.M.",Q500/(-O500)))),IF(Q500=0,0,IF(OR(O500=0,M500=0),"N.M.",IF(ABS(Q500/O500)&gt;=10,"N.M.",Q500/O500))))</f>
        <v>-0.8243369854367759</v>
      </c>
      <c r="T500" s="39"/>
      <c r="U500" s="8">
        <f>+U498-U499</f>
        <v>16971119.350000113</v>
      </c>
      <c r="V500" s="18"/>
      <c r="W500" s="8">
        <f>+W498-W499</f>
        <v>29525475.505999994</v>
      </c>
      <c r="X500" s="18"/>
      <c r="Y500" s="18">
        <f>+U500-W500</f>
        <v>-12554356.15599988</v>
      </c>
      <c r="Z500" s="37" t="str">
        <f>IF((+U500-W500)=(Y500),"  ",$AO$514)</f>
        <v>  </v>
      </c>
      <c r="AA500" s="40">
        <f>IF(W500&lt;0,IF(Y500=0,0,IF(OR(W500=0,U500=0),"N.M.",IF(ABS(Y500/W500)&gt;=10,"N.M.",Y500/(-W500)))),IF(Y500=0,0,IF(OR(W500=0,U500=0),"N.M.",IF(ABS(Y500/W500)&gt;=10,"N.M.",Y500/W500))))</f>
        <v>-0.4252041987756864</v>
      </c>
      <c r="AB500" s="39"/>
      <c r="AC500" s="8">
        <f>+AC498-AC499</f>
        <v>11976964.806000145</v>
      </c>
      <c r="AD500" s="18"/>
      <c r="AE500" s="8">
        <f>+AE498-AE499</f>
        <v>39069338.03099995</v>
      </c>
      <c r="AF500" s="18"/>
      <c r="AG500" s="18">
        <f>+AC500-AE500</f>
        <v>-27092373.224999808</v>
      </c>
      <c r="AH500" s="37" t="str">
        <f>IF((+AC500-AE500)=(AG500),"  ",$AO$514)</f>
        <v>  </v>
      </c>
      <c r="AI500" s="40">
        <f>IF(AE500&lt;0,IF(AG500=0,0,IF(OR(AE500=0,AC500=0),"N.M.",IF(ABS(AG500/AE500)&gt;=10,"N.M.",AG500/(-AE500)))),IF(AG500=0,0,IF(OR(AE500=0,AC500=0),"N.M.",IF(ABS(AG500/AE500)&gt;=10,"N.M.",AG500/AE500))))</f>
        <v>-0.6934433648070284</v>
      </c>
      <c r="AJ500" s="39"/>
    </row>
    <row r="501" spans="5:37" ht="12.75">
      <c r="E501" s="41" t="str">
        <f>IF(ABS(E473-E494+E496-E498)&gt;$AO$510,$AO$513," ")</f>
        <v> </v>
      </c>
      <c r="F501" s="27"/>
      <c r="G501" s="41" t="str">
        <f>IF(ABS(G473-G494+G496-G498)&gt;$AO$510,$AO$513," ")</f>
        <v> </v>
      </c>
      <c r="H501" s="42"/>
      <c r="I501" s="41" t="str">
        <f>IF(ABS(I473-I494+I496-I498)&gt;$AO$510,$AO$513," ")</f>
        <v> </v>
      </c>
      <c r="M501" s="41" t="str">
        <f>IF(ABS(M473-M494+M496-M498)&gt;$AO$510,$AO$513," ")</f>
        <v> </v>
      </c>
      <c r="N501" s="46"/>
      <c r="O501" s="41" t="str">
        <f>IF(ABS(O473-O494+O496-O498)&gt;$AO$510,$AO$513," ")</f>
        <v> </v>
      </c>
      <c r="P501" s="29"/>
      <c r="Q501" s="41" t="str">
        <f>IF(ABS(Q473-Q494+Q496-Q498)&gt;$AO$510,$AO$513," ")</f>
        <v> </v>
      </c>
      <c r="U501" s="41" t="str">
        <f>IF(ABS(U473-U494+U496-U498)&gt;$AO$510,$AO$513," ")</f>
        <v> </v>
      </c>
      <c r="V501" s="28"/>
      <c r="W501" s="41" t="str">
        <f>IF(ABS(W473-W494+W496-W498)&gt;$AO$510,$AO$513," ")</f>
        <v> </v>
      </c>
      <c r="X501" s="28"/>
      <c r="Y501" s="41" t="str">
        <f>IF(ABS(Y473-Y494+Y496-Y498)&gt;$AO$510,$AO$513," ")</f>
        <v> </v>
      </c>
      <c r="AC501" s="41" t="str">
        <f>IF(ABS(AC473-AC494+AC496-AC498)&gt;$AO$510,$AO$513," ")</f>
        <v> </v>
      </c>
      <c r="AD501" s="28"/>
      <c r="AE501" s="41" t="str">
        <f>IF(ABS(AE473-AE494+AE496-AE498)&gt;$AO$510,$AO$513," ")</f>
        <v> </v>
      </c>
      <c r="AF501" s="42"/>
      <c r="AG501" s="41" t="str">
        <f>IF(ABS(AG473-AG494+AG496-AG498)&gt;$AO$510,$AO$513," ")</f>
        <v> </v>
      </c>
      <c r="AK501" s="31"/>
    </row>
    <row r="502" spans="3:15" ht="12.75">
      <c r="C502" s="2" t="s">
        <v>69</v>
      </c>
      <c r="M502" s="5"/>
      <c r="O502" s="5"/>
    </row>
    <row r="503" spans="5:40" ht="12.75">
      <c r="E503" s="5" t="s">
        <v>13</v>
      </c>
      <c r="O503" s="5"/>
      <c r="AK503" s="31"/>
      <c r="AL503" s="31"/>
      <c r="AM503" s="31"/>
      <c r="AN503" s="31"/>
    </row>
    <row r="504" spans="3:40" ht="12.75">
      <c r="C504" s="1" t="s">
        <v>13</v>
      </c>
      <c r="E504" s="5" t="s">
        <v>13</v>
      </c>
      <c r="O504" s="5"/>
      <c r="AK504" s="31"/>
      <c r="AL504" s="31"/>
      <c r="AM504" s="31"/>
      <c r="AN504" s="31"/>
    </row>
    <row r="505" spans="3:45" ht="12.75">
      <c r="C505" s="1" t="s">
        <v>13</v>
      </c>
      <c r="E505" s="5" t="s">
        <v>13</v>
      </c>
      <c r="AK505" s="47" t="s">
        <v>70</v>
      </c>
      <c r="AL505" s="48"/>
      <c r="AM505" s="48"/>
      <c r="AN505" s="26"/>
      <c r="AO505" s="48"/>
      <c r="AP505" s="48"/>
      <c r="AQ505" s="31"/>
      <c r="AR505" s="31"/>
      <c r="AS505" s="31"/>
    </row>
    <row r="506" spans="5:45" ht="12.75">
      <c r="E506" s="5" t="s">
        <v>13</v>
      </c>
      <c r="AK506" s="49"/>
      <c r="AL506" s="49"/>
      <c r="AM506" s="49"/>
      <c r="AN506" s="25"/>
      <c r="AO506" s="49"/>
      <c r="AP506" s="49"/>
      <c r="AQ506" s="31"/>
      <c r="AR506" s="31"/>
      <c r="AS506" s="31"/>
    </row>
    <row r="507" spans="5:53" ht="12.75">
      <c r="E507" s="5" t="s">
        <v>13</v>
      </c>
      <c r="AK507" s="50" t="s">
        <v>71</v>
      </c>
      <c r="AL507" s="49"/>
      <c r="AM507" s="49"/>
      <c r="AN507" s="49"/>
      <c r="AO507" s="119" t="s">
        <v>1405</v>
      </c>
      <c r="AP507" s="49"/>
      <c r="AQ507" s="31"/>
      <c r="AR507" s="31"/>
      <c r="AS507" s="31"/>
      <c r="AT507" s="2"/>
      <c r="AU507" s="2"/>
      <c r="AV507" s="2"/>
      <c r="AW507" s="2"/>
      <c r="AX507" s="2"/>
      <c r="AY507" s="2"/>
      <c r="AZ507" s="2"/>
      <c r="BA507" s="2"/>
    </row>
    <row r="508" spans="1:42" ht="12.75">
      <c r="A508" s="31"/>
      <c r="B508" s="31"/>
      <c r="C508" s="31"/>
      <c r="AK508" s="25"/>
      <c r="AL508" s="25"/>
      <c r="AM508" s="25"/>
      <c r="AN508" s="25"/>
      <c r="AO508" s="25"/>
      <c r="AP508" s="49"/>
    </row>
    <row r="509" spans="1:42" ht="12.75">
      <c r="A509" s="31"/>
      <c r="B509" s="31"/>
      <c r="C509" s="31"/>
      <c r="AK509" s="25"/>
      <c r="AL509" s="25"/>
      <c r="AM509" s="25"/>
      <c r="AN509" s="25"/>
      <c r="AO509" s="25"/>
      <c r="AP509" s="49"/>
    </row>
    <row r="510" spans="1:42" ht="12.75">
      <c r="A510" s="31"/>
      <c r="B510" s="31"/>
      <c r="C510" s="31"/>
      <c r="AK510" s="51" t="s">
        <v>72</v>
      </c>
      <c r="AL510" s="25"/>
      <c r="AM510" s="49"/>
      <c r="AN510" s="49"/>
      <c r="AO510" s="25">
        <v>0.001</v>
      </c>
      <c r="AP510" s="49"/>
    </row>
    <row r="511" spans="1:42" ht="12.75">
      <c r="A511" s="31"/>
      <c r="B511" s="31"/>
      <c r="C511" s="31"/>
      <c r="AK511" s="51"/>
      <c r="AL511" s="25"/>
      <c r="AM511" s="25"/>
      <c r="AN511" s="25"/>
      <c r="AO511" s="25"/>
      <c r="AP511" s="49"/>
    </row>
    <row r="512" spans="1:42" ht="12.75">
      <c r="A512" s="31"/>
      <c r="B512" s="31"/>
      <c r="C512" s="31"/>
      <c r="AK512" s="25"/>
      <c r="AL512" s="25"/>
      <c r="AM512" s="25"/>
      <c r="AN512" s="25"/>
      <c r="AO512" s="25"/>
      <c r="AP512" s="49"/>
    </row>
    <row r="513" spans="1:42" ht="12.75">
      <c r="A513" s="31"/>
      <c r="B513" s="31"/>
      <c r="C513" s="31"/>
      <c r="AK513" s="51" t="s">
        <v>73</v>
      </c>
      <c r="AL513" s="51"/>
      <c r="AM513" s="49"/>
      <c r="AN513" s="49"/>
      <c r="AO513" s="52" t="s">
        <v>74</v>
      </c>
      <c r="AP513" s="49"/>
    </row>
    <row r="514" spans="1:42" ht="12.75">
      <c r="A514" s="31"/>
      <c r="B514" s="31"/>
      <c r="C514" s="31"/>
      <c r="AK514" s="51" t="s">
        <v>73</v>
      </c>
      <c r="AL514" s="25"/>
      <c r="AM514" s="25"/>
      <c r="AN514" s="49"/>
      <c r="AO514" s="52" t="s">
        <v>75</v>
      </c>
      <c r="AP514" s="49"/>
    </row>
    <row r="515" spans="1:42" ht="12.75">
      <c r="A515" s="31"/>
      <c r="B515" s="31"/>
      <c r="C515" s="31"/>
      <c r="AK515" s="51"/>
      <c r="AL515" s="25"/>
      <c r="AM515" s="25"/>
      <c r="AN515" s="52"/>
      <c r="AO515" s="25"/>
      <c r="AP515" s="49"/>
    </row>
    <row r="516" spans="1:42" ht="12.75">
      <c r="A516" s="31"/>
      <c r="B516" s="31"/>
      <c r="C516" s="31"/>
      <c r="AK516" s="25"/>
      <c r="AL516" s="25"/>
      <c r="AM516" s="25"/>
      <c r="AN516" s="25"/>
      <c r="AO516" s="25"/>
      <c r="AP516" s="49"/>
    </row>
    <row r="517" spans="1:42" ht="12.75">
      <c r="A517" s="31"/>
      <c r="B517" s="31"/>
      <c r="C517" s="31"/>
      <c r="AK517" s="51" t="s">
        <v>76</v>
      </c>
      <c r="AL517" s="25"/>
      <c r="AM517" s="25"/>
      <c r="AN517" s="49"/>
      <c r="AO517" s="53">
        <f>COUNTIF($E$416:$AJ$501,+AO513)</f>
        <v>0</v>
      </c>
      <c r="AP517" s="49"/>
    </row>
    <row r="518" spans="1:42" ht="12.75">
      <c r="A518" s="31"/>
      <c r="B518" s="31"/>
      <c r="C518" s="31"/>
      <c r="AK518" s="51" t="s">
        <v>76</v>
      </c>
      <c r="AL518" s="25"/>
      <c r="AM518" s="25"/>
      <c r="AN518" s="49"/>
      <c r="AO518" s="53">
        <f>COUNTIF($E$416:$AJ$501,+AO514)</f>
        <v>0</v>
      </c>
      <c r="AP518" s="49"/>
    </row>
    <row r="519" spans="1:42" ht="12.75">
      <c r="A519" s="31"/>
      <c r="B519" s="31"/>
      <c r="C519" s="31"/>
      <c r="AK519" s="49"/>
      <c r="AL519" s="49"/>
      <c r="AM519" s="49"/>
      <c r="AN519" s="49"/>
      <c r="AO519" s="54" t="s">
        <v>77</v>
      </c>
      <c r="AP519" s="49"/>
    </row>
    <row r="520" spans="1:42" ht="12.75">
      <c r="A520" s="31"/>
      <c r="B520" s="31"/>
      <c r="C520" s="31"/>
      <c r="AK520" s="51" t="s">
        <v>78</v>
      </c>
      <c r="AL520" s="25"/>
      <c r="AM520" s="25"/>
      <c r="AN520" s="49"/>
      <c r="AO520" s="53">
        <f>SUM(AO517:AO518)</f>
        <v>0</v>
      </c>
      <c r="AP520" s="49"/>
    </row>
    <row r="521" spans="1:42" ht="12.75">
      <c r="A521" s="31"/>
      <c r="B521" s="31"/>
      <c r="C521" s="31"/>
      <c r="AK521" s="49"/>
      <c r="AL521" s="25"/>
      <c r="AM521" s="25"/>
      <c r="AN521" s="25"/>
      <c r="AO521" s="55" t="s">
        <v>79</v>
      </c>
      <c r="AP521" s="49"/>
    </row>
    <row r="522" spans="1:42" ht="12.75">
      <c r="A522" s="31"/>
      <c r="B522" s="31"/>
      <c r="C522" s="31"/>
      <c r="AK522" s="80" t="s">
        <v>80</v>
      </c>
      <c r="AL522" s="81"/>
      <c r="AM522" s="81"/>
      <c r="AN522" s="82"/>
      <c r="AO522" s="81"/>
      <c r="AP522" s="83"/>
    </row>
    <row r="523" spans="1:42" ht="12.75">
      <c r="A523" s="31"/>
      <c r="B523" s="31"/>
      <c r="C523" s="31"/>
      <c r="AK523" s="84"/>
      <c r="AL523" s="84" t="s">
        <v>81</v>
      </c>
      <c r="AM523" s="84"/>
      <c r="AN523" s="120" t="s">
        <v>1406</v>
      </c>
      <c r="AO523" s="81"/>
      <c r="AP523" s="83"/>
    </row>
    <row r="524" spans="1:42" ht="12.75">
      <c r="A524" s="31"/>
      <c r="B524" s="31"/>
      <c r="C524" s="31"/>
      <c r="AK524" s="84"/>
      <c r="AL524" s="84" t="s">
        <v>82</v>
      </c>
      <c r="AM524" s="84"/>
      <c r="AN524" s="120" t="s">
        <v>1407</v>
      </c>
      <c r="AO524" s="81"/>
      <c r="AP524" s="83"/>
    </row>
    <row r="525" spans="1:42" ht="12.75">
      <c r="A525" s="31"/>
      <c r="B525" s="31"/>
      <c r="C525" s="31"/>
      <c r="AK525" s="87" t="s">
        <v>87</v>
      </c>
      <c r="AL525" s="88"/>
      <c r="AM525" s="88"/>
      <c r="AN525" s="88"/>
      <c r="AO525" s="89" t="str">
        <f>UPPER(TEXT(NvsElapsedTime,"hh:mm:ss"))</f>
        <v>00:01:02</v>
      </c>
      <c r="AP525" s="88"/>
    </row>
    <row r="526" spans="1:38" ht="12.75">
      <c r="A526" s="31"/>
      <c r="B526" s="31"/>
      <c r="C526" s="31"/>
      <c r="AL526" s="16"/>
    </row>
    <row r="527" spans="1:38" ht="12.75">
      <c r="A527" s="31"/>
      <c r="B527" s="31"/>
      <c r="C527" s="31"/>
      <c r="AL527" s="16"/>
    </row>
    <row r="528" spans="1:38" ht="12.75">
      <c r="A528" s="31"/>
      <c r="B528" s="31"/>
      <c r="C528" s="31"/>
      <c r="AL528" s="16"/>
    </row>
    <row r="529" spans="1:38" ht="12.75">
      <c r="A529" s="31"/>
      <c r="B529" s="31"/>
      <c r="C529" s="31"/>
      <c r="AL529" s="16"/>
    </row>
    <row r="530" spans="1:3" ht="12.75">
      <c r="A530" s="31"/>
      <c r="B530" s="31"/>
      <c r="C530" s="31"/>
    </row>
    <row r="531" spans="1:3" ht="12.75">
      <c r="A531" s="31"/>
      <c r="B531" s="31"/>
      <c r="C531" s="31"/>
    </row>
    <row r="532" spans="1:53" ht="12.75">
      <c r="A532" s="31"/>
      <c r="B532" s="31"/>
      <c r="C532" s="31"/>
      <c r="AL532" s="16"/>
      <c r="AM532" s="16"/>
      <c r="AN532" s="16"/>
      <c r="AO532" s="16"/>
      <c r="AP532" s="16"/>
      <c r="AQ532" s="16"/>
      <c r="AR532" s="16"/>
      <c r="AS532" s="16"/>
      <c r="AT532" s="16"/>
      <c r="AU532" s="16"/>
      <c r="AV532" s="16"/>
      <c r="AW532" s="16"/>
      <c r="AX532" s="16"/>
      <c r="AY532" s="16"/>
      <c r="AZ532" s="16"/>
      <c r="BA532" s="16"/>
    </row>
    <row r="533" spans="1:53" ht="12.75">
      <c r="A533" s="31"/>
      <c r="B533" s="31"/>
      <c r="C533" s="31"/>
      <c r="AL533" s="16"/>
      <c r="AM533" s="16"/>
      <c r="AN533" s="16"/>
      <c r="AO533" s="16"/>
      <c r="AP533" s="16"/>
      <c r="AQ533" s="16"/>
      <c r="AR533" s="16"/>
      <c r="AS533" s="16"/>
      <c r="AT533" s="16"/>
      <c r="AU533" s="16"/>
      <c r="AV533" s="16"/>
      <c r="AW533" s="16"/>
      <c r="AX533" s="16"/>
      <c r="AY533" s="16"/>
      <c r="AZ533" s="16"/>
      <c r="BA533" s="16"/>
    </row>
    <row r="534" spans="1:53" ht="12.75">
      <c r="A534" s="31"/>
      <c r="B534" s="31"/>
      <c r="C534" s="31"/>
      <c r="AL534" s="16"/>
      <c r="AM534" s="16"/>
      <c r="AN534" s="16"/>
      <c r="AO534" s="16"/>
      <c r="AP534" s="16"/>
      <c r="AQ534" s="16"/>
      <c r="AR534" s="16"/>
      <c r="AS534" s="16"/>
      <c r="AT534" s="16"/>
      <c r="AU534" s="16"/>
      <c r="AV534" s="16"/>
      <c r="AW534" s="16"/>
      <c r="AX534" s="16"/>
      <c r="AY534" s="16"/>
      <c r="AZ534" s="16"/>
      <c r="BA534" s="16"/>
    </row>
    <row r="535" spans="1:53" ht="12.75">
      <c r="A535" s="31"/>
      <c r="B535" s="31"/>
      <c r="C535" s="31"/>
      <c r="AL535" s="16"/>
      <c r="AM535" s="16"/>
      <c r="AN535" s="16"/>
      <c r="AO535" s="16"/>
      <c r="AP535" s="16"/>
      <c r="AQ535" s="16"/>
      <c r="AR535" s="16"/>
      <c r="AS535" s="16"/>
      <c r="AT535" s="16"/>
      <c r="AU535" s="16"/>
      <c r="AV535" s="16"/>
      <c r="AW535" s="16"/>
      <c r="AX535" s="16"/>
      <c r="AY535" s="16"/>
      <c r="AZ535" s="16"/>
      <c r="BA535" s="16"/>
    </row>
    <row r="536" spans="1:53" ht="12.75">
      <c r="A536" s="31"/>
      <c r="B536" s="31"/>
      <c r="C536" s="31"/>
      <c r="AL536" s="16"/>
      <c r="AM536" s="16"/>
      <c r="AN536" s="16"/>
      <c r="AO536" s="16"/>
      <c r="AP536" s="16"/>
      <c r="AQ536" s="16"/>
      <c r="AR536" s="16"/>
      <c r="AS536" s="16"/>
      <c r="AT536" s="16"/>
      <c r="AU536" s="16"/>
      <c r="AV536" s="16"/>
      <c r="AW536" s="16"/>
      <c r="AX536" s="16"/>
      <c r="AY536" s="16"/>
      <c r="AZ536" s="16"/>
      <c r="BA536" s="16"/>
    </row>
    <row r="537" spans="1:53" ht="12.75">
      <c r="A537" s="31"/>
      <c r="B537" s="31"/>
      <c r="C537" s="31"/>
      <c r="AL537" s="16"/>
      <c r="AM537" s="16"/>
      <c r="AN537" s="16"/>
      <c r="AO537" s="16"/>
      <c r="AP537" s="16"/>
      <c r="AQ537" s="16"/>
      <c r="AR537" s="16"/>
      <c r="AS537" s="16"/>
      <c r="AT537" s="16"/>
      <c r="AU537" s="16"/>
      <c r="AV537" s="16"/>
      <c r="AW537" s="16"/>
      <c r="AX537" s="16"/>
      <c r="AY537" s="16"/>
      <c r="AZ537" s="16"/>
      <c r="BA537" s="16"/>
    </row>
    <row r="538" spans="1:53" ht="12.75">
      <c r="A538" s="31"/>
      <c r="B538" s="31"/>
      <c r="C538" s="31"/>
      <c r="AL538" s="16"/>
      <c r="AM538" s="16"/>
      <c r="AN538" s="16"/>
      <c r="AO538" s="16"/>
      <c r="AP538" s="16"/>
      <c r="AQ538" s="16"/>
      <c r="AR538" s="16"/>
      <c r="AS538" s="16"/>
      <c r="AT538" s="16"/>
      <c r="AU538" s="16"/>
      <c r="AV538" s="16"/>
      <c r="AW538" s="16"/>
      <c r="AX538" s="16"/>
      <c r="AY538" s="16"/>
      <c r="AZ538" s="16"/>
      <c r="BA538" s="16"/>
    </row>
    <row r="539" spans="1:53" ht="12.75">
      <c r="A539" s="31"/>
      <c r="B539" s="31"/>
      <c r="C539" s="31"/>
      <c r="AL539" s="16"/>
      <c r="AM539" s="16"/>
      <c r="AN539" s="16"/>
      <c r="AO539" s="16"/>
      <c r="AP539" s="16"/>
      <c r="AQ539" s="16"/>
      <c r="AR539" s="16"/>
      <c r="AS539" s="16"/>
      <c r="AT539" s="16"/>
      <c r="AU539" s="16"/>
      <c r="AV539" s="16"/>
      <c r="AW539" s="16"/>
      <c r="AX539" s="16"/>
      <c r="AY539" s="16"/>
      <c r="AZ539" s="16"/>
      <c r="BA539" s="16"/>
    </row>
    <row r="540" spans="1:53" ht="12.75">
      <c r="A540" s="31"/>
      <c r="B540" s="31"/>
      <c r="C540" s="31"/>
      <c r="AL540" s="16"/>
      <c r="AM540" s="16"/>
      <c r="AN540" s="16"/>
      <c r="AO540" s="16"/>
      <c r="AP540" s="16"/>
      <c r="AQ540" s="16"/>
      <c r="AR540" s="16"/>
      <c r="AS540" s="16"/>
      <c r="AT540" s="16"/>
      <c r="AU540" s="16"/>
      <c r="AV540" s="16"/>
      <c r="AW540" s="16"/>
      <c r="AX540" s="16"/>
      <c r="AY540" s="16"/>
      <c r="AZ540" s="16"/>
      <c r="BA540" s="16"/>
    </row>
    <row r="541" spans="1:53" ht="12.75">
      <c r="A541" s="31"/>
      <c r="B541" s="31"/>
      <c r="C541" s="31"/>
      <c r="AL541" s="16"/>
      <c r="AM541" s="16"/>
      <c r="AN541" s="16"/>
      <c r="AO541" s="16"/>
      <c r="AP541" s="16"/>
      <c r="AQ541" s="16"/>
      <c r="AR541" s="16"/>
      <c r="AS541" s="16"/>
      <c r="AT541" s="16"/>
      <c r="AU541" s="16"/>
      <c r="AV541" s="16"/>
      <c r="AW541" s="16"/>
      <c r="AX541" s="16"/>
      <c r="AY541" s="16"/>
      <c r="AZ541" s="16"/>
      <c r="BA541" s="16"/>
    </row>
    <row r="542" spans="1:53" ht="12.75">
      <c r="A542" s="31"/>
      <c r="B542" s="31"/>
      <c r="C542" s="31"/>
      <c r="AL542" s="16"/>
      <c r="AM542" s="16"/>
      <c r="AN542" s="16"/>
      <c r="AO542" s="16"/>
      <c r="AP542" s="16"/>
      <c r="AQ542" s="16"/>
      <c r="AR542" s="16"/>
      <c r="AS542" s="16"/>
      <c r="AT542" s="16"/>
      <c r="AU542" s="16"/>
      <c r="AV542" s="16"/>
      <c r="AW542" s="16"/>
      <c r="AX542" s="16"/>
      <c r="AY542" s="16"/>
      <c r="AZ542" s="16"/>
      <c r="BA542" s="16"/>
    </row>
    <row r="543" spans="1:53" ht="12.75">
      <c r="A543" s="31"/>
      <c r="B543" s="31"/>
      <c r="C543" s="31"/>
      <c r="AL543" s="16"/>
      <c r="AM543" s="16"/>
      <c r="AN543" s="16"/>
      <c r="AO543" s="16"/>
      <c r="AP543" s="16"/>
      <c r="AQ543" s="16"/>
      <c r="AR543" s="16"/>
      <c r="AS543" s="16"/>
      <c r="AT543" s="16"/>
      <c r="AU543" s="16"/>
      <c r="AV543" s="16"/>
      <c r="AW543" s="16"/>
      <c r="AX543" s="16"/>
      <c r="AY543" s="16"/>
      <c r="AZ543" s="16"/>
      <c r="BA543" s="16"/>
    </row>
    <row r="544" spans="1:53" ht="12.75">
      <c r="A544" s="31"/>
      <c r="B544" s="31"/>
      <c r="C544" s="31"/>
      <c r="AL544" s="16"/>
      <c r="AM544" s="16"/>
      <c r="AN544" s="16"/>
      <c r="AO544" s="16"/>
      <c r="AP544" s="16"/>
      <c r="AQ544" s="16"/>
      <c r="AR544" s="16"/>
      <c r="AS544" s="16"/>
      <c r="AT544" s="16"/>
      <c r="AU544" s="16"/>
      <c r="AV544" s="16"/>
      <c r="AW544" s="16"/>
      <c r="AX544" s="16"/>
      <c r="AY544" s="16"/>
      <c r="AZ544" s="16"/>
      <c r="BA544" s="16"/>
    </row>
    <row r="545" spans="1:53" ht="12.75">
      <c r="A545" s="31"/>
      <c r="B545" s="31"/>
      <c r="C545" s="31"/>
      <c r="AL545" s="16"/>
      <c r="AM545" s="16"/>
      <c r="AN545" s="16"/>
      <c r="AO545" s="16"/>
      <c r="AP545" s="16"/>
      <c r="AQ545" s="16"/>
      <c r="AR545" s="16"/>
      <c r="AS545" s="16"/>
      <c r="AT545" s="16"/>
      <c r="AU545" s="16"/>
      <c r="AV545" s="16"/>
      <c r="AW545" s="16"/>
      <c r="AX545" s="16"/>
      <c r="AY545" s="16"/>
      <c r="AZ545" s="16"/>
      <c r="BA545" s="16"/>
    </row>
    <row r="546" spans="1:53" ht="12.75">
      <c r="A546" s="31"/>
      <c r="B546" s="31"/>
      <c r="C546" s="31"/>
      <c r="AL546" s="16"/>
      <c r="AM546" s="16"/>
      <c r="AN546" s="16"/>
      <c r="AO546" s="16"/>
      <c r="AP546" s="16"/>
      <c r="AQ546" s="16"/>
      <c r="AR546" s="16"/>
      <c r="AS546" s="16"/>
      <c r="AT546" s="16"/>
      <c r="AU546" s="16"/>
      <c r="AV546" s="16"/>
      <c r="AW546" s="16"/>
      <c r="AX546" s="16"/>
      <c r="AY546" s="16"/>
      <c r="AZ546" s="16"/>
      <c r="BA546" s="16"/>
    </row>
    <row r="547" spans="1:53" ht="12.75">
      <c r="A547" s="31"/>
      <c r="B547" s="31"/>
      <c r="C547" s="31"/>
      <c r="AL547" s="16"/>
      <c r="AM547" s="16"/>
      <c r="AN547" s="16"/>
      <c r="AO547" s="16"/>
      <c r="AP547" s="16"/>
      <c r="AQ547" s="16"/>
      <c r="AR547" s="16"/>
      <c r="AS547" s="16"/>
      <c r="AT547" s="16"/>
      <c r="AU547" s="16"/>
      <c r="AV547" s="16"/>
      <c r="AW547" s="16"/>
      <c r="AX547" s="16"/>
      <c r="AY547" s="16"/>
      <c r="AZ547" s="16"/>
      <c r="BA547" s="16"/>
    </row>
    <row r="548" spans="1:3" ht="12.75">
      <c r="A548" s="31"/>
      <c r="B548" s="31"/>
      <c r="C548" s="31"/>
    </row>
    <row r="549" spans="1:3" ht="12.75">
      <c r="A549" s="31"/>
      <c r="B549" s="31"/>
      <c r="C549" s="31"/>
    </row>
    <row r="550" spans="1:3" ht="12.75">
      <c r="A550" s="31"/>
      <c r="B550" s="31"/>
      <c r="C550" s="31"/>
    </row>
    <row r="551" spans="1:3" ht="12.75">
      <c r="A551" s="31"/>
      <c r="B551" s="31"/>
      <c r="C551" s="31"/>
    </row>
    <row r="552" spans="1:3" ht="12.75">
      <c r="A552" s="31"/>
      <c r="B552" s="31"/>
      <c r="C552" s="31"/>
    </row>
    <row r="553" spans="1:3" ht="12.75">
      <c r="A553" s="31"/>
      <c r="B553" s="31"/>
      <c r="C553" s="31"/>
    </row>
  </sheetData>
  <sheetProtection/>
  <printOptions horizontalCentered="1"/>
  <pageMargins left="0.25" right="0.25" top="0.88" bottom="0.4" header="0.77" footer="0.25"/>
  <pageSetup fitToWidth="4" horizontalDpi="600" verticalDpi="600" orientation="portrait" scale="70" r:id="rId1"/>
  <headerFooter alignWithMargins="0">
    <oddHeader>&amp;R        
&amp;"Arial,Bold"&amp;8Page &amp;P</oddHeader>
  </headerFooter>
  <colBreaks count="3" manualBreakCount="3">
    <brk id="11" max="65535" man="1"/>
    <brk id="19" max="65535" man="1"/>
    <brk id="2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Comparative Income Statement</dc:title>
  <dc:subject/>
  <dc:creator/>
  <cp:keywords/>
  <dc:description/>
  <cp:lastModifiedBy>American Electric Power®</cp:lastModifiedBy>
  <cp:lastPrinted>2012-01-26T00:09:52Z</cp:lastPrinted>
  <dcterms:created xsi:type="dcterms:W3CDTF">1997-11-19T15:48:19Z</dcterms:created>
  <dcterms:modified xsi:type="dcterms:W3CDTF">2012-01-26T00:09:54Z</dcterms:modified>
  <cp:category/>
  <cp:version/>
  <cp:contentType/>
  <cp:contentStatus/>
</cp:coreProperties>
</file>