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548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'Sheet1'!$N$574</definedName>
    <definedName name="End_Print2">'Sheet1'!$X$574</definedName>
    <definedName name="Keywords">'Modification History'!$C$15</definedName>
    <definedName name="NvsASD">"V2011-10-31"</definedName>
    <definedName name="NvsAutoDrillOk">"VN"</definedName>
    <definedName name="NvsDrillHyperLink" localSheetId="0">"http://psfinweb.aepsc.com/psp/fcm90prd_newwin/EMPLOYEE/ERP/c/REPORT_BOOKS.IC_RUN_DRILLDOWN.GBL?Action=A&amp;NVS_INSTANCE=3230075_3308792"</definedName>
    <definedName name="NvsElapsedTime">0.000393518515920732</definedName>
    <definedName name="NvsEndTime">40855.7474768519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'Sheet1'!$F$8:$N$574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'Sheet1'!$B$750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<sst xmlns="http://schemas.openxmlformats.org/spreadsheetml/2006/main" count="1683" uniqueCount="1566">
  <si>
    <t>Admin Exp Trnsf to ABD</t>
  </si>
  <si>
    <t>SSA Expense Transfers BL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</si>
  <si>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</si>
  <si>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</si>
  <si>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</si>
  <si>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</si>
  <si>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</si>
  <si>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</si>
  <si>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</si>
  <si>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</si>
  <si>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</si>
  <si>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</si>
  <si>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</si>
  <si>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</si>
  <si>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</si>
  <si>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</si>
  <si>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</si>
  <si>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</si>
  <si>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</si>
  <si>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</si>
  <si>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</si>
  <si>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</si>
  <si>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</si>
  <si>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</si>
  <si>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</si>
  <si>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</si>
  <si>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</si>
  <si>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</si>
  <si>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</si>
  <si>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</si>
  <si>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</si>
  <si>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</si>
  <si>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</si>
  <si>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</si>
  <si>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</si>
  <si>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</si>
  <si>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</si>
  <si>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</si>
  <si>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</si>
  <si>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</si>
  <si>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</si>
  <si>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</si>
  <si>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</si>
  <si>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</si>
  <si>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</si>
  <si>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</si>
  <si>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</si>
  <si>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</si>
  <si>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</si>
  <si>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</si>
  <si>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</si>
  <si>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</si>
  <si>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</si>
  <si>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</si>
  <si>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</si>
  <si>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</si>
  <si>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</si>
  <si>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</si>
  <si>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</si>
  <si>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</si>
  <si>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</si>
  <si>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</si>
  <si>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</si>
  <si>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</si>
  <si>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</si>
  <si>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</si>
  <si>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</si>
  <si>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</si>
  <si>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</si>
  <si>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</si>
  <si>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</si>
  <si>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</si>
  <si>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</si>
  <si>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</si>
  <si>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</si>
  <si>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</si>
  <si>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</si>
  <si>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</si>
  <si>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</si>
  <si>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Radio Equip - Owned</t>
  </si>
  <si>
    <t>Maint of Data Equipment</t>
  </si>
  <si>
    <t>Maint of Cmmncation Eq-Unall</t>
  </si>
  <si>
    <t>Maint of Office Furniture &amp; Eq</t>
  </si>
  <si>
    <t>Maint of DA-AMI Comm Equip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</si>
  <si>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</si>
  <si>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</si>
  <si>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</si>
  <si>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</si>
  <si>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</si>
  <si>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</si>
  <si>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</si>
  <si>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</si>
  <si>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</si>
  <si>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</si>
  <si>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</si>
  <si>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</si>
  <si>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</si>
  <si>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</si>
  <si>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</si>
  <si>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</si>
  <si>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</si>
  <si>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</si>
  <si>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</si>
  <si>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</si>
  <si>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</si>
  <si>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</si>
  <si>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</si>
  <si>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</si>
  <si>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</si>
  <si>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</si>
  <si>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</si>
  <si>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</si>
  <si>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</si>
  <si>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</si>
  <si>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</si>
  <si>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</si>
  <si>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</si>
  <si>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</si>
  <si>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</si>
  <si>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</si>
  <si>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</si>
  <si>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</si>
  <si>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</si>
  <si>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</si>
  <si>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</si>
  <si>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</si>
  <si>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</si>
  <si>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</si>
  <si>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</si>
  <si>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</si>
  <si>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</si>
  <si>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</si>
  <si>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</si>
  <si>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</si>
  <si>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</si>
  <si>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</si>
  <si>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</si>
  <si>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</si>
  <si>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</si>
  <si>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</si>
  <si>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</si>
  <si>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</si>
  <si>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</si>
  <si>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</si>
  <si>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</si>
  <si>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</si>
  <si>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</si>
  <si>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</si>
  <si>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</si>
  <si>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</si>
  <si>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</si>
  <si>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</si>
  <si>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</si>
  <si>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</si>
  <si>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</si>
  <si>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</si>
  <si>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</si>
  <si>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</si>
  <si>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</si>
  <si>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</si>
  <si>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</si>
  <si>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</si>
  <si>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</si>
  <si>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</si>
  <si>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</si>
  <si>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2011-10-31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</si>
  <si>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</si>
  <si>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</si>
  <si>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</si>
  <si>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</si>
  <si>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</si>
  <si>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</si>
  <si>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</si>
  <si>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</si>
  <si>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</si>
  <si>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</si>
  <si>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</si>
  <si>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</si>
  <si>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</si>
  <si>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</si>
  <si>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</si>
  <si>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</si>
  <si>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</si>
  <si>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</si>
  <si>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</si>
  <si>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</si>
  <si>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</si>
  <si>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</si>
  <si>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</si>
  <si>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</si>
  <si>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</si>
  <si>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</si>
  <si>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</si>
  <si>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</si>
  <si>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</si>
  <si>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</si>
  <si>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</si>
  <si>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</si>
  <si>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</si>
  <si>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</si>
  <si>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</si>
  <si>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</si>
  <si>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</si>
  <si>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</si>
  <si>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</si>
  <si>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</si>
  <si>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</si>
  <si>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</si>
  <si>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</si>
  <si>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</si>
  <si>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</si>
  <si>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</si>
  <si>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</si>
  <si>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</si>
  <si>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</si>
  <si>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</si>
  <si>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</si>
  <si>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</si>
  <si>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</si>
  <si>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</si>
  <si>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</si>
  <si>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</si>
  <si>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</si>
  <si>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</si>
  <si>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</si>
  <si>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</si>
  <si>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</si>
  <si>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</si>
  <si>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</si>
  <si>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</si>
  <si>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</si>
  <si>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</si>
  <si>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</si>
  <si>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</si>
  <si>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</si>
  <si>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</si>
  <si>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</si>
  <si>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</si>
  <si>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</si>
  <si>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</si>
  <si>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</si>
  <si>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</si>
  <si>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</si>
  <si>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</si>
  <si>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</si>
  <si>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</si>
  <si>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</si>
  <si>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</si>
  <si>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</si>
  <si>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</si>
  <si>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</si>
  <si>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</si>
  <si>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</si>
  <si>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</si>
  <si>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</si>
  <si>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</si>
  <si>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</si>
  <si>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</si>
  <si>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</si>
  <si>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</si>
  <si>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</si>
  <si>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</si>
  <si>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</si>
  <si>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</si>
  <si>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</si>
  <si>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</si>
  <si>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</si>
  <si>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</si>
  <si>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</si>
  <si>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</si>
  <si>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</si>
  <si>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</si>
  <si>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</si>
  <si>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</si>
  <si>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</si>
  <si>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</si>
  <si>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</si>
  <si>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</si>
  <si>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</si>
  <si>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</si>
  <si>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</si>
  <si>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</si>
  <si>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</si>
  <si>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</si>
  <si>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</si>
  <si>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</si>
  <si>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</si>
  <si>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</si>
  <si>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</si>
  <si>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</si>
  <si>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</si>
  <si>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</si>
  <si>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</si>
  <si>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</si>
  <si>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</si>
  <si>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</si>
  <si>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</si>
  <si>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</si>
  <si>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</si>
  <si>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</si>
  <si>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</si>
  <si>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</si>
  <si>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</si>
  <si>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</si>
  <si>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</si>
  <si>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</si>
  <si>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</si>
  <si>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</si>
  <si>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</si>
  <si>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</si>
  <si>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</si>
  <si>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</si>
  <si>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</si>
  <si>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</si>
  <si>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</si>
  <si>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</si>
  <si>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</si>
  <si>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</si>
  <si>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</si>
  <si>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</si>
  <si>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</si>
  <si>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</si>
  <si>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</si>
  <si>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</si>
  <si>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</si>
  <si>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</si>
  <si>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</si>
  <si>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</si>
  <si>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</si>
  <si>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</si>
  <si>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</si>
  <si>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</si>
  <si>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</si>
  <si>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</si>
  <si>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</si>
  <si>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</si>
  <si>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</si>
  <si>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</si>
  <si>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</si>
  <si>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</si>
  <si>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</si>
  <si>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</si>
  <si>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</si>
  <si>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</si>
  <si>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</si>
  <si>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</si>
  <si>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</si>
  <si>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</si>
  <si>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</si>
  <si>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</si>
  <si>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</si>
  <si>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</si>
  <si>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</si>
  <si>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</si>
  <si>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</si>
  <si>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</si>
  <si>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</si>
  <si>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</si>
  <si>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</si>
  <si>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</si>
  <si>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</si>
  <si>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</si>
  <si>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</si>
  <si>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</si>
  <si>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</si>
  <si>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</si>
  <si>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</si>
  <si>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</si>
  <si>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</si>
  <si>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</si>
  <si>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</si>
  <si>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</si>
  <si>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</si>
  <si>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</si>
  <si>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</si>
  <si>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</si>
  <si>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</si>
  <si>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</si>
  <si>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</si>
  <si>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</si>
  <si>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</si>
  <si>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</si>
  <si>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</si>
  <si>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</si>
  <si>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</si>
  <si>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</si>
  <si>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</si>
  <si>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</si>
  <si>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</si>
  <si>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</si>
  <si>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</si>
  <si>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</si>
  <si>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</si>
  <si>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</si>
  <si>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</si>
  <si>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</si>
  <si>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</si>
  <si>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</si>
  <si>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</si>
  <si>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</si>
  <si>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</si>
  <si>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</si>
  <si>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</si>
  <si>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</si>
  <si>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</si>
  <si>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</si>
  <si>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</si>
  <si>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</si>
  <si>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</si>
  <si>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</si>
  <si>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</si>
  <si>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</si>
  <si>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</si>
  <si>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</si>
  <si>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</si>
  <si>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</si>
  <si>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</si>
  <si>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</si>
  <si>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</si>
  <si>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</si>
  <si>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</si>
  <si>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</si>
  <si>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</si>
  <si>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</si>
  <si>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</si>
  <si>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</si>
  <si>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</si>
  <si>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</si>
  <si>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</si>
  <si>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</si>
  <si>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</si>
  <si>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</si>
  <si>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</si>
  <si>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</si>
  <si>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</si>
  <si>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</si>
  <si>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</si>
  <si>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</si>
  <si>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</si>
  <si>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</si>
  <si>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</si>
  <si>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</si>
  <si>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</si>
  <si>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</si>
  <si>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</si>
  <si>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</si>
  <si>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</si>
  <si>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</si>
  <si>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</si>
  <si>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</si>
  <si>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</si>
  <si>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</si>
  <si>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</si>
  <si>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</si>
  <si>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</si>
  <si>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</si>
  <si>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</si>
  <si>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</si>
  <si>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</si>
  <si>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</si>
  <si>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</si>
  <si>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</si>
  <si>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</si>
  <si>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</si>
  <si>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</si>
  <si>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</si>
  <si>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</si>
  <si>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</si>
  <si>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</si>
  <si>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</si>
  <si>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</si>
  <si>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</si>
  <si>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</si>
  <si>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</si>
  <si>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</si>
  <si>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</si>
  <si>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</si>
  <si>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</si>
  <si>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</si>
  <si>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</si>
  <si>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</si>
  <si>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</si>
  <si>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</si>
  <si>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</si>
  <si>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</si>
  <si>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</si>
  <si>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</si>
  <si>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</si>
  <si>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</si>
  <si>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</si>
  <si>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</si>
  <si>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</si>
  <si>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</si>
  <si>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</si>
  <si>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</si>
  <si>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</si>
  <si>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</si>
  <si>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</si>
  <si>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</si>
  <si>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</si>
  <si>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</si>
  <si>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</si>
  <si>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</si>
  <si>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</si>
  <si>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</si>
  <si>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</si>
  <si>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</si>
  <si>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</si>
  <si>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</si>
  <si>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</si>
  <si>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</si>
  <si>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</si>
  <si>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</si>
  <si>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</si>
  <si>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</si>
  <si>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</si>
  <si>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</si>
  <si>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</si>
  <si>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</si>
  <si>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</si>
  <si>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</si>
  <si>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</si>
  <si>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</si>
  <si>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</si>
  <si>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</si>
  <si>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</si>
  <si>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</si>
  <si>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</si>
  <si>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</si>
  <si>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</si>
  <si>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</si>
  <si>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</si>
  <si>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</si>
  <si>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</si>
  <si>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</si>
  <si>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</si>
  <si>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</si>
  <si>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</si>
  <si>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</si>
  <si>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</si>
  <si>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</si>
  <si>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</si>
  <si>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</si>
  <si>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</si>
  <si>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</si>
  <si>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</si>
  <si>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</si>
  <si>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</si>
  <si>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</si>
  <si>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</si>
  <si>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</si>
  <si>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</si>
  <si>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</si>
  <si>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</si>
  <si>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</si>
  <si>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</si>
  <si>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</si>
  <si>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</si>
  <si>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</si>
  <si>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</si>
  <si>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</si>
  <si>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</si>
  <si>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</si>
  <si>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</si>
  <si>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</si>
  <si>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</si>
  <si>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</si>
  <si>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</si>
  <si>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</si>
  <si>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</si>
  <si>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</si>
  <si>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</si>
  <si>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</si>
  <si>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</si>
  <si>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</si>
  <si>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</si>
  <si>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</si>
  <si>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</si>
  <si>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</si>
  <si>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</si>
  <si>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</si>
  <si>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</si>
  <si>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</si>
  <si>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</si>
  <si>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</si>
  <si>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</si>
  <si>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</si>
  <si>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</si>
  <si>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</si>
  <si>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</si>
  <si>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</si>
  <si>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</si>
  <si>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</si>
  <si>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</si>
  <si>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</si>
  <si>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</si>
  <si>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</si>
  <si>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</si>
  <si>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</si>
  <si>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</si>
  <si>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</si>
  <si>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%,V4470180</t>
  </si>
  <si>
    <t>4470180</t>
  </si>
  <si>
    <t>Trading intra-book Reclass</t>
  </si>
  <si>
    <t>%,V4470181</t>
  </si>
  <si>
    <t>4470181</t>
  </si>
  <si>
    <t>Auction intra-book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</si>
  <si>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</si>
  <si>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</si>
  <si>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</si>
  <si>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</si>
  <si>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</si>
  <si>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</si>
  <si>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</si>
  <si>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</si>
  <si>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</si>
  <si>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</si>
  <si>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</si>
  <si>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</si>
  <si>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</si>
  <si>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</si>
  <si>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</si>
  <si>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</si>
  <si>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</si>
  <si>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</si>
  <si>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</si>
  <si>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</si>
  <si>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</si>
  <si>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</si>
  <si>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</si>
  <si>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</si>
  <si>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</si>
  <si>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</si>
  <si>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</si>
  <si>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</si>
  <si>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</si>
  <si>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</si>
  <si>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</si>
  <si>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</si>
  <si>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</si>
  <si>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</si>
  <si>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</si>
  <si>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</si>
  <si>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</si>
  <si>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</si>
  <si>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</si>
  <si>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</si>
  <si>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</si>
  <si>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</si>
  <si>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</si>
  <si>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</si>
  <si>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</si>
  <si>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</si>
  <si>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</si>
  <si>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</si>
  <si>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</si>
  <si>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</si>
  <si>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</si>
  <si>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</si>
  <si>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</si>
  <si>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</si>
  <si>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</si>
  <si>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</si>
  <si>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</si>
  <si>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</si>
  <si>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</si>
  <si>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</si>
  <si>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</si>
  <si>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</si>
  <si>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</si>
  <si>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</si>
  <si>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</si>
  <si>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</si>
  <si>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</si>
  <si>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</si>
  <si>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</si>
  <si>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</si>
  <si>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</si>
  <si>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</si>
  <si>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</si>
  <si>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</si>
  <si>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</si>
  <si>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</si>
  <si>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</si>
  <si>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</si>
  <si>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</si>
  <si>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</si>
  <si>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</si>
  <si>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</si>
  <si>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</si>
  <si>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</si>
  <si>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</si>
  <si>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</si>
  <si>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</si>
  <si>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</si>
  <si>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</si>
  <si>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</si>
  <si>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</si>
  <si>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</si>
  <si>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</si>
  <si>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</si>
  <si>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</si>
  <si>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</si>
  <si>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</si>
  <si>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</si>
  <si>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</si>
  <si>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</si>
  <si>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</si>
  <si>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</si>
  <si>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</si>
  <si>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</si>
  <si>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</si>
  <si>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</si>
  <si>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</si>
  <si>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</si>
  <si>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%,V4561064</t>
  </si>
  <si>
    <t>4561064</t>
  </si>
  <si>
    <t>PROVISION PJM NITS WhslCus-NAf</t>
  </si>
  <si>
    <t>%,V4561065</t>
  </si>
  <si>
    <t>4561065</t>
  </si>
  <si>
    <t>PROVISION PJM NITS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</si>
  <si>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</si>
  <si>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</si>
  <si>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</si>
  <si>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</si>
  <si>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</si>
  <si>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</si>
  <si>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</si>
  <si>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</si>
  <si>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</si>
  <si>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</si>
  <si>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</si>
  <si>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</si>
  <si>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</si>
  <si>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</si>
  <si>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</si>
  <si>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</si>
  <si>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</si>
  <si>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</si>
  <si>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</si>
  <si>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</si>
  <si>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</si>
  <si>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</si>
  <si>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</si>
  <si>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</si>
  <si>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%,V4561062</t>
  </si>
  <si>
    <t>4561062</t>
  </si>
  <si>
    <t>PROVISION PJM NITS Affil- Cost</t>
  </si>
  <si>
    <t>%,V4561063</t>
  </si>
  <si>
    <t>4561063</t>
  </si>
  <si>
    <t>PROVISION PJM NITS Affiliated</t>
  </si>
  <si>
    <t>%,V4540002</t>
  </si>
  <si>
    <t>4540002</t>
  </si>
  <si>
    <t>%,V4540004</t>
  </si>
  <si>
    <t>4540004</t>
  </si>
  <si>
    <t>%,V4540001</t>
  </si>
  <si>
    <t>4540001</t>
  </si>
  <si>
    <t>%,V4500000</t>
  </si>
  <si>
    <t>4500000</t>
  </si>
  <si>
    <t>%,V4510001</t>
  </si>
  <si>
    <t>4510001</t>
  </si>
  <si>
    <t>%,V4118002</t>
  </si>
  <si>
    <t>4118002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</si>
  <si>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</si>
  <si>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</si>
  <si>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</si>
  <si>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</si>
  <si>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</si>
  <si>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</si>
  <si>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</si>
  <si>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</si>
  <si>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</si>
  <si>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</si>
  <si>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</si>
  <si>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</si>
  <si>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</si>
  <si>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</si>
  <si>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</si>
  <si>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</si>
  <si>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</si>
  <si>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</si>
  <si>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</si>
  <si>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</si>
  <si>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</si>
  <si>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</si>
  <si>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</si>
  <si>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</si>
  <si>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</si>
  <si>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</si>
  <si>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</si>
  <si>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</si>
  <si>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</si>
  <si>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</si>
  <si>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</si>
  <si>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</si>
  <si>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</si>
  <si>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</si>
  <si>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</si>
  <si>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</si>
  <si>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</si>
  <si>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</si>
  <si>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</si>
  <si>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</si>
  <si>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</si>
  <si>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</si>
  <si>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</si>
  <si>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</si>
  <si>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</si>
  <si>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</si>
  <si>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</si>
  <si>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</si>
  <si>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</si>
  <si>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</si>
  <si>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</si>
  <si>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</si>
  <si>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</si>
  <si>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</si>
  <si>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</si>
  <si>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</si>
  <si>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</si>
  <si>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</si>
  <si>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</si>
  <si>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</si>
  <si>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</si>
  <si>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</si>
  <si>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</si>
  <si>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</si>
  <si>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</si>
  <si>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</si>
  <si>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</si>
  <si>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</si>
  <si>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</si>
  <si>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</si>
  <si>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</si>
  <si>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</si>
  <si>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</si>
  <si>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</si>
  <si>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</si>
  <si>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</si>
  <si>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</si>
  <si>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</si>
  <si>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</si>
  <si>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</si>
  <si>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</si>
  <si>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</si>
  <si>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</si>
  <si>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</si>
  <si>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</si>
  <si>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</si>
  <si>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</si>
  <si>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</si>
  <si>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</si>
  <si>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</si>
  <si>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</si>
  <si>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</si>
  <si>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</si>
  <si>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</si>
  <si>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</si>
  <si>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</si>
  <si>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</si>
  <si>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</si>
  <si>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</si>
  <si>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</si>
  <si>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</si>
  <si>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</si>
  <si>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</si>
  <si>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</si>
  <si>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</si>
  <si>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</si>
  <si>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</si>
  <si>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</si>
  <si>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%,V5070000</t>
  </si>
  <si>
    <t>5070000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</si>
  <si>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</si>
  <si>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</si>
  <si>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</si>
  <si>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</si>
  <si>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</si>
  <si>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</si>
  <si>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</si>
  <si>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</si>
  <si>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</si>
  <si>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</si>
  <si>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</si>
  <si>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</si>
  <si>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</si>
  <si>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</si>
  <si>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</si>
  <si>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</si>
  <si>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</si>
  <si>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</si>
  <si>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</si>
  <si>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</si>
  <si>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</si>
  <si>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</si>
  <si>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</si>
  <si>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</si>
  <si>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</si>
  <si>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</si>
  <si>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</si>
  <si>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</si>
  <si>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</si>
  <si>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</si>
  <si>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</si>
  <si>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</si>
  <si>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</si>
  <si>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</si>
  <si>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</si>
  <si>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</si>
  <si>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</si>
  <si>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</si>
  <si>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</si>
  <si>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</si>
  <si>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</si>
  <si>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</si>
  <si>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</si>
  <si>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</si>
  <si>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</si>
  <si>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</si>
  <si>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</si>
  <si>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</si>
  <si>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</si>
  <si>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</si>
  <si>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</si>
  <si>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</si>
  <si>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</si>
  <si>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</si>
  <si>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</si>
  <si>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</si>
  <si>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</si>
  <si>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</si>
  <si>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</si>
  <si>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</si>
  <si>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</si>
  <si>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</si>
  <si>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</si>
  <si>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</si>
  <si>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</si>
  <si>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</si>
  <si>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</si>
  <si>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</si>
  <si>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</si>
  <si>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</si>
  <si>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</si>
  <si>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</si>
  <si>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</si>
  <si>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</si>
  <si>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</si>
  <si>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</si>
  <si>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</si>
  <si>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</si>
  <si>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</si>
  <si>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</si>
  <si>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</si>
  <si>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</si>
  <si>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</si>
  <si>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</si>
  <si>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</si>
  <si>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</si>
  <si>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</si>
  <si>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</si>
  <si>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</si>
  <si>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</si>
  <si>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</si>
  <si>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</si>
  <si>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</si>
  <si>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</si>
  <si>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</si>
  <si>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</si>
  <si>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</si>
  <si>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</si>
  <si>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</si>
  <si>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</si>
  <si>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</si>
  <si>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</si>
  <si>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</si>
  <si>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</si>
  <si>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</si>
  <si>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</si>
  <si>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</si>
  <si>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</si>
  <si>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</si>
  <si>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</si>
  <si>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</si>
  <si>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</si>
  <si>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</si>
  <si>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</si>
  <si>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</si>
  <si>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</si>
  <si>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</si>
  <si>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</si>
  <si>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</si>
  <si>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</si>
  <si>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</si>
  <si>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</si>
  <si>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</si>
  <si>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</si>
  <si>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</si>
  <si>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</si>
  <si>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</si>
  <si>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</si>
  <si>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</si>
  <si>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</si>
  <si>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</si>
  <si>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</si>
  <si>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</si>
  <si>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</si>
  <si>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</si>
  <si>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</si>
  <si>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</si>
  <si>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</si>
  <si>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</si>
  <si>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</si>
  <si>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%,V9120000</t>
  </si>
  <si>
    <t>9120000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</si>
  <si>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</si>
  <si>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</si>
  <si>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</si>
  <si>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</si>
  <si>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</si>
  <si>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</si>
  <si>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</si>
  <si>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</si>
  <si>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</si>
  <si>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</si>
  <si>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</si>
  <si>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</si>
  <si>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</si>
  <si>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</si>
  <si>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</si>
  <si>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</si>
  <si>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</si>
  <si>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</si>
  <si>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</si>
  <si>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</si>
  <si>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</si>
  <si>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</si>
  <si>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</si>
  <si>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</si>
  <si>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</si>
  <si>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</si>
  <si>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</si>
  <si>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</si>
  <si>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</si>
  <si>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</si>
  <si>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</si>
  <si>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</si>
  <si>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</si>
  <si>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</si>
  <si>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</si>
  <si>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</si>
  <si>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</si>
  <si>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</si>
  <si>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</si>
  <si>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</si>
  <si>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</si>
  <si>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</si>
  <si>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</si>
  <si>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</si>
  <si>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</si>
  <si>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</si>
  <si>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</si>
  <si>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</si>
  <si>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</si>
  <si>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</si>
  <si>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</si>
  <si>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</si>
  <si>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</si>
  <si>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</si>
  <si>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</si>
  <si>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</si>
  <si>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</si>
  <si>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</si>
  <si>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</si>
  <si>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</si>
  <si>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</si>
  <si>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</si>
  <si>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</si>
  <si>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</si>
  <si>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</si>
  <si>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</si>
  <si>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</si>
  <si>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</si>
  <si>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</si>
  <si>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</si>
  <si>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</si>
  <si>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</si>
  <si>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</si>
  <si>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</si>
  <si>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</si>
  <si>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</si>
  <si>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</si>
  <si>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</si>
  <si>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</si>
  <si>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</si>
  <si>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</si>
  <si>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</si>
  <si>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</si>
  <si>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</si>
  <si>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</si>
  <si>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</si>
  <si>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</si>
  <si>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</si>
  <si>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</si>
  <si>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</si>
  <si>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</si>
  <si>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</si>
  <si>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</si>
  <si>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</si>
  <si>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</si>
  <si>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</si>
  <si>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</si>
  <si>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</si>
  <si>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</si>
  <si>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</si>
  <si>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</si>
  <si>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</si>
  <si>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</si>
  <si>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</si>
  <si>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</si>
  <si>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</si>
  <si>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</si>
  <si>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</si>
  <si>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</si>
  <si>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</si>
  <si>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</si>
  <si>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</si>
  <si>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</si>
  <si>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</si>
  <si>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</si>
  <si>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</si>
  <si>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</si>
  <si>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</si>
  <si>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</si>
  <si>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</si>
  <si>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</si>
  <si>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</si>
  <si>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%,V9302006</t>
  </si>
  <si>
    <t>9302006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</si>
  <si>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</si>
  <si>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</si>
  <si>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</si>
  <si>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</si>
  <si>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</si>
  <si>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</si>
  <si>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</si>
  <si>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</si>
  <si>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</si>
  <si>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</si>
  <si>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</si>
  <si>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</si>
  <si>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</si>
  <si>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</si>
  <si>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</si>
  <si>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</si>
  <si>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</si>
  <si>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</si>
  <si>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</si>
  <si>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</si>
  <si>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</si>
  <si>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</si>
  <si>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</si>
  <si>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</si>
  <si>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</si>
  <si>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</si>
  <si>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</si>
  <si>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</si>
  <si>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</si>
  <si>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</si>
  <si>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</si>
  <si>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</si>
  <si>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</si>
  <si>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</si>
  <si>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</si>
  <si>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</si>
  <si>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</si>
  <si>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</si>
  <si>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</si>
  <si>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</si>
  <si>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</si>
  <si>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</si>
  <si>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</si>
  <si>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</si>
  <si>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</si>
  <si>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</si>
  <si>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</si>
  <si>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</si>
  <si>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</si>
  <si>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</si>
  <si>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</si>
  <si>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</si>
  <si>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</si>
  <si>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</si>
  <si>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</si>
  <si>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</si>
  <si>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</si>
  <si>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</si>
  <si>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</si>
  <si>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</si>
  <si>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</si>
  <si>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</si>
  <si>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</si>
  <si>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</si>
  <si>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</si>
  <si>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</si>
  <si>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</si>
  <si>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</si>
  <si>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</si>
  <si>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</si>
  <si>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</si>
  <si>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</si>
  <si>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</si>
  <si>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</si>
  <si>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%,V9350024</t>
  </si>
  <si>
    <t>9350024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</si>
  <si>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</si>
  <si>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</si>
  <si>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</si>
  <si>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</si>
  <si>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</si>
  <si>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</si>
  <si>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</si>
  <si>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</si>
  <si>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</si>
  <si>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</si>
  <si>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</si>
  <si>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</si>
  <si>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</si>
  <si>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</si>
  <si>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</si>
  <si>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</si>
  <si>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</si>
  <si>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</si>
  <si>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</si>
  <si>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</si>
  <si>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</si>
  <si>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</si>
  <si>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</si>
  <si>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</si>
  <si>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</si>
  <si>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</si>
  <si>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</si>
  <si>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</si>
  <si>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</si>
  <si>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</si>
  <si>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</si>
  <si>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</si>
  <si>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</si>
  <si>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</si>
  <si>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</si>
  <si>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</si>
  <si>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</si>
  <si>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</si>
  <si>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</si>
  <si>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</si>
  <si>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</si>
  <si>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</si>
  <si>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</si>
  <si>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</si>
  <si>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</si>
  <si>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</si>
  <si>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</si>
  <si>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</si>
  <si>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</si>
  <si>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</si>
  <si>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</si>
  <si>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</si>
  <si>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</si>
  <si>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</si>
  <si>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%,V408101811</t>
  </si>
  <si>
    <t>408101811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</si>
  <si>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</si>
  <si>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</si>
  <si>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</si>
  <si>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</si>
  <si>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</si>
  <si>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</si>
  <si>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</si>
  <si>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</si>
  <si>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</si>
  <si>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</si>
  <si>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</si>
  <si>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</si>
  <si>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</si>
  <si>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</si>
  <si>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</si>
  <si>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</si>
  <si>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</si>
  <si>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</si>
  <si>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</si>
  <si>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</si>
  <si>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</si>
  <si>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</si>
  <si>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</si>
  <si>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</si>
  <si>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</si>
  <si>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</si>
  <si>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</si>
  <si>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</si>
  <si>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</si>
  <si>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</si>
  <si>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</si>
  <si>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</si>
  <si>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</si>
  <si>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</si>
  <si>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</si>
  <si>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</si>
  <si>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</si>
  <si>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</si>
  <si>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</si>
  <si>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</si>
  <si>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</si>
  <si>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</si>
  <si>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</si>
  <si>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</si>
  <si>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</si>
  <si>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</si>
  <si>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</si>
  <si>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</si>
  <si>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</si>
  <si>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</si>
  <si>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</si>
  <si>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</si>
  <si>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</si>
  <si>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</si>
  <si>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</si>
  <si>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</si>
  <si>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</si>
  <si>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</si>
  <si>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</si>
  <si>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</si>
  <si>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</si>
  <si>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</si>
  <si>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</si>
  <si>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</si>
  <si>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</si>
  <si>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</si>
  <si>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</si>
  <si>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</si>
  <si>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</si>
  <si>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</si>
  <si>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</si>
  <si>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</si>
  <si>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</si>
  <si>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</si>
  <si>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</si>
  <si>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</si>
  <si>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</si>
  <si>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</si>
  <si>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</si>
  <si>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</si>
  <si>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</si>
  <si>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</si>
  <si>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</si>
  <si>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</si>
  <si>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</si>
  <si>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</si>
  <si>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</si>
  <si>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</si>
  <si>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</si>
  <si>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</si>
  <si>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</si>
  <si>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</si>
  <si>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</si>
  <si>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</si>
  <si>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</si>
  <si>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</si>
  <si>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</si>
  <si>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</si>
  <si>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</si>
  <si>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</si>
  <si>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</si>
  <si>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</si>
  <si>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</si>
  <si>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</si>
  <si>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</si>
  <si>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</si>
  <si>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</si>
  <si>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</si>
  <si>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</si>
  <si>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</si>
  <si>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</si>
  <si>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</si>
  <si>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</si>
  <si>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</si>
  <si>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</si>
  <si>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</si>
  <si>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</si>
  <si>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</si>
  <si>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</si>
  <si>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</si>
  <si>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</si>
  <si>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</si>
  <si>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</si>
  <si>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</si>
  <si>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</si>
  <si>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</si>
  <si>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</si>
  <si>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</si>
  <si>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</si>
  <si>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</si>
  <si>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</si>
  <si>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</si>
  <si>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</si>
  <si>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</si>
  <si>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</si>
  <si>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</si>
  <si>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</si>
  <si>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</si>
  <si>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</si>
  <si>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</si>
  <si>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</si>
  <si>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</si>
  <si>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</si>
  <si>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</si>
  <si>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</si>
  <si>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</si>
  <si>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</si>
  <si>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</si>
  <si>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</si>
  <si>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</si>
  <si>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</si>
  <si>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</si>
  <si>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</si>
  <si>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</si>
  <si>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</si>
  <si>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</si>
  <si>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</si>
  <si>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</si>
  <si>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</si>
  <si>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</si>
  <si>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</si>
  <si>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</si>
  <si>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Rent From Elect Property-NAC</t>
  </si>
  <si>
    <t>Rent From Elect Prop-ABD-Nonaf</t>
  </si>
  <si>
    <t>Rent From Elect Property - Af</t>
  </si>
  <si>
    <t>Forfeited Discounts</t>
  </si>
  <si>
    <t>Misc Service Rev - Nonaffil</t>
  </si>
  <si>
    <t>Comp. Allow Gains Title IV SO2</t>
  </si>
  <si>
    <t>Fuel Consumed</t>
  </si>
  <si>
    <t>Fuel - Procure Unload &amp; Handle</t>
  </si>
  <si>
    <t>Fuel - Deferred</t>
  </si>
  <si>
    <t>Fuel Survey Activity</t>
  </si>
  <si>
    <t>Fuel Oil Consumed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</si>
  <si>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</si>
  <si>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</si>
  <si>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</si>
  <si>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</si>
  <si>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</si>
  <si>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</si>
  <si>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</si>
  <si>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</si>
  <si>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</si>
  <si>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</si>
  <si>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</si>
  <si>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</si>
  <si>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</si>
  <si>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</si>
  <si>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</si>
  <si>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</si>
  <si>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</si>
  <si>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</si>
  <si>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</si>
  <si>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</si>
  <si>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</si>
  <si>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</si>
  <si>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</si>
  <si>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</si>
  <si>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</si>
  <si>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</si>
  <si>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</si>
  <si>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</si>
  <si>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</si>
  <si>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</si>
  <si>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</si>
  <si>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</si>
  <si>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</si>
  <si>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</si>
  <si>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</si>
  <si>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</si>
  <si>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</si>
  <si>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</si>
  <si>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</si>
  <si>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</si>
  <si>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</si>
  <si>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</si>
  <si>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</si>
  <si>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</si>
  <si>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</si>
  <si>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</si>
  <si>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</si>
  <si>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</si>
  <si>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Rents</t>
  </si>
  <si>
    <t>Allow Consum Title IV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</si>
  <si>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</si>
  <si>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</si>
  <si>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</si>
  <si>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</si>
  <si>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</si>
  <si>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</si>
  <si>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</si>
  <si>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</si>
  <si>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</si>
  <si>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</si>
  <si>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</si>
  <si>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</si>
  <si>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</si>
  <si>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</si>
  <si>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</si>
  <si>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</si>
  <si>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</si>
  <si>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</si>
  <si>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</si>
  <si>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</si>
  <si>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</si>
  <si>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</si>
  <si>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</si>
  <si>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</si>
  <si>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</si>
  <si>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</si>
  <si>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</si>
  <si>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PROVISION PJM NITS Affl Expens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</si>
  <si>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</si>
  <si>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</si>
  <si>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</si>
  <si>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</si>
  <si>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</si>
  <si>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</si>
  <si>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</si>
  <si>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</si>
  <si>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</si>
  <si>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</si>
  <si>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</si>
  <si>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</si>
  <si>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</si>
  <si>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</si>
  <si>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</si>
  <si>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</si>
  <si>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</si>
  <si>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</si>
  <si>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</si>
  <si>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</si>
  <si>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</si>
  <si>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</si>
  <si>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</si>
  <si>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</si>
  <si>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</si>
  <si>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</si>
  <si>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</si>
  <si>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</si>
  <si>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</si>
  <si>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</si>
  <si>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</si>
  <si>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</si>
  <si>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</si>
  <si>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</si>
  <si>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</si>
  <si>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Demonstrating &amp; Selling Exp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</si>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</sst>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7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223</v>
      </c>
      <c r="B1" s="14" t="s">
        <v>176</v>
      </c>
      <c r="C1" s="54" t="s">
        <v>177</v>
      </c>
      <c r="D1" s="15"/>
      <c r="E1" s="15"/>
      <c r="F1" s="15" t="s">
        <v>223</v>
      </c>
      <c r="G1" s="15" t="s">
        <v>224</v>
      </c>
      <c r="H1" s="90" t="s">
        <v>225</v>
      </c>
      <c r="I1" s="103" t="s">
        <v>225</v>
      </c>
      <c r="J1" s="104"/>
      <c r="K1" s="15" t="s">
        <v>392</v>
      </c>
      <c r="L1" s="15" t="s">
        <v>393</v>
      </c>
      <c r="M1" s="90" t="s">
        <v>225</v>
      </c>
      <c r="N1" s="103" t="s">
        <v>225</v>
      </c>
      <c r="O1" s="104"/>
      <c r="P1" s="15" t="s">
        <v>394</v>
      </c>
      <c r="Q1" s="15" t="s">
        <v>395</v>
      </c>
      <c r="R1" s="90" t="s">
        <v>225</v>
      </c>
      <c r="S1" s="103" t="s">
        <v>225</v>
      </c>
      <c r="T1" s="104"/>
      <c r="U1" s="15" t="s">
        <v>397</v>
      </c>
      <c r="V1" s="15" t="s">
        <v>396</v>
      </c>
      <c r="W1" s="90" t="s">
        <v>225</v>
      </c>
      <c r="X1" s="103" t="s">
        <v>225</v>
      </c>
    </row>
    <row r="2" spans="3:24" ht="12.75">
      <c r="C2" s="16"/>
      <c r="F2" s="122"/>
      <c r="G2" s="123" t="str">
        <f>IF($C$586="Error",$C$591,IF($C$592="Error",$C$588&amp;" - "&amp;$C$587,IF($C$592=$C$591,$C$592&amp;" - "&amp;$C$586,$C$592&amp;" - "&amp;$C$591)))</f>
        <v>Kentucky Power Corp Consol</v>
      </c>
      <c r="H2" s="18"/>
      <c r="I2" s="105"/>
      <c r="K2" s="122"/>
      <c r="L2" s="123" t="str">
        <f>IF($C$586="Error",$C$591,IF($C$592="Error",$C$588&amp;" - "&amp;$C$587,IF($C$592=$C$591,$C$592&amp;" -"&amp;$C$586,$C$592&amp;" - "&amp;$C$591)))</f>
        <v>Kentucky Power Corp Consol</v>
      </c>
      <c r="M2" s="18"/>
      <c r="N2" s="105"/>
      <c r="P2" s="122"/>
      <c r="Q2" s="123" t="str">
        <f>IF($C$586="Error",$C$591,IF($C$592="Error",$C$588&amp;" - "&amp;$C$587,IF($C$592=$C$591,$C$592&amp;" -"&amp;$C$586,$C$592&amp;" - "&amp;$C$591)))</f>
        <v>Kentucky Power Corp Consol</v>
      </c>
      <c r="R2" s="18"/>
      <c r="S2" s="105"/>
      <c r="U2" s="122"/>
      <c r="V2" s="123" t="str">
        <f>IF($C$586="Error",$C$591,IF($C$592="Error",$C$588&amp;" - "&amp;$C$587,IF($C$592=$C$591,$C$592&amp;" -"&amp;$C$586,$C$592&amp;" - "&amp;$C$591)))</f>
        <v>Kentucky Power Corp Consol</v>
      </c>
      <c r="W2" s="18"/>
      <c r="X2" s="105"/>
    </row>
    <row r="3" spans="3:24" ht="12.75">
      <c r="C3" s="20">
        <f>IF(C582&gt;0,"REPORT HAS "&amp;C582&amp;" DATA ERROR(S)","")</f>
      </c>
      <c r="F3" s="82"/>
      <c r="G3" s="124" t="s">
        <v>226</v>
      </c>
      <c r="H3" s="18"/>
      <c r="I3" s="105"/>
      <c r="K3" s="82"/>
      <c r="L3" s="124" t="s">
        <v>226</v>
      </c>
      <c r="M3" s="18"/>
      <c r="N3" s="105"/>
      <c r="P3" s="82"/>
      <c r="Q3" s="124" t="s">
        <v>226</v>
      </c>
      <c r="R3" s="18"/>
      <c r="S3" s="105"/>
      <c r="U3" s="82"/>
      <c r="V3" s="124" t="s">
        <v>226</v>
      </c>
      <c r="W3" s="18"/>
      <c r="X3" s="105"/>
    </row>
    <row r="4" spans="3:24" ht="12.75">
      <c r="C4" s="27"/>
      <c r="F4" s="121"/>
      <c r="G4" s="124" t="str">
        <f>TEXT(+$C$576,"MMMM YYYY")</f>
        <v>October 2011</v>
      </c>
      <c r="H4" s="18"/>
      <c r="I4" s="105"/>
      <c r="K4" s="121"/>
      <c r="L4" s="124" t="str">
        <f>TEXT(+$C$576,"MMMM YYYY")</f>
        <v>October 2011</v>
      </c>
      <c r="M4" s="18"/>
      <c r="N4" s="105"/>
      <c r="P4" s="121"/>
      <c r="Q4" s="124" t="str">
        <f>TEXT(+$C$576,"MMMM YYYY")</f>
        <v>October 2011</v>
      </c>
      <c r="R4" s="18"/>
      <c r="S4" s="105"/>
      <c r="U4" s="121"/>
      <c r="V4" s="124" t="str">
        <f>TEXT(+$C$576,"MMMM YYYY")</f>
        <v>October 2011</v>
      </c>
      <c r="W4" s="18"/>
      <c r="X4" s="105"/>
    </row>
    <row r="5" spans="2:24" ht="13.5" thickBot="1">
      <c r="B5" s="55" t="str">
        <f>"Run Date: "&amp;TEXT(NvsEndTime,"MM/DD/YYYY  hh:mm")</f>
        <v>Run Date: 11/08/2011  17:56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IF(C589&lt;&gt;"Error",C589,"")</f>
        <v>X_OPR_COS</v>
      </c>
      <c r="C6" s="47" t="str">
        <f>"Rpt ID: "&amp;C584&amp;"      Layout: "&amp;C585</f>
        <v>Rpt ID: GLR2100V      Layout: GLR2100V</v>
      </c>
      <c r="D6" s="19"/>
      <c r="E6" s="19"/>
      <c r="F6" s="84" t="s">
        <v>227</v>
      </c>
      <c r="G6" s="91"/>
      <c r="H6" s="59" t="s">
        <v>297</v>
      </c>
      <c r="I6" s="105"/>
      <c r="J6" s="109"/>
      <c r="K6" s="84" t="s">
        <v>229</v>
      </c>
      <c r="L6" s="91"/>
      <c r="M6" s="59" t="s">
        <v>297</v>
      </c>
      <c r="N6" s="105"/>
      <c r="O6" s="109"/>
      <c r="P6" s="84" t="s">
        <v>228</v>
      </c>
      <c r="Q6" s="91"/>
      <c r="R6" s="59" t="s">
        <v>297</v>
      </c>
      <c r="S6" s="105"/>
      <c r="T6" s="109"/>
      <c r="U6" s="84" t="s">
        <v>230</v>
      </c>
      <c r="V6" s="91"/>
      <c r="W6" s="59" t="s">
        <v>297</v>
      </c>
      <c r="X6" s="105"/>
    </row>
    <row r="7" spans="1:24" s="12" customFormat="1" ht="13.5" thickBot="1">
      <c r="A7" s="9"/>
      <c r="B7" s="21" t="str">
        <f>IF(C586="Error",""&amp;C592,IF(C592="Error",""&amp;C588,""&amp;C592))</f>
        <v>KYP_CORP_CONSOL</v>
      </c>
      <c r="C7" s="8" t="str">
        <f>IF($C$586="Error",NvsTreeASD&amp;" Acct: PRPT_ACCOUNT      BU: "&amp;+$C$593,IF(C592="Error",NvsTreeASD&amp;" Acct: PRPT_ACCOUNT     BU: "&amp;+$C$588,NvsTreeASD&amp;"  Acct: PRPT_ACCOUNT    BU: "&amp;+$C$592))</f>
        <v>V2099-01-01 Acct: PRPT_ACCOUNT      BU: GL_PRPT_CONS</v>
      </c>
      <c r="D7" s="5"/>
      <c r="E7" s="5"/>
      <c r="F7" s="85" t="str">
        <f>TEXT($C$576,"YYYY")</f>
        <v>2011</v>
      </c>
      <c r="G7" s="92">
        <f>+F7-1</f>
        <v>2010</v>
      </c>
      <c r="H7" s="24" t="s">
        <v>231</v>
      </c>
      <c r="I7" s="110" t="s">
        <v>232</v>
      </c>
      <c r="J7" s="111"/>
      <c r="K7" s="85" t="str">
        <f>TEXT($C$576,"YYYY")</f>
        <v>2011</v>
      </c>
      <c r="L7" s="92">
        <f>+K7-1</f>
        <v>2010</v>
      </c>
      <c r="M7" s="24" t="s">
        <v>231</v>
      </c>
      <c r="N7" s="110" t="s">
        <v>232</v>
      </c>
      <c r="O7" s="111"/>
      <c r="P7" s="85" t="str">
        <f>TEXT($C$576,"YYYY")</f>
        <v>2011</v>
      </c>
      <c r="Q7" s="92">
        <f>+P7-1</f>
        <v>2010</v>
      </c>
      <c r="R7" s="24" t="s">
        <v>231</v>
      </c>
      <c r="S7" s="110" t="s">
        <v>232</v>
      </c>
      <c r="T7" s="111"/>
      <c r="U7" s="85" t="str">
        <f>TEXT($C$576,"YYYY")</f>
        <v>2011</v>
      </c>
      <c r="V7" s="92">
        <f>+U7-1</f>
        <v>2010</v>
      </c>
      <c r="W7" s="24" t="s">
        <v>231</v>
      </c>
      <c r="X7" s="110" t="s">
        <v>232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433</v>
      </c>
      <c r="B10" s="14" t="s">
        <v>434</v>
      </c>
      <c r="C10" s="54" t="s">
        <v>435</v>
      </c>
      <c r="D10" s="15"/>
      <c r="E10" s="15"/>
      <c r="F10" s="15">
        <v>6601611.5600000005</v>
      </c>
      <c r="G10" s="15">
        <v>6689963.7</v>
      </c>
      <c r="H10" s="90">
        <f>+F10-G10</f>
        <v>-88352.13999999966</v>
      </c>
      <c r="I10" s="103">
        <f>IF(G10&lt;0,IF(H10=0,0,IF(OR(G10=0,F10=0),"N.M.",IF(ABS(H10/G10)&gt;=10,"N.M.",H10/(-G10)))),IF(H10=0,0,IF(OR(G10=0,F10=0),"N.M.",IF(ABS(H10/G10)&gt;=10,"N.M.",H10/G10))))</f>
        <v>-0.013206669566831829</v>
      </c>
      <c r="J10" s="104"/>
      <c r="K10" s="15">
        <v>87887534.45</v>
      </c>
      <c r="L10" s="15">
        <v>79545629.44</v>
      </c>
      <c r="M10" s="90">
        <f>+K10-L10</f>
        <v>8341905.010000005</v>
      </c>
      <c r="N10" s="103">
        <f>IF(L10&lt;0,IF(M10=0,0,IF(OR(L10=0,K10=0),"N.M.",IF(ABS(M10/L10)&gt;=10,"N.M.",M10/(-L10)))),IF(M10=0,0,IF(OR(L10=0,K10=0),"N.M.",IF(ABS(M10/L10)&gt;=10,"N.M.",M10/L10))))</f>
        <v>0.10486943240913282</v>
      </c>
      <c r="O10" s="104"/>
      <c r="P10" s="15">
        <v>20881298.02</v>
      </c>
      <c r="Q10" s="15">
        <v>22372991.28</v>
      </c>
      <c r="R10" s="90">
        <f>+P10-Q10</f>
        <v>-1491693.2600000016</v>
      </c>
      <c r="S10" s="103">
        <f>IF(Q10&lt;0,IF(R10=0,0,IF(OR(Q10=0,P10=0),"N.M.",IF(ABS(R10/Q10)&gt;=10,"N.M.",R10/(-Q10)))),IF(R10=0,0,IF(OR(Q10=0,P10=0),"N.M.",IF(ABS(R10/Q10)&gt;=10,"N.M.",R10/Q10))))</f>
        <v>-0.06667384085263013</v>
      </c>
      <c r="T10" s="104"/>
      <c r="U10" s="15">
        <v>112823994.59</v>
      </c>
      <c r="V10" s="15">
        <v>95852029.53999999</v>
      </c>
      <c r="W10" s="90">
        <f>+U10-V10</f>
        <v>16971965.050000012</v>
      </c>
      <c r="X10" s="103">
        <f>IF(V10&lt;0,IF(W10=0,0,IF(OR(V10=0,U10=0),"N.M.",IF(ABS(W10/V10)&gt;=10,"N.M.",W10/(-V10)))),IF(W10=0,0,IF(OR(V10=0,U10=0),"N.M.",IF(ABS(W10/V10)&gt;=10,"N.M.",W10/V10))))</f>
        <v>0.17706422212914588</v>
      </c>
    </row>
    <row r="11" spans="1:24" s="14" customFormat="1" ht="12.75" hidden="1" outlineLevel="2">
      <c r="A11" s="14" t="s">
        <v>436</v>
      </c>
      <c r="B11" s="14" t="s">
        <v>437</v>
      </c>
      <c r="C11" s="54" t="s">
        <v>438</v>
      </c>
      <c r="D11" s="15"/>
      <c r="E11" s="15"/>
      <c r="F11" s="15">
        <v>3507253.75</v>
      </c>
      <c r="G11" s="15">
        <v>3678717.96</v>
      </c>
      <c r="H11" s="90">
        <f>+F11-G11</f>
        <v>-171464.20999999996</v>
      </c>
      <c r="I11" s="103">
        <f>IF(G11&lt;0,IF(H11=0,0,IF(OR(G11=0,F11=0),"N.M.",IF(ABS(H11/G11)&gt;=10,"N.M.",H11/(-G11)))),IF(H11=0,0,IF(OR(G11=0,F11=0),"N.M.",IF(ABS(H11/G11)&gt;=10,"N.M.",H11/G11))))</f>
        <v>-0.04660977325916009</v>
      </c>
      <c r="J11" s="104"/>
      <c r="K11" s="15">
        <v>43512651.35</v>
      </c>
      <c r="L11" s="15">
        <v>40652565.14</v>
      </c>
      <c r="M11" s="90">
        <f>+K11-L11</f>
        <v>2860086.210000001</v>
      </c>
      <c r="N11" s="103">
        <f>IF(L11&lt;0,IF(M11=0,0,IF(OR(L11=0,K11=0),"N.M.",IF(ABS(M11/L11)&gt;=10,"N.M.",M11/(-L11)))),IF(M11=0,0,IF(OR(L11=0,K11=0),"N.M.",IF(ABS(M11/L11)&gt;=10,"N.M.",M11/L11))))</f>
        <v>0.07035438477622229</v>
      </c>
      <c r="O11" s="104"/>
      <c r="P11" s="15">
        <v>12139966.68</v>
      </c>
      <c r="Q11" s="15">
        <v>13342099.56</v>
      </c>
      <c r="R11" s="90">
        <f>+P11-Q11</f>
        <v>-1202132.8800000008</v>
      </c>
      <c r="S11" s="103">
        <f>IF(Q11&lt;0,IF(R11=0,0,IF(OR(Q11=0,P11=0),"N.M.",IF(ABS(R11/Q11)&gt;=10,"N.M.",R11/(-Q11)))),IF(R11=0,0,IF(OR(Q11=0,P11=0),"N.M.",IF(ABS(R11/Q11)&gt;=10,"N.M.",R11/Q11))))</f>
        <v>-0.09010072774483184</v>
      </c>
      <c r="T11" s="104"/>
      <c r="U11" s="15">
        <v>53783628.13</v>
      </c>
      <c r="V11" s="15">
        <v>47789459.81</v>
      </c>
      <c r="W11" s="90">
        <f>+U11-V11</f>
        <v>5994168.32</v>
      </c>
      <c r="X11" s="103">
        <f>IF(V11&lt;0,IF(W11=0,0,IF(OR(V11=0,U11=0),"N.M.",IF(ABS(W11/V11)&gt;=10,"N.M.",W11/(-V11)))),IF(W11=0,0,IF(OR(V11=0,U11=0),"N.M.",IF(ABS(W11/V11)&gt;=10,"N.M.",W11/V11))))</f>
        <v>0.12542866866106978</v>
      </c>
    </row>
    <row r="12" spans="1:24" s="14" customFormat="1" ht="12.75" hidden="1" outlineLevel="2">
      <c r="A12" s="14" t="s">
        <v>439</v>
      </c>
      <c r="B12" s="14" t="s">
        <v>440</v>
      </c>
      <c r="C12" s="54" t="s">
        <v>441</v>
      </c>
      <c r="D12" s="15"/>
      <c r="E12" s="15"/>
      <c r="F12" s="15">
        <v>4473980.49</v>
      </c>
      <c r="G12" s="15">
        <v>3898147.63</v>
      </c>
      <c r="H12" s="90">
        <f>+F12-G12</f>
        <v>575832.8600000003</v>
      </c>
      <c r="I12" s="103">
        <f>IF(G12&lt;0,IF(H12=0,0,IF(OR(G12=0,F12=0),"N.M.",IF(ABS(H12/G12)&gt;=10,"N.M.",H12/(-G12)))),IF(H12=0,0,IF(OR(G12=0,F12=0),"N.M.",IF(ABS(H12/G12)&gt;=10,"N.M.",H12/G12))))</f>
        <v>0.14771961317432206</v>
      </c>
      <c r="J12" s="104"/>
      <c r="K12" s="15">
        <v>55275957.21</v>
      </c>
      <c r="L12" s="15">
        <v>55714724.58</v>
      </c>
      <c r="M12" s="90">
        <f>+K12-L12</f>
        <v>-438767.3699999973</v>
      </c>
      <c r="N12" s="103">
        <f>IF(L12&lt;0,IF(M12=0,0,IF(OR(L12=0,K12=0),"N.M.",IF(ABS(M12/L12)&gt;=10,"N.M.",M12/(-L12)))),IF(M12=0,0,IF(OR(L12=0,K12=0),"N.M.",IF(ABS(M12/L12)&gt;=10,"N.M.",M12/L12))))</f>
        <v>-0.007875249735282768</v>
      </c>
      <c r="O12" s="104"/>
      <c r="P12" s="15">
        <v>14389601.85</v>
      </c>
      <c r="Q12" s="15">
        <v>12342523.28</v>
      </c>
      <c r="R12" s="90">
        <f>+P12-Q12</f>
        <v>2047078.5700000003</v>
      </c>
      <c r="S12" s="103">
        <f>IF(Q12&lt;0,IF(R12=0,0,IF(OR(Q12=0,P12=0),"N.M.",IF(ABS(R12/Q12)&gt;=10,"N.M.",R12/(-Q12)))),IF(R12=0,0,IF(OR(Q12=0,P12=0),"N.M.",IF(ABS(R12/Q12)&gt;=10,"N.M.",R12/Q12))))</f>
        <v>0.16585575927712573</v>
      </c>
      <c r="T12" s="104"/>
      <c r="U12" s="15">
        <v>70093214.93</v>
      </c>
      <c r="V12" s="15">
        <v>67006553.15</v>
      </c>
      <c r="W12" s="90">
        <f>+U12-V12</f>
        <v>3086661.7800000086</v>
      </c>
      <c r="X12" s="103">
        <f>IF(V12&lt;0,IF(W12=0,0,IF(OR(V12=0,U12=0),"N.M.",IF(ABS(W12/V12)&gt;=10,"N.M.",W12/(-V12)))),IF(W12=0,0,IF(OR(V12=0,U12=0),"N.M.",IF(ABS(W12/V12)&gt;=10,"N.M.",W12/V12))))</f>
        <v>0.04606507326365897</v>
      </c>
    </row>
    <row r="13" spans="1:24" ht="12.75" hidden="1" outlineLevel="1">
      <c r="A13" s="1" t="s">
        <v>325</v>
      </c>
      <c r="B13" s="9" t="s">
        <v>310</v>
      </c>
      <c r="C13" s="66" t="s">
        <v>305</v>
      </c>
      <c r="D13" s="28"/>
      <c r="E13" s="28"/>
      <c r="F13" s="17">
        <v>14582845.8</v>
      </c>
      <c r="G13" s="17">
        <v>14266829.29</v>
      </c>
      <c r="H13" s="35">
        <f>+F13-G13</f>
        <v>316016.51000000164</v>
      </c>
      <c r="I13" s="95">
        <f>IF(G13&lt;0,IF(H13=0,0,IF(OR(G13=0,F13=0),"N.M.",IF(ABS(H13/G13)&gt;=10,"N.M.",H13/(-G13)))),IF(H13=0,0,IF(OR(G13=0,F13=0),"N.M.",IF(ABS(H13/G13)&gt;=10,"N.M.",H13/G13))))</f>
        <v>0.022150437464160733</v>
      </c>
      <c r="K13" s="17">
        <v>186676143.01000002</v>
      </c>
      <c r="L13" s="17">
        <v>175912919.16</v>
      </c>
      <c r="M13" s="35">
        <f>+K13-L13</f>
        <v>10763223.850000024</v>
      </c>
      <c r="N13" s="95">
        <f>IF(L13&lt;0,IF(M13=0,0,IF(OR(L13=0,K13=0),"N.M.",IF(ABS(M13/L13)&gt;=10,"N.M.",M13/(-L13)))),IF(M13=0,0,IF(OR(L13=0,K13=0),"N.M.",IF(ABS(M13/L13)&gt;=10,"N.M.",M13/L13))))</f>
        <v>0.06118495390443968</v>
      </c>
      <c r="P13" s="17">
        <v>47410866.55</v>
      </c>
      <c r="Q13" s="17">
        <v>48057614.120000005</v>
      </c>
      <c r="R13" s="35">
        <f>+P13-Q13</f>
        <v>-646747.5700000077</v>
      </c>
      <c r="S13" s="95">
        <f>IF(Q13&lt;0,IF(R13=0,0,IF(OR(Q13=0,P13=0),"N.M.",IF(ABS(R13/Q13)&gt;=10,"N.M.",R13/(-Q13)))),IF(R13=0,0,IF(OR(Q13=0,P13=0),"N.M.",IF(ABS(R13/Q13)&gt;=10,"N.M.",R13/Q13))))</f>
        <v>-0.013457754444177714</v>
      </c>
      <c r="U13" s="17">
        <v>236700837.65</v>
      </c>
      <c r="V13" s="17">
        <v>210648042.5</v>
      </c>
      <c r="W13" s="35">
        <f>+U13-V13</f>
        <v>26052795.150000006</v>
      </c>
      <c r="X13" s="95">
        <f>IF(V13&lt;0,IF(W13=0,0,IF(OR(V13=0,U13=0),"N.M.",IF(ABS(W13/V13)&gt;=10,"N.M.",W13/(-V13)))),IF(W13=0,0,IF(OR(V13=0,U13=0),"N.M.",IF(ABS(W13/V13)&gt;=10,"N.M.",W13/V13))))</f>
        <v>0.12367926537935905</v>
      </c>
    </row>
    <row r="14" spans="1:24" s="14" customFormat="1" ht="12.75" hidden="1" outlineLevel="2">
      <c r="A14" s="14" t="s">
        <v>442</v>
      </c>
      <c r="B14" s="14" t="s">
        <v>443</v>
      </c>
      <c r="C14" s="54" t="s">
        <v>444</v>
      </c>
      <c r="D14" s="15"/>
      <c r="E14" s="15"/>
      <c r="F14" s="15">
        <v>6094137.59</v>
      </c>
      <c r="G14" s="15">
        <v>6131768.63</v>
      </c>
      <c r="H14" s="90">
        <f aca="true" t="shared" si="0" ref="H14:H20">+F14-G14</f>
        <v>-37631.04000000004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-0.006137061306567928</v>
      </c>
      <c r="J14" s="104"/>
      <c r="K14" s="15">
        <v>59098075.7</v>
      </c>
      <c r="L14" s="15">
        <v>53829040.55</v>
      </c>
      <c r="M14" s="90">
        <f aca="true" t="shared" si="2" ref="M14:M20">+K14-L14</f>
        <v>5269035.150000006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0.09788461945751709</v>
      </c>
      <c r="O14" s="104"/>
      <c r="P14" s="15">
        <v>17273997.62</v>
      </c>
      <c r="Q14" s="15">
        <v>18390195.67</v>
      </c>
      <c r="R14" s="90">
        <f aca="true" t="shared" si="4" ref="R14:R20">+P14-Q14</f>
        <v>-1116198.0500000007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-0.06069527861635855</v>
      </c>
      <c r="T14" s="104"/>
      <c r="U14" s="15">
        <v>71971598.38</v>
      </c>
      <c r="V14" s="15">
        <v>63072660.11</v>
      </c>
      <c r="W14" s="90">
        <f aca="true" t="shared" si="6" ref="W14:W20">+U14-V14</f>
        <v>8898938.269999996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0.141090264061799</v>
      </c>
    </row>
    <row r="15" spans="1:24" s="14" customFormat="1" ht="12.75" hidden="1" outlineLevel="2">
      <c r="A15" s="14" t="s">
        <v>445</v>
      </c>
      <c r="B15" s="14" t="s">
        <v>446</v>
      </c>
      <c r="C15" s="54" t="s">
        <v>447</v>
      </c>
      <c r="D15" s="15"/>
      <c r="E15" s="15"/>
      <c r="F15" s="15">
        <v>5094795.07</v>
      </c>
      <c r="G15" s="15">
        <v>5261404.63</v>
      </c>
      <c r="H15" s="90">
        <f t="shared" si="0"/>
        <v>-166609.5599999996</v>
      </c>
      <c r="I15" s="103">
        <f t="shared" si="1"/>
        <v>-0.031666365109044955</v>
      </c>
      <c r="J15" s="104"/>
      <c r="K15" s="15">
        <v>50831003.57</v>
      </c>
      <c r="L15" s="15">
        <v>47397479.59</v>
      </c>
      <c r="M15" s="90">
        <f t="shared" si="2"/>
        <v>3433523.9799999967</v>
      </c>
      <c r="N15" s="103">
        <f t="shared" si="3"/>
        <v>0.07244106669174888</v>
      </c>
      <c r="O15" s="104"/>
      <c r="P15" s="15">
        <v>14887122.02</v>
      </c>
      <c r="Q15" s="15">
        <v>16559747.46</v>
      </c>
      <c r="R15" s="90">
        <f t="shared" si="4"/>
        <v>-1672625.4400000013</v>
      </c>
      <c r="S15" s="103">
        <f t="shared" si="5"/>
        <v>-0.1010054920245747</v>
      </c>
      <c r="T15" s="104"/>
      <c r="U15" s="15">
        <v>61183575.42</v>
      </c>
      <c r="V15" s="15">
        <v>55865580.29000001</v>
      </c>
      <c r="W15" s="90">
        <f t="shared" si="6"/>
        <v>5317995.129999995</v>
      </c>
      <c r="X15" s="103">
        <f t="shared" si="7"/>
        <v>0.09519269472176094</v>
      </c>
    </row>
    <row r="16" spans="1:24" s="14" customFormat="1" ht="12.75" hidden="1" outlineLevel="2">
      <c r="A16" s="14" t="s">
        <v>448</v>
      </c>
      <c r="B16" s="14" t="s">
        <v>449</v>
      </c>
      <c r="C16" s="54" t="s">
        <v>450</v>
      </c>
      <c r="D16" s="15"/>
      <c r="E16" s="15"/>
      <c r="F16" s="15">
        <v>3755355.06</v>
      </c>
      <c r="G16" s="15">
        <v>3848573.42</v>
      </c>
      <c r="H16" s="90">
        <f t="shared" si="0"/>
        <v>-93218.35999999987</v>
      </c>
      <c r="I16" s="103">
        <f t="shared" si="1"/>
        <v>-0.024221536093236302</v>
      </c>
      <c r="J16" s="104"/>
      <c r="K16" s="15">
        <v>34447185.11</v>
      </c>
      <c r="L16" s="15">
        <v>31628996.31</v>
      </c>
      <c r="M16" s="90">
        <f t="shared" si="2"/>
        <v>2818188.8000000007</v>
      </c>
      <c r="N16" s="103">
        <f t="shared" si="3"/>
        <v>0.08910142997831981</v>
      </c>
      <c r="O16" s="104"/>
      <c r="P16" s="15">
        <v>9903390.72</v>
      </c>
      <c r="Q16" s="15">
        <v>10041548.91</v>
      </c>
      <c r="R16" s="90">
        <f t="shared" si="4"/>
        <v>-138158.18999999948</v>
      </c>
      <c r="S16" s="103">
        <f t="shared" si="5"/>
        <v>-0.013758653295251387</v>
      </c>
      <c r="T16" s="104"/>
      <c r="U16" s="15">
        <v>41807864.379999995</v>
      </c>
      <c r="V16" s="15">
        <v>37448371.64</v>
      </c>
      <c r="W16" s="90">
        <f t="shared" si="6"/>
        <v>4359492.739999995</v>
      </c>
      <c r="X16" s="103">
        <f t="shared" si="7"/>
        <v>0.1164134126286938</v>
      </c>
    </row>
    <row r="17" spans="1:24" s="14" customFormat="1" ht="12.75" hidden="1" outlineLevel="2">
      <c r="A17" s="14" t="s">
        <v>451</v>
      </c>
      <c r="B17" s="14" t="s">
        <v>452</v>
      </c>
      <c r="C17" s="54" t="s">
        <v>453</v>
      </c>
      <c r="D17" s="15"/>
      <c r="E17" s="15"/>
      <c r="F17" s="15">
        <v>1206604.11</v>
      </c>
      <c r="G17" s="15">
        <v>1178964.75</v>
      </c>
      <c r="H17" s="90">
        <f t="shared" si="0"/>
        <v>27639.360000000102</v>
      </c>
      <c r="I17" s="103">
        <f t="shared" si="1"/>
        <v>0.023443754361612678</v>
      </c>
      <c r="J17" s="104"/>
      <c r="K17" s="15">
        <v>10919417.35</v>
      </c>
      <c r="L17" s="15">
        <v>9653666.67</v>
      </c>
      <c r="M17" s="90">
        <f t="shared" si="2"/>
        <v>1265750.6799999997</v>
      </c>
      <c r="N17" s="103">
        <f t="shared" si="3"/>
        <v>0.13111605395838674</v>
      </c>
      <c r="O17" s="104"/>
      <c r="P17" s="15">
        <v>3405293.51</v>
      </c>
      <c r="Q17" s="15">
        <v>3493327.85</v>
      </c>
      <c r="R17" s="90">
        <f t="shared" si="4"/>
        <v>-88034.34000000032</v>
      </c>
      <c r="S17" s="103">
        <f t="shared" si="5"/>
        <v>-0.025200709403785364</v>
      </c>
      <c r="T17" s="104"/>
      <c r="U17" s="15">
        <v>13418243.43</v>
      </c>
      <c r="V17" s="15">
        <v>11348425.379999999</v>
      </c>
      <c r="W17" s="90">
        <f t="shared" si="6"/>
        <v>2069818.0500000007</v>
      </c>
      <c r="X17" s="103">
        <f t="shared" si="7"/>
        <v>0.1823881270478073</v>
      </c>
    </row>
    <row r="18" spans="1:24" s="14" customFormat="1" ht="12.75" hidden="1" outlineLevel="2">
      <c r="A18" s="14" t="s">
        <v>454</v>
      </c>
      <c r="B18" s="14" t="s">
        <v>455</v>
      </c>
      <c r="C18" s="54" t="s">
        <v>456</v>
      </c>
      <c r="D18" s="15"/>
      <c r="E18" s="15"/>
      <c r="F18" s="15">
        <v>1158889.29</v>
      </c>
      <c r="G18" s="15">
        <v>1095095.14</v>
      </c>
      <c r="H18" s="90">
        <f t="shared" si="0"/>
        <v>63794.15000000014</v>
      </c>
      <c r="I18" s="103">
        <f t="shared" si="1"/>
        <v>0.058254436230992815</v>
      </c>
      <c r="J18" s="104"/>
      <c r="K18" s="15">
        <v>10828278.23</v>
      </c>
      <c r="L18" s="15">
        <v>9339820.01</v>
      </c>
      <c r="M18" s="90">
        <f t="shared" si="2"/>
        <v>1488458.2200000007</v>
      </c>
      <c r="N18" s="103">
        <f t="shared" si="3"/>
        <v>0.15936690625797195</v>
      </c>
      <c r="O18" s="104"/>
      <c r="P18" s="15">
        <v>3178755.14</v>
      </c>
      <c r="Q18" s="15">
        <v>3232688.5</v>
      </c>
      <c r="R18" s="90">
        <f t="shared" si="4"/>
        <v>-53933.35999999987</v>
      </c>
      <c r="S18" s="103">
        <f t="shared" si="5"/>
        <v>-0.016683747908281255</v>
      </c>
      <c r="T18" s="104"/>
      <c r="U18" s="15">
        <v>13133259.96</v>
      </c>
      <c r="V18" s="15">
        <v>11012663.57</v>
      </c>
      <c r="W18" s="90">
        <f t="shared" si="6"/>
        <v>2120596.3900000006</v>
      </c>
      <c r="X18" s="103">
        <f t="shared" si="7"/>
        <v>0.19255980867124597</v>
      </c>
    </row>
    <row r="19" spans="1:24" s="14" customFormat="1" ht="12.75" hidden="1" outlineLevel="2">
      <c r="A19" s="14" t="s">
        <v>457</v>
      </c>
      <c r="B19" s="14" t="s">
        <v>458</v>
      </c>
      <c r="C19" s="54" t="s">
        <v>459</v>
      </c>
      <c r="D19" s="15"/>
      <c r="E19" s="15"/>
      <c r="F19" s="15">
        <v>3810259.76</v>
      </c>
      <c r="G19" s="15">
        <v>3177956.14</v>
      </c>
      <c r="H19" s="90">
        <f t="shared" si="0"/>
        <v>632303.6199999996</v>
      </c>
      <c r="I19" s="103">
        <f t="shared" si="1"/>
        <v>0.19896549610656353</v>
      </c>
      <c r="J19" s="104"/>
      <c r="K19" s="15">
        <v>33454733.26</v>
      </c>
      <c r="L19" s="15">
        <v>32318776.13</v>
      </c>
      <c r="M19" s="90">
        <f t="shared" si="2"/>
        <v>1135957.1300000027</v>
      </c>
      <c r="N19" s="103">
        <f t="shared" si="3"/>
        <v>0.03514851940651141</v>
      </c>
      <c r="O19" s="104"/>
      <c r="P19" s="15">
        <v>10490830.49</v>
      </c>
      <c r="Q19" s="15">
        <v>8722805</v>
      </c>
      <c r="R19" s="90">
        <f t="shared" si="4"/>
        <v>1768025.4900000002</v>
      </c>
      <c r="S19" s="103">
        <f t="shared" si="5"/>
        <v>0.20269001657150426</v>
      </c>
      <c r="T19" s="104"/>
      <c r="U19" s="15">
        <v>40582512.07</v>
      </c>
      <c r="V19" s="15">
        <v>38088423.95</v>
      </c>
      <c r="W19" s="90">
        <f t="shared" si="6"/>
        <v>2494088.1199999973</v>
      </c>
      <c r="X19" s="103">
        <f t="shared" si="7"/>
        <v>0.06548152591648511</v>
      </c>
    </row>
    <row r="20" spans="1:24" s="14" customFormat="1" ht="12.75" hidden="1" outlineLevel="2">
      <c r="A20" s="14" t="s">
        <v>460</v>
      </c>
      <c r="B20" s="14" t="s">
        <v>461</v>
      </c>
      <c r="C20" s="54" t="s">
        <v>462</v>
      </c>
      <c r="D20" s="15"/>
      <c r="E20" s="15"/>
      <c r="F20" s="15">
        <v>8426017.18</v>
      </c>
      <c r="G20" s="15">
        <v>7065688.4</v>
      </c>
      <c r="H20" s="90">
        <f t="shared" si="0"/>
        <v>1360328.7799999993</v>
      </c>
      <c r="I20" s="103">
        <f t="shared" si="1"/>
        <v>0.1925260077984757</v>
      </c>
      <c r="J20" s="104"/>
      <c r="K20" s="15">
        <v>76700309.72</v>
      </c>
      <c r="L20" s="15">
        <v>70440868.91</v>
      </c>
      <c r="M20" s="90">
        <f t="shared" si="2"/>
        <v>6259440.810000002</v>
      </c>
      <c r="N20" s="103">
        <f t="shared" si="3"/>
        <v>0.088860925579971</v>
      </c>
      <c r="O20" s="104"/>
      <c r="P20" s="15">
        <v>22926698.62</v>
      </c>
      <c r="Q20" s="15">
        <v>19339413.69</v>
      </c>
      <c r="R20" s="90">
        <f t="shared" si="4"/>
        <v>3587284.9299999997</v>
      </c>
      <c r="S20" s="103">
        <f t="shared" si="5"/>
        <v>0.18549088341054043</v>
      </c>
      <c r="T20" s="104"/>
      <c r="U20" s="15">
        <v>93262852.32</v>
      </c>
      <c r="V20" s="15">
        <v>83521285.11</v>
      </c>
      <c r="W20" s="90">
        <f t="shared" si="6"/>
        <v>9741567.209999993</v>
      </c>
      <c r="X20" s="103">
        <f t="shared" si="7"/>
        <v>0.11663574377681164</v>
      </c>
    </row>
    <row r="21" spans="1:24" ht="12.75" hidden="1" outlineLevel="1">
      <c r="A21" s="1" t="s">
        <v>326</v>
      </c>
      <c r="B21" s="9" t="s">
        <v>310</v>
      </c>
      <c r="C21" s="66" t="s">
        <v>398</v>
      </c>
      <c r="D21" s="28"/>
      <c r="E21" s="28"/>
      <c r="F21" s="17">
        <v>29546058.060000002</v>
      </c>
      <c r="G21" s="17">
        <v>27759451.11</v>
      </c>
      <c r="H21" s="35">
        <f aca="true" t="shared" si="8" ref="H21:H26">+F21-G21</f>
        <v>1786606.950000003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0.06436031256239068</v>
      </c>
      <c r="J21" s="106" t="s">
        <v>307</v>
      </c>
      <c r="K21" s="17">
        <v>276279002.93999994</v>
      </c>
      <c r="L21" s="17">
        <v>254608648.17</v>
      </c>
      <c r="M21" s="35">
        <f aca="true" t="shared" si="10" ref="M21:M26">+K21-L21</f>
        <v>21670354.76999995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0.08511240653353944</v>
      </c>
      <c r="P21" s="17">
        <v>82066088.12</v>
      </c>
      <c r="Q21" s="17">
        <v>79779727.08000001</v>
      </c>
      <c r="R21" s="35">
        <f aca="true" t="shared" si="12" ref="R21:R26">+P21-Q21</f>
        <v>2286361.0399999917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0.028658421427129196</v>
      </c>
      <c r="T21" s="106" t="s">
        <v>308</v>
      </c>
      <c r="U21" s="17">
        <v>335359905.9599999</v>
      </c>
      <c r="V21" s="17">
        <v>300357410.04999995</v>
      </c>
      <c r="W21" s="35">
        <f aca="true" t="shared" si="14" ref="W21:W26">+U21-V21</f>
        <v>35002495.90999997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0.11653614906378759</v>
      </c>
    </row>
    <row r="22" spans="1:24" ht="12.75" hidden="1" outlineLevel="1">
      <c r="A22" s="1" t="s">
        <v>327</v>
      </c>
      <c r="B22" s="9" t="s">
        <v>309</v>
      </c>
      <c r="C22" s="66" t="s">
        <v>311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307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308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463</v>
      </c>
      <c r="B23" s="14" t="s">
        <v>464</v>
      </c>
      <c r="C23" s="54" t="s">
        <v>465</v>
      </c>
      <c r="D23" s="15"/>
      <c r="E23" s="15"/>
      <c r="F23" s="15">
        <v>121249.73</v>
      </c>
      <c r="G23" s="15">
        <v>113164.11</v>
      </c>
      <c r="H23" s="90">
        <f t="shared" si="8"/>
        <v>8085.619999999995</v>
      </c>
      <c r="I23" s="103">
        <f t="shared" si="9"/>
        <v>0.07145039182475782</v>
      </c>
      <c r="J23" s="104"/>
      <c r="K23" s="15">
        <v>1104080.57</v>
      </c>
      <c r="L23" s="15">
        <v>966958</v>
      </c>
      <c r="M23" s="90">
        <f t="shared" si="10"/>
        <v>137122.57000000007</v>
      </c>
      <c r="N23" s="103">
        <f t="shared" si="11"/>
        <v>0.14180819642631848</v>
      </c>
      <c r="O23" s="104"/>
      <c r="P23" s="15">
        <v>331458.56</v>
      </c>
      <c r="Q23" s="15">
        <v>322111.27</v>
      </c>
      <c r="R23" s="90">
        <f t="shared" si="12"/>
        <v>9347.289999999979</v>
      </c>
      <c r="S23" s="103">
        <f t="shared" si="13"/>
        <v>0.029018823215965026</v>
      </c>
      <c r="T23" s="104"/>
      <c r="U23" s="15">
        <v>1314242.55</v>
      </c>
      <c r="V23" s="15">
        <v>1127365.75</v>
      </c>
      <c r="W23" s="90">
        <f t="shared" si="14"/>
        <v>186876.80000000005</v>
      </c>
      <c r="X23" s="103">
        <f t="shared" si="15"/>
        <v>0.1657641275690698</v>
      </c>
    </row>
    <row r="24" spans="1:24" s="14" customFormat="1" ht="12.75" hidden="1" outlineLevel="2">
      <c r="A24" s="14" t="s">
        <v>466</v>
      </c>
      <c r="B24" s="14" t="s">
        <v>467</v>
      </c>
      <c r="C24" s="54" t="s">
        <v>468</v>
      </c>
      <c r="D24" s="15"/>
      <c r="E24" s="15"/>
      <c r="F24" s="15">
        <v>32925.75</v>
      </c>
      <c r="G24" s="15">
        <v>26019.2</v>
      </c>
      <c r="H24" s="90">
        <f t="shared" si="8"/>
        <v>6906.549999999999</v>
      </c>
      <c r="I24" s="103">
        <f t="shared" si="9"/>
        <v>0.26544052084614433</v>
      </c>
      <c r="J24" s="104"/>
      <c r="K24" s="15">
        <v>238656.66</v>
      </c>
      <c r="L24" s="15">
        <v>216491.89</v>
      </c>
      <c r="M24" s="90">
        <f t="shared" si="10"/>
        <v>22164.76999999999</v>
      </c>
      <c r="N24" s="103">
        <f t="shared" si="11"/>
        <v>0.10238152570057006</v>
      </c>
      <c r="O24" s="104"/>
      <c r="P24" s="15">
        <v>77141.39</v>
      </c>
      <c r="Q24" s="15">
        <v>60092.840000000004</v>
      </c>
      <c r="R24" s="90">
        <f t="shared" si="12"/>
        <v>17048.549999999996</v>
      </c>
      <c r="S24" s="103">
        <f t="shared" si="13"/>
        <v>0.28370351609276573</v>
      </c>
      <c r="T24" s="104"/>
      <c r="U24" s="15">
        <v>297345.68</v>
      </c>
      <c r="V24" s="15">
        <v>266624.37</v>
      </c>
      <c r="W24" s="90">
        <f t="shared" si="14"/>
        <v>30721.309999999998</v>
      </c>
      <c r="X24" s="103">
        <f t="shared" si="15"/>
        <v>0.11522318833796025</v>
      </c>
    </row>
    <row r="25" spans="1:24" ht="12.75" hidden="1" outlineLevel="1">
      <c r="A25" s="1" t="s">
        <v>328</v>
      </c>
      <c r="B25" s="9" t="s">
        <v>310</v>
      </c>
      <c r="C25" s="67" t="s">
        <v>306</v>
      </c>
      <c r="D25" s="28"/>
      <c r="E25" s="28"/>
      <c r="F25" s="125">
        <v>154175.47999999998</v>
      </c>
      <c r="G25" s="125">
        <v>139183.31</v>
      </c>
      <c r="H25" s="128">
        <f t="shared" si="8"/>
        <v>14992.169999999984</v>
      </c>
      <c r="I25" s="96">
        <f t="shared" si="9"/>
        <v>0.10771528569050401</v>
      </c>
      <c r="J25" s="106" t="s">
        <v>307</v>
      </c>
      <c r="K25" s="125">
        <v>1342737.23</v>
      </c>
      <c r="L25" s="125">
        <v>1183449.8900000001</v>
      </c>
      <c r="M25" s="128">
        <f t="shared" si="10"/>
        <v>159287.33999999985</v>
      </c>
      <c r="N25" s="96">
        <f t="shared" si="11"/>
        <v>0.13459576222530203</v>
      </c>
      <c r="P25" s="125">
        <v>408599.95</v>
      </c>
      <c r="Q25" s="125">
        <v>382204.11000000004</v>
      </c>
      <c r="R25" s="128">
        <f t="shared" si="12"/>
        <v>26395.839999999967</v>
      </c>
      <c r="S25" s="96">
        <f t="shared" si="13"/>
        <v>0.06906215634363524</v>
      </c>
      <c r="T25" s="106" t="s">
        <v>308</v>
      </c>
      <c r="U25" s="125">
        <v>1611588.23</v>
      </c>
      <c r="V25" s="125">
        <v>1393990.12</v>
      </c>
      <c r="W25" s="128">
        <f t="shared" si="14"/>
        <v>217598.10999999987</v>
      </c>
      <c r="X25" s="96">
        <f t="shared" si="15"/>
        <v>0.15609731150748749</v>
      </c>
    </row>
    <row r="26" spans="1:24" ht="12.75" collapsed="1">
      <c r="A26" s="1" t="s">
        <v>329</v>
      </c>
      <c r="C26" s="62" t="s">
        <v>321</v>
      </c>
      <c r="D26" s="28"/>
      <c r="E26" s="28"/>
      <c r="F26" s="17">
        <v>44283079.339999996</v>
      </c>
      <c r="G26" s="17">
        <v>42165463.71</v>
      </c>
      <c r="H26" s="35">
        <f t="shared" si="8"/>
        <v>2117615.629999995</v>
      </c>
      <c r="I26" s="95">
        <f t="shared" si="9"/>
        <v>0.05022156626959565</v>
      </c>
      <c r="J26" s="106" t="s">
        <v>307</v>
      </c>
      <c r="K26" s="17">
        <v>464297883.18</v>
      </c>
      <c r="L26" s="17">
        <v>431705017.21999997</v>
      </c>
      <c r="M26" s="35">
        <f t="shared" si="10"/>
        <v>32592865.96000004</v>
      </c>
      <c r="N26" s="95">
        <f t="shared" si="11"/>
        <v>0.07549800132017108</v>
      </c>
      <c r="P26" s="17">
        <v>129885554.62</v>
      </c>
      <c r="Q26" s="17">
        <v>128219545.30999999</v>
      </c>
      <c r="R26" s="35">
        <f t="shared" si="12"/>
        <v>1666009.3100000173</v>
      </c>
      <c r="S26" s="95">
        <f t="shared" si="13"/>
        <v>0.012993411464469477</v>
      </c>
      <c r="T26" s="106" t="s">
        <v>308</v>
      </c>
      <c r="U26" s="17">
        <v>573672331.8399999</v>
      </c>
      <c r="V26" s="17">
        <v>512399442.66999996</v>
      </c>
      <c r="W26" s="35">
        <f t="shared" si="14"/>
        <v>61272889.16999996</v>
      </c>
      <c r="X26" s="95">
        <f t="shared" si="15"/>
        <v>0.11958031970277037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469</v>
      </c>
      <c r="B28" s="14" t="s">
        <v>470</v>
      </c>
      <c r="C28" s="54" t="s">
        <v>471</v>
      </c>
      <c r="D28" s="15"/>
      <c r="E28" s="15"/>
      <c r="F28" s="15">
        <v>492573.96</v>
      </c>
      <c r="G28" s="15">
        <v>671301.28</v>
      </c>
      <c r="H28" s="90">
        <f aca="true" t="shared" si="16" ref="H28:H59">+F28-G28</f>
        <v>-178727.32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-0.26624010012315186</v>
      </c>
      <c r="J28" s="104"/>
      <c r="K28" s="15">
        <v>9134763.94</v>
      </c>
      <c r="L28" s="15">
        <v>10836046.3</v>
      </c>
      <c r="M28" s="90">
        <f aca="true" t="shared" si="18" ref="M28:M59">+K28-L28</f>
        <v>-1701282.3600000013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-0.15700213093404752</v>
      </c>
      <c r="O28" s="104"/>
      <c r="P28" s="15">
        <v>2594620.7</v>
      </c>
      <c r="Q28" s="15">
        <v>3205255.79</v>
      </c>
      <c r="R28" s="90">
        <f aca="true" t="shared" si="20" ref="R28:R59">+P28-Q28</f>
        <v>-610635.0899999999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-0.1905105645250234</v>
      </c>
      <c r="T28" s="104"/>
      <c r="U28" s="15">
        <v>9666630.16</v>
      </c>
      <c r="V28" s="15">
        <v>13176106.520000001</v>
      </c>
      <c r="W28" s="90">
        <f aca="true" t="shared" si="22" ref="W28:W59">+U28-V28</f>
        <v>-3509476.3600000013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-0.26635154737653116</v>
      </c>
    </row>
    <row r="29" spans="1:24" s="14" customFormat="1" ht="12.75" hidden="1" outlineLevel="2">
      <c r="A29" s="14" t="s">
        <v>472</v>
      </c>
      <c r="B29" s="14" t="s">
        <v>473</v>
      </c>
      <c r="C29" s="54" t="s">
        <v>474</v>
      </c>
      <c r="D29" s="15"/>
      <c r="E29" s="15"/>
      <c r="F29" s="15">
        <v>0</v>
      </c>
      <c r="G29" s="15">
        <v>1043.48</v>
      </c>
      <c r="H29" s="90">
        <f t="shared" si="16"/>
        <v>-1043.48</v>
      </c>
      <c r="I29" s="103" t="str">
        <f t="shared" si="17"/>
        <v>N.M.</v>
      </c>
      <c r="J29" s="104"/>
      <c r="K29" s="15">
        <v>0</v>
      </c>
      <c r="L29" s="15">
        <v>8601.99</v>
      </c>
      <c r="M29" s="90">
        <f t="shared" si="18"/>
        <v>-8601.99</v>
      </c>
      <c r="N29" s="103" t="str">
        <f t="shared" si="19"/>
        <v>N.M.</v>
      </c>
      <c r="O29" s="104"/>
      <c r="P29" s="15">
        <v>0</v>
      </c>
      <c r="Q29" s="15">
        <v>3096.78</v>
      </c>
      <c r="R29" s="90">
        <f t="shared" si="20"/>
        <v>-3096.78</v>
      </c>
      <c r="S29" s="103" t="str">
        <f t="shared" si="21"/>
        <v>N.M.</v>
      </c>
      <c r="T29" s="104"/>
      <c r="U29" s="15">
        <v>2054.7</v>
      </c>
      <c r="V29" s="15">
        <v>18811.989999999998</v>
      </c>
      <c r="W29" s="90">
        <f t="shared" si="22"/>
        <v>-16757.289999999997</v>
      </c>
      <c r="X29" s="103">
        <f t="shared" si="23"/>
        <v>-0.8907771054524268</v>
      </c>
    </row>
    <row r="30" spans="1:24" s="14" customFormat="1" ht="12.75" hidden="1" outlineLevel="2">
      <c r="A30" s="14" t="s">
        <v>475</v>
      </c>
      <c r="B30" s="14" t="s">
        <v>476</v>
      </c>
      <c r="C30" s="54" t="s">
        <v>477</v>
      </c>
      <c r="D30" s="15"/>
      <c r="E30" s="15"/>
      <c r="F30" s="15">
        <v>0</v>
      </c>
      <c r="G30" s="15">
        <v>25874.38</v>
      </c>
      <c r="H30" s="90">
        <f t="shared" si="16"/>
        <v>-25874.38</v>
      </c>
      <c r="I30" s="103" t="str">
        <f t="shared" si="17"/>
        <v>N.M.</v>
      </c>
      <c r="J30" s="104"/>
      <c r="K30" s="15">
        <v>0</v>
      </c>
      <c r="L30" s="15">
        <v>284893.95</v>
      </c>
      <c r="M30" s="90">
        <f t="shared" si="18"/>
        <v>-284893.95</v>
      </c>
      <c r="N30" s="103" t="str">
        <f t="shared" si="19"/>
        <v>N.M.</v>
      </c>
      <c r="O30" s="104"/>
      <c r="P30" s="15">
        <v>0</v>
      </c>
      <c r="Q30" s="15">
        <v>77623.14</v>
      </c>
      <c r="R30" s="90">
        <f t="shared" si="20"/>
        <v>-77623.14</v>
      </c>
      <c r="S30" s="103" t="str">
        <f t="shared" si="21"/>
        <v>N.M.</v>
      </c>
      <c r="T30" s="104"/>
      <c r="U30" s="15">
        <v>51748.76</v>
      </c>
      <c r="V30" s="15">
        <v>423983.11</v>
      </c>
      <c r="W30" s="90">
        <f t="shared" si="22"/>
        <v>-372234.35</v>
      </c>
      <c r="X30" s="103">
        <f t="shared" si="23"/>
        <v>-0.8779461757332738</v>
      </c>
    </row>
    <row r="31" spans="1:24" s="14" customFormat="1" ht="12.75" hidden="1" outlineLevel="2">
      <c r="A31" s="14" t="s">
        <v>478</v>
      </c>
      <c r="B31" s="14" t="s">
        <v>479</v>
      </c>
      <c r="C31" s="54" t="s">
        <v>480</v>
      </c>
      <c r="D31" s="15"/>
      <c r="E31" s="15"/>
      <c r="F31" s="15">
        <v>2395713.87</v>
      </c>
      <c r="G31" s="15">
        <v>4479567.51</v>
      </c>
      <c r="H31" s="90">
        <f t="shared" si="16"/>
        <v>-2083853.6399999997</v>
      </c>
      <c r="I31" s="103">
        <f t="shared" si="17"/>
        <v>-0.465190810351243</v>
      </c>
      <c r="J31" s="104"/>
      <c r="K31" s="15">
        <v>34565266.44</v>
      </c>
      <c r="L31" s="15">
        <v>50676293.22</v>
      </c>
      <c r="M31" s="90">
        <f t="shared" si="18"/>
        <v>-16111026.780000001</v>
      </c>
      <c r="N31" s="103">
        <f t="shared" si="19"/>
        <v>-0.3179203875480299</v>
      </c>
      <c r="O31" s="104"/>
      <c r="P31" s="15">
        <v>9270900.59</v>
      </c>
      <c r="Q31" s="15">
        <v>14781865.24</v>
      </c>
      <c r="R31" s="90">
        <f t="shared" si="20"/>
        <v>-5510964.65</v>
      </c>
      <c r="S31" s="103">
        <f t="shared" si="21"/>
        <v>-0.37281929990047724</v>
      </c>
      <c r="T31" s="104"/>
      <c r="U31" s="15">
        <v>43160105.839999996</v>
      </c>
      <c r="V31" s="15">
        <v>60138990.7</v>
      </c>
      <c r="W31" s="90">
        <f t="shared" si="22"/>
        <v>-16978884.860000007</v>
      </c>
      <c r="X31" s="103">
        <f t="shared" si="23"/>
        <v>-0.282327399618298</v>
      </c>
    </row>
    <row r="32" spans="1:24" s="14" customFormat="1" ht="12.75" hidden="1" outlineLevel="2">
      <c r="A32" s="14" t="s">
        <v>481</v>
      </c>
      <c r="B32" s="14" t="s">
        <v>482</v>
      </c>
      <c r="C32" s="54" t="s">
        <v>483</v>
      </c>
      <c r="D32" s="15"/>
      <c r="E32" s="15"/>
      <c r="F32" s="15">
        <v>-1871517.49</v>
      </c>
      <c r="G32" s="15">
        <v>-3395909.56</v>
      </c>
      <c r="H32" s="90">
        <f t="shared" si="16"/>
        <v>1524392.07</v>
      </c>
      <c r="I32" s="103">
        <f t="shared" si="17"/>
        <v>0.44889065596905947</v>
      </c>
      <c r="J32" s="104"/>
      <c r="K32" s="15">
        <v>-29372060.14</v>
      </c>
      <c r="L32" s="15">
        <v>-42955035.27</v>
      </c>
      <c r="M32" s="90">
        <f t="shared" si="18"/>
        <v>13582975.130000003</v>
      </c>
      <c r="N32" s="103">
        <f t="shared" si="19"/>
        <v>0.3162138046127136</v>
      </c>
      <c r="O32" s="104"/>
      <c r="P32" s="15">
        <v>-7734300.43</v>
      </c>
      <c r="Q32" s="15">
        <v>-11936335.95</v>
      </c>
      <c r="R32" s="90">
        <f t="shared" si="20"/>
        <v>4202035.52</v>
      </c>
      <c r="S32" s="103">
        <f t="shared" si="21"/>
        <v>0.3520373033736538</v>
      </c>
      <c r="T32" s="104"/>
      <c r="U32" s="15">
        <v>-36751625.64</v>
      </c>
      <c r="V32" s="15">
        <v>-51662779.82000001</v>
      </c>
      <c r="W32" s="90">
        <f t="shared" si="22"/>
        <v>14911154.180000007</v>
      </c>
      <c r="X32" s="103">
        <f t="shared" si="23"/>
        <v>0.2886246971601693</v>
      </c>
    </row>
    <row r="33" spans="1:24" s="14" customFormat="1" ht="12.75" hidden="1" outlineLevel="2">
      <c r="A33" s="14" t="s">
        <v>484</v>
      </c>
      <c r="B33" s="14" t="s">
        <v>485</v>
      </c>
      <c r="C33" s="54" t="s">
        <v>486</v>
      </c>
      <c r="D33" s="15"/>
      <c r="E33" s="15"/>
      <c r="F33" s="15">
        <v>188566.85</v>
      </c>
      <c r="G33" s="15">
        <v>143884.27</v>
      </c>
      <c r="H33" s="90">
        <f t="shared" si="16"/>
        <v>44682.580000000016</v>
      </c>
      <c r="I33" s="103">
        <f t="shared" si="17"/>
        <v>0.31054527364249074</v>
      </c>
      <c r="J33" s="104"/>
      <c r="K33" s="15">
        <v>2204908.69</v>
      </c>
      <c r="L33" s="15">
        <v>2148001.85</v>
      </c>
      <c r="M33" s="90">
        <f t="shared" si="18"/>
        <v>56906.83999999985</v>
      </c>
      <c r="N33" s="103">
        <f t="shared" si="19"/>
        <v>0.026492919454422188</v>
      </c>
      <c r="O33" s="104"/>
      <c r="P33" s="15">
        <v>643098.33</v>
      </c>
      <c r="Q33" s="15">
        <v>599058.71</v>
      </c>
      <c r="R33" s="90">
        <f t="shared" si="20"/>
        <v>44039.619999999995</v>
      </c>
      <c r="S33" s="103">
        <f t="shared" si="21"/>
        <v>0.07351469774974143</v>
      </c>
      <c r="T33" s="104"/>
      <c r="U33" s="15">
        <v>2697487.23</v>
      </c>
      <c r="V33" s="15">
        <v>2537914.33</v>
      </c>
      <c r="W33" s="90">
        <f t="shared" si="22"/>
        <v>159572.8999999999</v>
      </c>
      <c r="X33" s="103">
        <f t="shared" si="23"/>
        <v>0.06287560541887949</v>
      </c>
    </row>
    <row r="34" spans="1:24" s="14" customFormat="1" ht="12.75" hidden="1" outlineLevel="2">
      <c r="A34" s="14" t="s">
        <v>487</v>
      </c>
      <c r="B34" s="14" t="s">
        <v>488</v>
      </c>
      <c r="C34" s="54" t="s">
        <v>489</v>
      </c>
      <c r="D34" s="15"/>
      <c r="E34" s="15"/>
      <c r="F34" s="15">
        <v>2053210.85</v>
      </c>
      <c r="G34" s="15">
        <v>2213901.03</v>
      </c>
      <c r="H34" s="90">
        <f t="shared" si="16"/>
        <v>-160690.1799999997</v>
      </c>
      <c r="I34" s="103">
        <f t="shared" si="17"/>
        <v>-0.07258236832745849</v>
      </c>
      <c r="J34" s="104"/>
      <c r="K34" s="15">
        <v>17428215.34</v>
      </c>
      <c r="L34" s="15">
        <v>21420648.43</v>
      </c>
      <c r="M34" s="90">
        <f t="shared" si="18"/>
        <v>-3992433.09</v>
      </c>
      <c r="N34" s="103">
        <f t="shared" si="19"/>
        <v>-0.18638245723731342</v>
      </c>
      <c r="O34" s="104"/>
      <c r="P34" s="15">
        <v>5745914.5</v>
      </c>
      <c r="Q34" s="15">
        <v>6321928.81</v>
      </c>
      <c r="R34" s="90">
        <f t="shared" si="20"/>
        <v>-576014.3099999996</v>
      </c>
      <c r="S34" s="103">
        <f t="shared" si="21"/>
        <v>-0.0911136976248234</v>
      </c>
      <c r="T34" s="104"/>
      <c r="U34" s="15">
        <v>23240280.259999998</v>
      </c>
      <c r="V34" s="15">
        <v>26242659.37</v>
      </c>
      <c r="W34" s="90">
        <f t="shared" si="22"/>
        <v>-3002379.110000003</v>
      </c>
      <c r="X34" s="103">
        <f t="shared" si="23"/>
        <v>-0.1144083405446421</v>
      </c>
    </row>
    <row r="35" spans="1:24" s="14" customFormat="1" ht="12.75" hidden="1" outlineLevel="2">
      <c r="A35" s="14" t="s">
        <v>490</v>
      </c>
      <c r="B35" s="14" t="s">
        <v>491</v>
      </c>
      <c r="C35" s="54" t="s">
        <v>492</v>
      </c>
      <c r="D35" s="15"/>
      <c r="E35" s="15"/>
      <c r="F35" s="15">
        <v>197412.39</v>
      </c>
      <c r="G35" s="15">
        <v>188952.41</v>
      </c>
      <c r="H35" s="90">
        <f t="shared" si="16"/>
        <v>8459.98000000001</v>
      </c>
      <c r="I35" s="103">
        <f t="shared" si="17"/>
        <v>0.044773072754139574</v>
      </c>
      <c r="J35" s="104"/>
      <c r="K35" s="15">
        <v>2917707.86</v>
      </c>
      <c r="L35" s="15">
        <v>2358606.91</v>
      </c>
      <c r="M35" s="90">
        <f t="shared" si="18"/>
        <v>559100.9499999997</v>
      </c>
      <c r="N35" s="103">
        <f t="shared" si="19"/>
        <v>0.23704710930402545</v>
      </c>
      <c r="O35" s="104"/>
      <c r="P35" s="15">
        <v>698477.47</v>
      </c>
      <c r="Q35" s="15">
        <v>682990.53</v>
      </c>
      <c r="R35" s="90">
        <f t="shared" si="20"/>
        <v>15486.939999999944</v>
      </c>
      <c r="S35" s="103">
        <f t="shared" si="21"/>
        <v>0.022675189947362732</v>
      </c>
      <c r="T35" s="104"/>
      <c r="U35" s="15">
        <v>3442078.6999999997</v>
      </c>
      <c r="V35" s="15">
        <v>2823374.93</v>
      </c>
      <c r="W35" s="90">
        <f t="shared" si="22"/>
        <v>618703.7699999996</v>
      </c>
      <c r="X35" s="103">
        <f t="shared" si="23"/>
        <v>0.21913624132094972</v>
      </c>
    </row>
    <row r="36" spans="1:24" s="14" customFormat="1" ht="12.75" hidden="1" outlineLevel="2">
      <c r="A36" s="14" t="s">
        <v>493</v>
      </c>
      <c r="B36" s="14" t="s">
        <v>494</v>
      </c>
      <c r="C36" s="54" t="s">
        <v>495</v>
      </c>
      <c r="D36" s="15"/>
      <c r="E36" s="15"/>
      <c r="F36" s="15">
        <v>-7281</v>
      </c>
      <c r="G36" s="15">
        <v>-1933</v>
      </c>
      <c r="H36" s="90">
        <f t="shared" si="16"/>
        <v>-5348</v>
      </c>
      <c r="I36" s="103">
        <f t="shared" si="17"/>
        <v>-2.766683911019141</v>
      </c>
      <c r="J36" s="104"/>
      <c r="K36" s="15">
        <v>-31288.24</v>
      </c>
      <c r="L36" s="15">
        <v>-29482</v>
      </c>
      <c r="M36" s="90">
        <f t="shared" si="18"/>
        <v>-1806.2400000000016</v>
      </c>
      <c r="N36" s="103">
        <f t="shared" si="19"/>
        <v>-0.061265857133166055</v>
      </c>
      <c r="O36" s="104"/>
      <c r="P36" s="15">
        <v>-13972</v>
      </c>
      <c r="Q36" s="15">
        <v>-5704</v>
      </c>
      <c r="R36" s="90">
        <f t="shared" si="20"/>
        <v>-8268</v>
      </c>
      <c r="S36" s="103">
        <f t="shared" si="21"/>
        <v>-1.449509116409537</v>
      </c>
      <c r="T36" s="104"/>
      <c r="U36" s="15">
        <v>-34813.240000000005</v>
      </c>
      <c r="V36" s="15">
        <v>-25772.15</v>
      </c>
      <c r="W36" s="90">
        <f t="shared" si="22"/>
        <v>-9041.090000000004</v>
      </c>
      <c r="X36" s="103">
        <f t="shared" si="23"/>
        <v>-0.35080852781005867</v>
      </c>
    </row>
    <row r="37" spans="1:24" s="14" customFormat="1" ht="12.75" hidden="1" outlineLevel="2">
      <c r="A37" s="14" t="s">
        <v>496</v>
      </c>
      <c r="B37" s="14" t="s">
        <v>497</v>
      </c>
      <c r="C37" s="54" t="s">
        <v>498</v>
      </c>
      <c r="D37" s="15"/>
      <c r="E37" s="15"/>
      <c r="F37" s="15">
        <v>-2403.7000000000003</v>
      </c>
      <c r="G37" s="15">
        <v>15600.36</v>
      </c>
      <c r="H37" s="90">
        <f t="shared" si="16"/>
        <v>-18004.06</v>
      </c>
      <c r="I37" s="103">
        <f t="shared" si="17"/>
        <v>-1.1540797776461569</v>
      </c>
      <c r="J37" s="104"/>
      <c r="K37" s="15">
        <v>52418.72</v>
      </c>
      <c r="L37" s="15">
        <v>59812.33</v>
      </c>
      <c r="M37" s="90">
        <f t="shared" si="18"/>
        <v>-7393.610000000001</v>
      </c>
      <c r="N37" s="103">
        <f t="shared" si="19"/>
        <v>-0.12361347568302389</v>
      </c>
      <c r="O37" s="104"/>
      <c r="P37" s="15">
        <v>21230.63</v>
      </c>
      <c r="Q37" s="15">
        <v>31526.21</v>
      </c>
      <c r="R37" s="90">
        <f t="shared" si="20"/>
        <v>-10295.579999999998</v>
      </c>
      <c r="S37" s="103">
        <f t="shared" si="21"/>
        <v>-0.32657208081783373</v>
      </c>
      <c r="T37" s="104"/>
      <c r="U37" s="15">
        <v>41739.71</v>
      </c>
      <c r="V37" s="15">
        <v>27635.41</v>
      </c>
      <c r="W37" s="90">
        <f t="shared" si="22"/>
        <v>14104.3</v>
      </c>
      <c r="X37" s="103">
        <f t="shared" si="23"/>
        <v>0.5103705716687394</v>
      </c>
    </row>
    <row r="38" spans="1:24" s="14" customFormat="1" ht="12.75" hidden="1" outlineLevel="2">
      <c r="A38" s="14" t="s">
        <v>499</v>
      </c>
      <c r="B38" s="14" t="s">
        <v>500</v>
      </c>
      <c r="C38" s="54" t="s">
        <v>501</v>
      </c>
      <c r="D38" s="15"/>
      <c r="E38" s="15"/>
      <c r="F38" s="15">
        <v>-827936.64</v>
      </c>
      <c r="G38" s="15">
        <v>-1214062.02</v>
      </c>
      <c r="H38" s="90">
        <f t="shared" si="16"/>
        <v>386125.38</v>
      </c>
      <c r="I38" s="103">
        <f t="shared" si="17"/>
        <v>0.3180441967865859</v>
      </c>
      <c r="J38" s="104"/>
      <c r="K38" s="15">
        <v>-2624060</v>
      </c>
      <c r="L38" s="15">
        <v>-7712380.59</v>
      </c>
      <c r="M38" s="90">
        <f t="shared" si="18"/>
        <v>5088320.59</v>
      </c>
      <c r="N38" s="103">
        <f t="shared" si="19"/>
        <v>0.6597600482265619</v>
      </c>
      <c r="O38" s="104"/>
      <c r="P38" s="15">
        <v>-1774814.17</v>
      </c>
      <c r="Q38" s="15">
        <v>-2617192.74</v>
      </c>
      <c r="R38" s="90">
        <f t="shared" si="20"/>
        <v>842378.5700000003</v>
      </c>
      <c r="S38" s="103">
        <f t="shared" si="21"/>
        <v>0.32186340620828724</v>
      </c>
      <c r="T38" s="104"/>
      <c r="U38" s="15">
        <v>-4174365.2800000003</v>
      </c>
      <c r="V38" s="15">
        <v>-8347722.97</v>
      </c>
      <c r="W38" s="90">
        <f t="shared" si="22"/>
        <v>4173357.6899999995</v>
      </c>
      <c r="X38" s="103">
        <f t="shared" si="23"/>
        <v>0.4999396488118004</v>
      </c>
    </row>
    <row r="39" spans="1:24" s="14" customFormat="1" ht="12.75" hidden="1" outlineLevel="2">
      <c r="A39" s="14" t="s">
        <v>502</v>
      </c>
      <c r="B39" s="14" t="s">
        <v>503</v>
      </c>
      <c r="C39" s="54" t="s">
        <v>504</v>
      </c>
      <c r="D39" s="15"/>
      <c r="E39" s="15"/>
      <c r="F39" s="15">
        <v>-376539.21</v>
      </c>
      <c r="G39" s="15">
        <v>-246391.07</v>
      </c>
      <c r="H39" s="90">
        <f t="shared" si="16"/>
        <v>-130148.14000000001</v>
      </c>
      <c r="I39" s="103">
        <f t="shared" si="17"/>
        <v>-0.5282177637363238</v>
      </c>
      <c r="J39" s="104"/>
      <c r="K39" s="15">
        <v>7813419.61</v>
      </c>
      <c r="L39" s="15">
        <v>3855470.77</v>
      </c>
      <c r="M39" s="90">
        <f t="shared" si="18"/>
        <v>3957948.8400000003</v>
      </c>
      <c r="N39" s="103">
        <f t="shared" si="19"/>
        <v>1.0265799110182334</v>
      </c>
      <c r="O39" s="104"/>
      <c r="P39" s="15">
        <v>501027.14</v>
      </c>
      <c r="Q39" s="15">
        <v>563654.67</v>
      </c>
      <c r="R39" s="90">
        <f t="shared" si="20"/>
        <v>-62627.53000000003</v>
      </c>
      <c r="S39" s="103">
        <f t="shared" si="21"/>
        <v>-0.11110975094023443</v>
      </c>
      <c r="T39" s="104"/>
      <c r="U39" s="15">
        <v>7616294.82</v>
      </c>
      <c r="V39" s="15">
        <v>3388980.61</v>
      </c>
      <c r="W39" s="90">
        <f t="shared" si="22"/>
        <v>4227314.210000001</v>
      </c>
      <c r="X39" s="103">
        <f t="shared" si="23"/>
        <v>1.2473704327272621</v>
      </c>
    </row>
    <row r="40" spans="1:24" s="14" customFormat="1" ht="12.75" hidden="1" outlineLevel="2">
      <c r="A40" s="14" t="s">
        <v>505</v>
      </c>
      <c r="B40" s="14" t="s">
        <v>506</v>
      </c>
      <c r="C40" s="54" t="s">
        <v>507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94.29</v>
      </c>
      <c r="W40" s="90">
        <f t="shared" si="22"/>
        <v>-94.29</v>
      </c>
      <c r="X40" s="103" t="str">
        <f t="shared" si="23"/>
        <v>N.M.</v>
      </c>
    </row>
    <row r="41" spans="1:24" s="14" customFormat="1" ht="12.75" hidden="1" outlineLevel="2">
      <c r="A41" s="14" t="s">
        <v>508</v>
      </c>
      <c r="B41" s="14" t="s">
        <v>509</v>
      </c>
      <c r="C41" s="54" t="s">
        <v>510</v>
      </c>
      <c r="D41" s="15"/>
      <c r="E41" s="15"/>
      <c r="F41" s="15">
        <v>-439650.82</v>
      </c>
      <c r="G41" s="15">
        <v>-189628.30000000002</v>
      </c>
      <c r="H41" s="90">
        <f t="shared" si="16"/>
        <v>-250022.52</v>
      </c>
      <c r="I41" s="103">
        <f t="shared" si="17"/>
        <v>-1.3184873776751675</v>
      </c>
      <c r="J41" s="104"/>
      <c r="K41" s="15">
        <v>-8778937.93</v>
      </c>
      <c r="L41" s="15">
        <v>-7981502.57</v>
      </c>
      <c r="M41" s="90">
        <f t="shared" si="18"/>
        <v>-797435.3599999994</v>
      </c>
      <c r="N41" s="103">
        <f t="shared" si="19"/>
        <v>-0.09991043077494109</v>
      </c>
      <c r="O41" s="104"/>
      <c r="P41" s="15">
        <v>-1607886.78</v>
      </c>
      <c r="Q41" s="15">
        <v>-1252902.76</v>
      </c>
      <c r="R41" s="90">
        <f t="shared" si="20"/>
        <v>-354984.02</v>
      </c>
      <c r="S41" s="103">
        <f t="shared" si="21"/>
        <v>-0.2833292665106748</v>
      </c>
      <c r="T41" s="104"/>
      <c r="U41" s="15">
        <v>-11749159.87</v>
      </c>
      <c r="V41" s="15">
        <v>-8835732.16</v>
      </c>
      <c r="W41" s="90">
        <f t="shared" si="22"/>
        <v>-2913427.709999999</v>
      </c>
      <c r="X41" s="103">
        <f t="shared" si="23"/>
        <v>-0.3297324610165638</v>
      </c>
    </row>
    <row r="42" spans="1:24" s="14" customFormat="1" ht="12.75" hidden="1" outlineLevel="2">
      <c r="A42" s="14" t="s">
        <v>511</v>
      </c>
      <c r="B42" s="14" t="s">
        <v>512</v>
      </c>
      <c r="C42" s="54" t="s">
        <v>513</v>
      </c>
      <c r="D42" s="15"/>
      <c r="E42" s="15"/>
      <c r="F42" s="15">
        <v>193035.32</v>
      </c>
      <c r="G42" s="15">
        <v>372157.5</v>
      </c>
      <c r="H42" s="90">
        <f t="shared" si="16"/>
        <v>-179122.18</v>
      </c>
      <c r="I42" s="103">
        <f t="shared" si="17"/>
        <v>-0.4813074571921834</v>
      </c>
      <c r="J42" s="104"/>
      <c r="K42" s="15">
        <v>852082.78</v>
      </c>
      <c r="L42" s="15">
        <v>1044293.64</v>
      </c>
      <c r="M42" s="90">
        <f t="shared" si="18"/>
        <v>-192210.86</v>
      </c>
      <c r="N42" s="103">
        <f t="shared" si="19"/>
        <v>-0.18405825012972404</v>
      </c>
      <c r="O42" s="104"/>
      <c r="P42" s="15">
        <v>117017.25</v>
      </c>
      <c r="Q42" s="15">
        <v>621623.23</v>
      </c>
      <c r="R42" s="90">
        <f t="shared" si="20"/>
        <v>-504605.98</v>
      </c>
      <c r="S42" s="103">
        <f t="shared" si="21"/>
        <v>-0.8117553457582336</v>
      </c>
      <c r="T42" s="104"/>
      <c r="U42" s="15">
        <v>990534.28</v>
      </c>
      <c r="V42" s="15">
        <v>1101197.71</v>
      </c>
      <c r="W42" s="90">
        <f t="shared" si="22"/>
        <v>-110663.42999999993</v>
      </c>
      <c r="X42" s="103">
        <f t="shared" si="23"/>
        <v>-0.10049369790280434</v>
      </c>
    </row>
    <row r="43" spans="1:24" s="14" customFormat="1" ht="12.75" hidden="1" outlineLevel="2">
      <c r="A43" s="14" t="s">
        <v>514</v>
      </c>
      <c r="B43" s="14" t="s">
        <v>515</v>
      </c>
      <c r="C43" s="54" t="s">
        <v>516</v>
      </c>
      <c r="D43" s="15"/>
      <c r="E43" s="15"/>
      <c r="F43" s="15">
        <v>352322.79</v>
      </c>
      <c r="G43" s="15">
        <v>471855.98</v>
      </c>
      <c r="H43" s="90">
        <f t="shared" si="16"/>
        <v>-119533.19</v>
      </c>
      <c r="I43" s="103">
        <f t="shared" si="17"/>
        <v>-0.25332558040273223</v>
      </c>
      <c r="J43" s="104"/>
      <c r="K43" s="15">
        <v>4132228.19</v>
      </c>
      <c r="L43" s="15">
        <v>3472909.931</v>
      </c>
      <c r="M43" s="90">
        <f t="shared" si="18"/>
        <v>659318.2590000001</v>
      </c>
      <c r="N43" s="103">
        <f t="shared" si="19"/>
        <v>0.18984605765752008</v>
      </c>
      <c r="O43" s="104"/>
      <c r="P43" s="15">
        <v>1066220.42</v>
      </c>
      <c r="Q43" s="15">
        <v>1416661.02</v>
      </c>
      <c r="R43" s="90">
        <f t="shared" si="20"/>
        <v>-350440.6000000001</v>
      </c>
      <c r="S43" s="103">
        <f t="shared" si="21"/>
        <v>-0.2473708212851089</v>
      </c>
      <c r="T43" s="104"/>
      <c r="U43" s="15">
        <v>5050101.81</v>
      </c>
      <c r="V43" s="15">
        <v>3832738.621</v>
      </c>
      <c r="W43" s="90">
        <f t="shared" si="22"/>
        <v>1217363.1889999998</v>
      </c>
      <c r="X43" s="103">
        <f t="shared" si="23"/>
        <v>0.31762228249271474</v>
      </c>
    </row>
    <row r="44" spans="1:24" s="14" customFormat="1" ht="12.75" hidden="1" outlineLevel="2">
      <c r="A44" s="14" t="s">
        <v>517</v>
      </c>
      <c r="B44" s="14" t="s">
        <v>518</v>
      </c>
      <c r="C44" s="54" t="s">
        <v>519</v>
      </c>
      <c r="D44" s="15"/>
      <c r="E44" s="15"/>
      <c r="F44" s="15">
        <v>26198.78</v>
      </c>
      <c r="G44" s="15">
        <v>-1439.31</v>
      </c>
      <c r="H44" s="90">
        <f t="shared" si="16"/>
        <v>27638.09</v>
      </c>
      <c r="I44" s="103" t="str">
        <f t="shared" si="17"/>
        <v>N.M.</v>
      </c>
      <c r="J44" s="104"/>
      <c r="K44" s="15">
        <v>814093.3200000001</v>
      </c>
      <c r="L44" s="15">
        <v>1045173.78</v>
      </c>
      <c r="M44" s="90">
        <f t="shared" si="18"/>
        <v>-231080.45999999996</v>
      </c>
      <c r="N44" s="103">
        <f t="shared" si="19"/>
        <v>-0.2210928597921773</v>
      </c>
      <c r="O44" s="104"/>
      <c r="P44" s="15">
        <v>207317.54</v>
      </c>
      <c r="Q44" s="15">
        <v>215896.03</v>
      </c>
      <c r="R44" s="90">
        <f t="shared" si="20"/>
        <v>-8578.48999999999</v>
      </c>
      <c r="S44" s="103">
        <f t="shared" si="21"/>
        <v>-0.039734357320048874</v>
      </c>
      <c r="T44" s="104"/>
      <c r="U44" s="15">
        <v>1018354.3</v>
      </c>
      <c r="V44" s="15">
        <v>1188632.68</v>
      </c>
      <c r="W44" s="90">
        <f t="shared" si="22"/>
        <v>-170278.3799999999</v>
      </c>
      <c r="X44" s="103">
        <f t="shared" si="23"/>
        <v>-0.14325567760765243</v>
      </c>
    </row>
    <row r="45" spans="1:24" s="14" customFormat="1" ht="12.75" hidden="1" outlineLevel="2">
      <c r="A45" s="14" t="s">
        <v>520</v>
      </c>
      <c r="B45" s="14" t="s">
        <v>521</v>
      </c>
      <c r="C45" s="54" t="s">
        <v>522</v>
      </c>
      <c r="D45" s="15"/>
      <c r="E45" s="15"/>
      <c r="F45" s="15">
        <v>295593.04</v>
      </c>
      <c r="G45" s="15">
        <v>274661.88</v>
      </c>
      <c r="H45" s="90">
        <f t="shared" si="16"/>
        <v>20931.159999999974</v>
      </c>
      <c r="I45" s="103">
        <f t="shared" si="17"/>
        <v>0.07620700768523092</v>
      </c>
      <c r="J45" s="104"/>
      <c r="K45" s="15">
        <v>6715876.14</v>
      </c>
      <c r="L45" s="15">
        <v>7569271.49</v>
      </c>
      <c r="M45" s="90">
        <f t="shared" si="18"/>
        <v>-853395.3500000006</v>
      </c>
      <c r="N45" s="103">
        <f t="shared" si="19"/>
        <v>-0.11274471408872673</v>
      </c>
      <c r="O45" s="104"/>
      <c r="P45" s="15">
        <v>1226594.18</v>
      </c>
      <c r="Q45" s="15">
        <v>1431634.32</v>
      </c>
      <c r="R45" s="90">
        <f t="shared" si="20"/>
        <v>-205040.14000000013</v>
      </c>
      <c r="S45" s="103">
        <f t="shared" si="21"/>
        <v>-0.14322102867721145</v>
      </c>
      <c r="T45" s="104"/>
      <c r="U45" s="15">
        <v>9663648.58</v>
      </c>
      <c r="V45" s="15">
        <v>8219152.26</v>
      </c>
      <c r="W45" s="90">
        <f t="shared" si="22"/>
        <v>1444496.3200000003</v>
      </c>
      <c r="X45" s="103">
        <f t="shared" si="23"/>
        <v>0.17574760441291548</v>
      </c>
    </row>
    <row r="46" spans="1:24" s="14" customFormat="1" ht="12.75" hidden="1" outlineLevel="2">
      <c r="A46" s="14" t="s">
        <v>523</v>
      </c>
      <c r="B46" s="14" t="s">
        <v>524</v>
      </c>
      <c r="C46" s="54" t="s">
        <v>525</v>
      </c>
      <c r="D46" s="15"/>
      <c r="E46" s="15"/>
      <c r="F46" s="15">
        <v>1676633.0899999999</v>
      </c>
      <c r="G46" s="15">
        <v>1085705.71</v>
      </c>
      <c r="H46" s="90">
        <f t="shared" si="16"/>
        <v>590927.3799999999</v>
      </c>
      <c r="I46" s="103">
        <f t="shared" si="17"/>
        <v>0.5442795175130837</v>
      </c>
      <c r="J46" s="104"/>
      <c r="K46" s="15">
        <v>37809377.12</v>
      </c>
      <c r="L46" s="15">
        <v>34798269.71</v>
      </c>
      <c r="M46" s="90">
        <f t="shared" si="18"/>
        <v>3011107.4099999964</v>
      </c>
      <c r="N46" s="103">
        <f t="shared" si="19"/>
        <v>0.08653037737490415</v>
      </c>
      <c r="O46" s="104"/>
      <c r="P46" s="15">
        <v>10754196.21</v>
      </c>
      <c r="Q46" s="15">
        <v>8386338.78</v>
      </c>
      <c r="R46" s="90">
        <f t="shared" si="20"/>
        <v>2367857.4300000006</v>
      </c>
      <c r="S46" s="103">
        <f t="shared" si="21"/>
        <v>0.28234698026353766</v>
      </c>
      <c r="T46" s="104"/>
      <c r="U46" s="15">
        <v>40042711.089999996</v>
      </c>
      <c r="V46" s="15">
        <v>39983597.88</v>
      </c>
      <c r="W46" s="90">
        <f t="shared" si="22"/>
        <v>59113.20999999344</v>
      </c>
      <c r="X46" s="103">
        <f t="shared" si="23"/>
        <v>0.0014784364873167697</v>
      </c>
    </row>
    <row r="47" spans="1:24" s="14" customFormat="1" ht="12.75" hidden="1" outlineLevel="2">
      <c r="A47" s="14" t="s">
        <v>526</v>
      </c>
      <c r="B47" s="14" t="s">
        <v>527</v>
      </c>
      <c r="C47" s="54" t="s">
        <v>528</v>
      </c>
      <c r="D47" s="15"/>
      <c r="E47" s="15"/>
      <c r="F47" s="15">
        <v>-100.39</v>
      </c>
      <c r="G47" s="15">
        <v>-110.39</v>
      </c>
      <c r="H47" s="90">
        <f t="shared" si="16"/>
        <v>10</v>
      </c>
      <c r="I47" s="103">
        <f t="shared" si="17"/>
        <v>0.09058791557206268</v>
      </c>
      <c r="J47" s="104"/>
      <c r="K47" s="15">
        <v>-2039.67</v>
      </c>
      <c r="L47" s="15">
        <v>-3416.78</v>
      </c>
      <c r="M47" s="90">
        <f t="shared" si="18"/>
        <v>1377.1100000000001</v>
      </c>
      <c r="N47" s="103">
        <f t="shared" si="19"/>
        <v>0.4030432161274651</v>
      </c>
      <c r="O47" s="104"/>
      <c r="P47" s="15">
        <v>-792.46</v>
      </c>
      <c r="Q47" s="15">
        <v>-2328.29</v>
      </c>
      <c r="R47" s="90">
        <f t="shared" si="20"/>
        <v>1535.83</v>
      </c>
      <c r="S47" s="103">
        <f t="shared" si="21"/>
        <v>0.6596386189005665</v>
      </c>
      <c r="T47" s="104"/>
      <c r="U47" s="15">
        <v>-6519.4800000000005</v>
      </c>
      <c r="V47" s="15">
        <v>-3871.53</v>
      </c>
      <c r="W47" s="90">
        <f t="shared" si="22"/>
        <v>-2647.9500000000003</v>
      </c>
      <c r="X47" s="103">
        <f t="shared" si="23"/>
        <v>-0.6839544056225834</v>
      </c>
    </row>
    <row r="48" spans="1:24" s="14" customFormat="1" ht="12.75" hidden="1" outlineLevel="2">
      <c r="A48" s="14" t="s">
        <v>529</v>
      </c>
      <c r="B48" s="14" t="s">
        <v>530</v>
      </c>
      <c r="C48" s="54" t="s">
        <v>531</v>
      </c>
      <c r="D48" s="15"/>
      <c r="E48" s="15"/>
      <c r="F48" s="15">
        <v>-1498.9</v>
      </c>
      <c r="G48" s="15">
        <v>4866.53</v>
      </c>
      <c r="H48" s="90">
        <f t="shared" si="16"/>
        <v>-6365.43</v>
      </c>
      <c r="I48" s="103">
        <f t="shared" si="17"/>
        <v>-1.3080018000505496</v>
      </c>
      <c r="J48" s="104"/>
      <c r="K48" s="15">
        <v>144.28</v>
      </c>
      <c r="L48" s="15">
        <v>13923.49</v>
      </c>
      <c r="M48" s="90">
        <f t="shared" si="18"/>
        <v>-13779.21</v>
      </c>
      <c r="N48" s="103">
        <f t="shared" si="19"/>
        <v>-0.9896376555016019</v>
      </c>
      <c r="O48" s="104"/>
      <c r="P48" s="15">
        <v>-5071.51</v>
      </c>
      <c r="Q48" s="15">
        <v>15098.960000000001</v>
      </c>
      <c r="R48" s="90">
        <f t="shared" si="20"/>
        <v>-20170.47</v>
      </c>
      <c r="S48" s="103">
        <f t="shared" si="21"/>
        <v>-1.3358847231862327</v>
      </c>
      <c r="T48" s="104"/>
      <c r="U48" s="15">
        <v>8844.5</v>
      </c>
      <c r="V48" s="15">
        <v>14933.32</v>
      </c>
      <c r="W48" s="90">
        <f t="shared" si="22"/>
        <v>-6088.82</v>
      </c>
      <c r="X48" s="103">
        <f t="shared" si="23"/>
        <v>-0.4077338461909341</v>
      </c>
    </row>
    <row r="49" spans="1:24" s="14" customFormat="1" ht="12.75" hidden="1" outlineLevel="2">
      <c r="A49" s="14" t="s">
        <v>532</v>
      </c>
      <c r="B49" s="14" t="s">
        <v>533</v>
      </c>
      <c r="C49" s="54" t="s">
        <v>534</v>
      </c>
      <c r="D49" s="15"/>
      <c r="E49" s="15"/>
      <c r="F49" s="15">
        <v>-7665.8</v>
      </c>
      <c r="G49" s="15">
        <v>-12241.82</v>
      </c>
      <c r="H49" s="90">
        <f t="shared" si="16"/>
        <v>4576.0199999999995</v>
      </c>
      <c r="I49" s="103">
        <f t="shared" si="17"/>
        <v>0.3738022614284477</v>
      </c>
      <c r="J49" s="104"/>
      <c r="K49" s="15">
        <v>137802.89</v>
      </c>
      <c r="L49" s="15">
        <v>265958.57</v>
      </c>
      <c r="M49" s="90">
        <f t="shared" si="18"/>
        <v>-128155.68</v>
      </c>
      <c r="N49" s="103">
        <f t="shared" si="19"/>
        <v>-0.48186332179481933</v>
      </c>
      <c r="O49" s="104"/>
      <c r="P49" s="15">
        <v>21105.24</v>
      </c>
      <c r="Q49" s="15">
        <v>151292.61000000002</v>
      </c>
      <c r="R49" s="90">
        <f t="shared" si="20"/>
        <v>-130187.37000000001</v>
      </c>
      <c r="S49" s="103">
        <f t="shared" si="21"/>
        <v>-0.8605005227948674</v>
      </c>
      <c r="T49" s="104"/>
      <c r="U49" s="15">
        <v>238340.91000000003</v>
      </c>
      <c r="V49" s="15">
        <v>147176.2</v>
      </c>
      <c r="W49" s="90">
        <f t="shared" si="22"/>
        <v>91164.71000000002</v>
      </c>
      <c r="X49" s="103">
        <f t="shared" si="23"/>
        <v>0.6194256272413611</v>
      </c>
    </row>
    <row r="50" spans="1:24" s="14" customFormat="1" ht="12.75" hidden="1" outlineLevel="2">
      <c r="A50" s="14" t="s">
        <v>535</v>
      </c>
      <c r="B50" s="14" t="s">
        <v>536</v>
      </c>
      <c r="C50" s="54" t="s">
        <v>537</v>
      </c>
      <c r="D50" s="15"/>
      <c r="E50" s="15"/>
      <c r="F50" s="15">
        <v>-171.46</v>
      </c>
      <c r="G50" s="15">
        <v>-729.65</v>
      </c>
      <c r="H50" s="90">
        <f t="shared" si="16"/>
        <v>558.1899999999999</v>
      </c>
      <c r="I50" s="103">
        <f t="shared" si="17"/>
        <v>0.765010621530871</v>
      </c>
      <c r="J50" s="104"/>
      <c r="K50" s="15">
        <v>-3001.05</v>
      </c>
      <c r="L50" s="15">
        <v>-9130.53</v>
      </c>
      <c r="M50" s="90">
        <f t="shared" si="18"/>
        <v>6129.4800000000005</v>
      </c>
      <c r="N50" s="103">
        <f t="shared" si="19"/>
        <v>0.6713169991227235</v>
      </c>
      <c r="O50" s="104"/>
      <c r="P50" s="15">
        <v>-904.13</v>
      </c>
      <c r="Q50" s="15">
        <v>-2372.78</v>
      </c>
      <c r="R50" s="90">
        <f t="shared" si="20"/>
        <v>1468.65</v>
      </c>
      <c r="S50" s="103">
        <f t="shared" si="21"/>
        <v>0.6189575097564881</v>
      </c>
      <c r="T50" s="104"/>
      <c r="U50" s="15">
        <v>-4222.63</v>
      </c>
      <c r="V50" s="15">
        <v>-10623.92</v>
      </c>
      <c r="W50" s="90">
        <f t="shared" si="22"/>
        <v>6401.29</v>
      </c>
      <c r="X50" s="103">
        <f t="shared" si="23"/>
        <v>0.6025355989126424</v>
      </c>
    </row>
    <row r="51" spans="1:24" s="14" customFormat="1" ht="12.75" hidden="1" outlineLevel="2">
      <c r="A51" s="14" t="s">
        <v>538</v>
      </c>
      <c r="B51" s="14" t="s">
        <v>539</v>
      </c>
      <c r="C51" s="54" t="s">
        <v>540</v>
      </c>
      <c r="D51" s="15"/>
      <c r="E51" s="15"/>
      <c r="F51" s="15">
        <v>1128.51</v>
      </c>
      <c r="G51" s="15">
        <v>3337</v>
      </c>
      <c r="H51" s="90">
        <f t="shared" si="16"/>
        <v>-2208.49</v>
      </c>
      <c r="I51" s="103">
        <f t="shared" si="17"/>
        <v>-0.6618189991009888</v>
      </c>
      <c r="J51" s="104"/>
      <c r="K51" s="15">
        <v>12783.87</v>
      </c>
      <c r="L51" s="15">
        <v>1060953.992</v>
      </c>
      <c r="M51" s="90">
        <f t="shared" si="18"/>
        <v>-1048170.1220000001</v>
      </c>
      <c r="N51" s="103">
        <f t="shared" si="19"/>
        <v>-0.9879505896613847</v>
      </c>
      <c r="O51" s="104"/>
      <c r="P51" s="15">
        <v>838.04</v>
      </c>
      <c r="Q51" s="15">
        <v>26523.36</v>
      </c>
      <c r="R51" s="90">
        <f t="shared" si="20"/>
        <v>-25685.32</v>
      </c>
      <c r="S51" s="103">
        <f t="shared" si="21"/>
        <v>-0.968403701491817</v>
      </c>
      <c r="T51" s="104"/>
      <c r="U51" s="15">
        <v>23931.33</v>
      </c>
      <c r="V51" s="15">
        <v>1095947.372</v>
      </c>
      <c r="W51" s="90">
        <f t="shared" si="22"/>
        <v>-1072016.042</v>
      </c>
      <c r="X51" s="103">
        <f t="shared" si="23"/>
        <v>-0.978163796354265</v>
      </c>
    </row>
    <row r="52" spans="1:24" s="14" customFormat="1" ht="12.75" hidden="1" outlineLevel="2">
      <c r="A52" s="14" t="s">
        <v>541</v>
      </c>
      <c r="B52" s="14" t="s">
        <v>542</v>
      </c>
      <c r="C52" s="54" t="s">
        <v>543</v>
      </c>
      <c r="D52" s="15"/>
      <c r="E52" s="15"/>
      <c r="F52" s="15">
        <v>135996.86000000002</v>
      </c>
      <c r="G52" s="15">
        <v>73618.13</v>
      </c>
      <c r="H52" s="90">
        <f t="shared" si="16"/>
        <v>62378.73000000001</v>
      </c>
      <c r="I52" s="103">
        <f t="shared" si="17"/>
        <v>0.8473283687048286</v>
      </c>
      <c r="J52" s="104"/>
      <c r="K52" s="15">
        <v>50419.020000000004</v>
      </c>
      <c r="L52" s="15">
        <v>-49074.39</v>
      </c>
      <c r="M52" s="90">
        <f t="shared" si="18"/>
        <v>99493.41</v>
      </c>
      <c r="N52" s="103">
        <f t="shared" si="19"/>
        <v>2.0273998311542947</v>
      </c>
      <c r="O52" s="104"/>
      <c r="P52" s="15">
        <v>83674.25</v>
      </c>
      <c r="Q52" s="15">
        <v>54092.75</v>
      </c>
      <c r="R52" s="90">
        <f t="shared" si="20"/>
        <v>29581.5</v>
      </c>
      <c r="S52" s="103">
        <f t="shared" si="21"/>
        <v>0.5468662621146088</v>
      </c>
      <c r="T52" s="104"/>
      <c r="U52" s="15">
        <v>39524.130000000005</v>
      </c>
      <c r="V52" s="15">
        <v>-47405.6</v>
      </c>
      <c r="W52" s="90">
        <f t="shared" si="22"/>
        <v>86929.73000000001</v>
      </c>
      <c r="X52" s="103">
        <f t="shared" si="23"/>
        <v>1.833743903673828</v>
      </c>
    </row>
    <row r="53" spans="1:24" s="14" customFormat="1" ht="12.75" hidden="1" outlineLevel="2">
      <c r="A53" s="14" t="s">
        <v>544</v>
      </c>
      <c r="B53" s="14" t="s">
        <v>545</v>
      </c>
      <c r="C53" s="54" t="s">
        <v>546</v>
      </c>
      <c r="D53" s="15"/>
      <c r="E53" s="15"/>
      <c r="F53" s="15">
        <v>-25047.420000000002</v>
      </c>
      <c r="G53" s="15">
        <v>-17843.38</v>
      </c>
      <c r="H53" s="90">
        <f t="shared" si="16"/>
        <v>-7204.040000000001</v>
      </c>
      <c r="I53" s="103">
        <f t="shared" si="17"/>
        <v>-0.4037374084954757</v>
      </c>
      <c r="J53" s="104"/>
      <c r="K53" s="15">
        <v>178033.75</v>
      </c>
      <c r="L53" s="15">
        <v>5277.1</v>
      </c>
      <c r="M53" s="90">
        <f t="shared" si="18"/>
        <v>172756.65</v>
      </c>
      <c r="N53" s="103" t="str">
        <f t="shared" si="19"/>
        <v>N.M.</v>
      </c>
      <c r="O53" s="104"/>
      <c r="P53" s="15">
        <v>1443.65</v>
      </c>
      <c r="Q53" s="15">
        <v>-25769.77</v>
      </c>
      <c r="R53" s="90">
        <f t="shared" si="20"/>
        <v>27213.420000000002</v>
      </c>
      <c r="S53" s="103">
        <f t="shared" si="21"/>
        <v>1.0560210665442493</v>
      </c>
      <c r="T53" s="104"/>
      <c r="U53" s="15">
        <v>175705.4</v>
      </c>
      <c r="V53" s="15">
        <v>16734.739999999998</v>
      </c>
      <c r="W53" s="90">
        <f t="shared" si="22"/>
        <v>158970.66</v>
      </c>
      <c r="X53" s="103">
        <f t="shared" si="23"/>
        <v>9.499440086909031</v>
      </c>
    </row>
    <row r="54" spans="1:24" s="14" customFormat="1" ht="12.75" hidden="1" outlineLevel="2">
      <c r="A54" s="14" t="s">
        <v>547</v>
      </c>
      <c r="B54" s="14" t="s">
        <v>548</v>
      </c>
      <c r="C54" s="54" t="s">
        <v>549</v>
      </c>
      <c r="D54" s="15"/>
      <c r="E54" s="15"/>
      <c r="F54" s="15">
        <v>-0.03</v>
      </c>
      <c r="G54" s="15">
        <v>0.23</v>
      </c>
      <c r="H54" s="90">
        <f t="shared" si="16"/>
        <v>-0.26</v>
      </c>
      <c r="I54" s="103">
        <f t="shared" si="17"/>
        <v>-1.1304347826086956</v>
      </c>
      <c r="J54" s="104"/>
      <c r="K54" s="15">
        <v>1616.99</v>
      </c>
      <c r="L54" s="15">
        <v>-3961.61</v>
      </c>
      <c r="M54" s="90">
        <f t="shared" si="18"/>
        <v>5578.6</v>
      </c>
      <c r="N54" s="103">
        <f t="shared" si="19"/>
        <v>1.408164862265594</v>
      </c>
      <c r="O54" s="104"/>
      <c r="P54" s="15">
        <v>-0.09</v>
      </c>
      <c r="Q54" s="15">
        <v>-5.24</v>
      </c>
      <c r="R54" s="90">
        <f t="shared" si="20"/>
        <v>5.15</v>
      </c>
      <c r="S54" s="103">
        <f t="shared" si="21"/>
        <v>0.982824427480916</v>
      </c>
      <c r="T54" s="104"/>
      <c r="U54" s="15">
        <v>1616.3</v>
      </c>
      <c r="V54" s="15">
        <v>-248.53999999999996</v>
      </c>
      <c r="W54" s="90">
        <f t="shared" si="22"/>
        <v>1864.84</v>
      </c>
      <c r="X54" s="103">
        <f t="shared" si="23"/>
        <v>7.503178562806792</v>
      </c>
    </row>
    <row r="55" spans="1:24" s="14" customFormat="1" ht="12.75" hidden="1" outlineLevel="2">
      <c r="A55" s="14" t="s">
        <v>550</v>
      </c>
      <c r="B55" s="14" t="s">
        <v>551</v>
      </c>
      <c r="C55" s="54" t="s">
        <v>552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-148.93</v>
      </c>
      <c r="W55" s="90">
        <f t="shared" si="22"/>
        <v>148.93</v>
      </c>
      <c r="X55" s="103" t="str">
        <f t="shared" si="23"/>
        <v>N.M.</v>
      </c>
    </row>
    <row r="56" spans="1:24" s="14" customFormat="1" ht="12.75" hidden="1" outlineLevel="2">
      <c r="A56" s="14" t="s">
        <v>553</v>
      </c>
      <c r="B56" s="14" t="s">
        <v>554</v>
      </c>
      <c r="C56" s="54" t="s">
        <v>555</v>
      </c>
      <c r="D56" s="15"/>
      <c r="E56" s="15"/>
      <c r="F56" s="15">
        <v>-31399.55</v>
      </c>
      <c r="G56" s="15">
        <v>-2366.7200000000003</v>
      </c>
      <c r="H56" s="90">
        <f t="shared" si="16"/>
        <v>-29032.829999999998</v>
      </c>
      <c r="I56" s="103" t="str">
        <f t="shared" si="17"/>
        <v>N.M.</v>
      </c>
      <c r="J56" s="104"/>
      <c r="K56" s="15">
        <v>-2380430.68</v>
      </c>
      <c r="L56" s="15">
        <v>-1487966.95</v>
      </c>
      <c r="M56" s="90">
        <f t="shared" si="18"/>
        <v>-892463.7300000002</v>
      </c>
      <c r="N56" s="103">
        <f t="shared" si="19"/>
        <v>-0.5997873339861481</v>
      </c>
      <c r="O56" s="104"/>
      <c r="P56" s="15">
        <v>-270025.08</v>
      </c>
      <c r="Q56" s="15">
        <v>-95623.64</v>
      </c>
      <c r="R56" s="90">
        <f t="shared" si="20"/>
        <v>-174401.44</v>
      </c>
      <c r="S56" s="103">
        <f t="shared" si="21"/>
        <v>-1.8238318474385622</v>
      </c>
      <c r="T56" s="104"/>
      <c r="U56" s="15">
        <v>-2113130.6300000004</v>
      </c>
      <c r="V56" s="15">
        <v>-1688762.8499999999</v>
      </c>
      <c r="W56" s="90">
        <f t="shared" si="22"/>
        <v>-424367.7800000005</v>
      </c>
      <c r="X56" s="103">
        <f t="shared" si="23"/>
        <v>-0.25128914933200985</v>
      </c>
    </row>
    <row r="57" spans="1:24" s="14" customFormat="1" ht="12.75" hidden="1" outlineLevel="2">
      <c r="A57" s="14" t="s">
        <v>556</v>
      </c>
      <c r="B57" s="14" t="s">
        <v>557</v>
      </c>
      <c r="C57" s="54" t="s">
        <v>558</v>
      </c>
      <c r="D57" s="15"/>
      <c r="E57" s="15"/>
      <c r="F57" s="15">
        <v>-980.98</v>
      </c>
      <c r="G57" s="15">
        <v>-3645.08</v>
      </c>
      <c r="H57" s="90">
        <f t="shared" si="16"/>
        <v>2664.1</v>
      </c>
      <c r="I57" s="103">
        <f t="shared" si="17"/>
        <v>0.7308755912078747</v>
      </c>
      <c r="J57" s="104"/>
      <c r="K57" s="15">
        <v>-13421.31</v>
      </c>
      <c r="L57" s="15">
        <v>-128827.219</v>
      </c>
      <c r="M57" s="90">
        <f t="shared" si="18"/>
        <v>115405.909</v>
      </c>
      <c r="N57" s="103">
        <f t="shared" si="19"/>
        <v>0.895819298870373</v>
      </c>
      <c r="O57" s="104"/>
      <c r="P57" s="15">
        <v>-701.84</v>
      </c>
      <c r="Q57" s="15">
        <v>-27221.93</v>
      </c>
      <c r="R57" s="90">
        <f t="shared" si="20"/>
        <v>26520.09</v>
      </c>
      <c r="S57" s="103">
        <f t="shared" si="21"/>
        <v>0.9742178456854456</v>
      </c>
      <c r="T57" s="104"/>
      <c r="U57" s="15">
        <v>-27112.67</v>
      </c>
      <c r="V57" s="15">
        <v>-129771.959</v>
      </c>
      <c r="W57" s="90">
        <f t="shared" si="22"/>
        <v>102659.289</v>
      </c>
      <c r="X57" s="103">
        <f t="shared" si="23"/>
        <v>0.7910745109426914</v>
      </c>
    </row>
    <row r="58" spans="1:24" s="14" customFormat="1" ht="12.75" hidden="1" outlineLevel="2">
      <c r="A58" s="14" t="s">
        <v>559</v>
      </c>
      <c r="B58" s="14" t="s">
        <v>560</v>
      </c>
      <c r="C58" s="54" t="s">
        <v>561</v>
      </c>
      <c r="D58" s="15"/>
      <c r="E58" s="15"/>
      <c r="F58" s="15">
        <v>0</v>
      </c>
      <c r="G58" s="15">
        <v>-0.01</v>
      </c>
      <c r="H58" s="90">
        <f t="shared" si="16"/>
        <v>0.01</v>
      </c>
      <c r="I58" s="103" t="str">
        <f t="shared" si="17"/>
        <v>N.M.</v>
      </c>
      <c r="J58" s="104"/>
      <c r="K58" s="15">
        <v>0</v>
      </c>
      <c r="L58" s="15">
        <v>-0.03</v>
      </c>
      <c r="M58" s="90">
        <f t="shared" si="18"/>
        <v>0.03</v>
      </c>
      <c r="N58" s="103" t="str">
        <f t="shared" si="19"/>
        <v>N.M.</v>
      </c>
      <c r="O58" s="104"/>
      <c r="P58" s="15">
        <v>0</v>
      </c>
      <c r="Q58" s="15">
        <v>0.01</v>
      </c>
      <c r="R58" s="90">
        <f t="shared" si="20"/>
        <v>-0.01</v>
      </c>
      <c r="S58" s="103" t="str">
        <f t="shared" si="21"/>
        <v>N.M.</v>
      </c>
      <c r="T58" s="104"/>
      <c r="U58" s="15">
        <v>0.03</v>
      </c>
      <c r="V58" s="15">
        <v>-0.06</v>
      </c>
      <c r="W58" s="90">
        <f t="shared" si="22"/>
        <v>0.09</v>
      </c>
      <c r="X58" s="103">
        <f t="shared" si="23"/>
        <v>1.5</v>
      </c>
    </row>
    <row r="59" spans="1:24" s="14" customFormat="1" ht="12.75" hidden="1" outlineLevel="2">
      <c r="A59" s="14" t="s">
        <v>562</v>
      </c>
      <c r="B59" s="14" t="s">
        <v>563</v>
      </c>
      <c r="C59" s="54" t="s">
        <v>564</v>
      </c>
      <c r="D59" s="15"/>
      <c r="E59" s="15"/>
      <c r="F59" s="15">
        <v>69953.88</v>
      </c>
      <c r="G59" s="15">
        <v>77956.85</v>
      </c>
      <c r="H59" s="90">
        <f t="shared" si="16"/>
        <v>-8002.970000000001</v>
      </c>
      <c r="I59" s="103">
        <f t="shared" si="17"/>
        <v>-0.10265897095636882</v>
      </c>
      <c r="J59" s="104"/>
      <c r="K59" s="15">
        <v>401703.98</v>
      </c>
      <c r="L59" s="15">
        <v>392671.679</v>
      </c>
      <c r="M59" s="90">
        <f t="shared" si="18"/>
        <v>9032.300999999978</v>
      </c>
      <c r="N59" s="103">
        <f t="shared" si="19"/>
        <v>0.023002170726959856</v>
      </c>
      <c r="O59" s="104"/>
      <c r="P59" s="15">
        <v>407984.03</v>
      </c>
      <c r="Q59" s="15">
        <v>198661.6</v>
      </c>
      <c r="R59" s="90">
        <f t="shared" si="20"/>
        <v>209322.43000000002</v>
      </c>
      <c r="S59" s="103">
        <f t="shared" si="21"/>
        <v>1.053663264566479</v>
      </c>
      <c r="T59" s="104"/>
      <c r="U59" s="15">
        <v>531759.89</v>
      </c>
      <c r="V59" s="15">
        <v>815125.0989999999</v>
      </c>
      <c r="W59" s="90">
        <f t="shared" si="22"/>
        <v>-283365.2089999999</v>
      </c>
      <c r="X59" s="103">
        <f t="shared" si="23"/>
        <v>-0.3476340126780956</v>
      </c>
    </row>
    <row r="60" spans="1:24" s="14" customFormat="1" ht="12.75" hidden="1" outlineLevel="2">
      <c r="A60" s="14" t="s">
        <v>565</v>
      </c>
      <c r="B60" s="14" t="s">
        <v>566</v>
      </c>
      <c r="C60" s="54" t="s">
        <v>567</v>
      </c>
      <c r="D60" s="15"/>
      <c r="E60" s="15"/>
      <c r="F60" s="15">
        <v>-1420</v>
      </c>
      <c r="G60" s="15">
        <v>-600</v>
      </c>
      <c r="H60" s="90">
        <f aca="true" t="shared" si="24" ref="H60:H84">+F60-G60</f>
        <v>-820</v>
      </c>
      <c r="I60" s="103">
        <f aca="true" t="shared" si="25" ref="I60:I84">IF(G60&lt;0,IF(H60=0,0,IF(OR(G60=0,F60=0),"N.M.",IF(ABS(H60/G60)&gt;=10,"N.M.",H60/(-G60)))),IF(H60=0,0,IF(OR(G60=0,F60=0),"N.M.",IF(ABS(H60/G60)&gt;=10,"N.M.",H60/G60))))</f>
        <v>-1.3666666666666667</v>
      </c>
      <c r="J60" s="104"/>
      <c r="K60" s="15">
        <v>-2553</v>
      </c>
      <c r="L60" s="15">
        <v>13407.45</v>
      </c>
      <c r="M60" s="90">
        <f aca="true" t="shared" si="26" ref="M60:M84">+K60-L60</f>
        <v>-15960.45</v>
      </c>
      <c r="N60" s="103">
        <f aca="true" t="shared" si="27" ref="N60:N84">IF(L60&lt;0,IF(M60=0,0,IF(OR(L60=0,K60=0),"N.M.",IF(ABS(M60/L60)&gt;=10,"N.M.",M60/(-L60)))),IF(M60=0,0,IF(OR(L60=0,K60=0),"N.M.",IF(ABS(M60/L60)&gt;=10,"N.M.",M60/L60))))</f>
        <v>-1.1904165221574572</v>
      </c>
      <c r="O60" s="104"/>
      <c r="P60" s="15">
        <v>-873</v>
      </c>
      <c r="Q60" s="15">
        <v>-666</v>
      </c>
      <c r="R60" s="90">
        <f aca="true" t="shared" si="28" ref="R60:R84">+P60-Q60</f>
        <v>-207</v>
      </c>
      <c r="S60" s="103">
        <f aca="true" t="shared" si="29" ref="S60:S84">IF(Q60&lt;0,IF(R60=0,0,IF(OR(Q60=0,P60=0),"N.M.",IF(ABS(R60/Q60)&gt;=10,"N.M.",R60/(-Q60)))),IF(R60=0,0,IF(OR(Q60=0,P60=0),"N.M.",IF(ABS(R60/Q60)&gt;=10,"N.M.",R60/Q60))))</f>
        <v>-0.3108108108108108</v>
      </c>
      <c r="T60" s="104"/>
      <c r="U60" s="15">
        <v>-3234</v>
      </c>
      <c r="V60" s="15">
        <v>13407.45</v>
      </c>
      <c r="W60" s="90">
        <f aca="true" t="shared" si="30" ref="W60:W84">+U60-V60</f>
        <v>-16641.45</v>
      </c>
      <c r="X60" s="103">
        <f aca="true" t="shared" si="31" ref="X60:X84">IF(V60&lt;0,IF(W60=0,0,IF(OR(V60=0,U60=0),"N.M.",IF(ABS(W60/V60)&gt;=10,"N.M.",W60/(-V60)))),IF(W60=0,0,IF(OR(V60=0,U60=0),"N.M.",IF(ABS(W60/V60)&gt;=10,"N.M.",W60/V60))))</f>
        <v>-1.241209178479129</v>
      </c>
    </row>
    <row r="61" spans="1:24" s="14" customFormat="1" ht="12.75" hidden="1" outlineLevel="2">
      <c r="A61" s="14" t="s">
        <v>568</v>
      </c>
      <c r="B61" s="14" t="s">
        <v>569</v>
      </c>
      <c r="C61" s="54" t="s">
        <v>570</v>
      </c>
      <c r="D61" s="15"/>
      <c r="E61" s="15"/>
      <c r="F61" s="15">
        <v>8130.6900000000005</v>
      </c>
      <c r="G61" s="15">
        <v>53329.07</v>
      </c>
      <c r="H61" s="90">
        <f t="shared" si="24"/>
        <v>-45198.38</v>
      </c>
      <c r="I61" s="103">
        <f t="shared" si="25"/>
        <v>-0.8475373750189156</v>
      </c>
      <c r="J61" s="104"/>
      <c r="K61" s="15">
        <v>33112.85</v>
      </c>
      <c r="L61" s="15">
        <v>541273.3200000001</v>
      </c>
      <c r="M61" s="90">
        <f t="shared" si="26"/>
        <v>-508160.4700000001</v>
      </c>
      <c r="N61" s="103">
        <f t="shared" si="27"/>
        <v>-0.9388241600380378</v>
      </c>
      <c r="O61" s="104"/>
      <c r="P61" s="15">
        <v>16043.34</v>
      </c>
      <c r="Q61" s="15">
        <v>154504.58000000002</v>
      </c>
      <c r="R61" s="90">
        <f t="shared" si="28"/>
        <v>-138461.24000000002</v>
      </c>
      <c r="S61" s="103">
        <f t="shared" si="29"/>
        <v>-0.8961626898050531</v>
      </c>
      <c r="T61" s="104"/>
      <c r="U61" s="15">
        <v>66168.08</v>
      </c>
      <c r="V61" s="15">
        <v>658806.42</v>
      </c>
      <c r="W61" s="90">
        <f t="shared" si="30"/>
        <v>-592638.3400000001</v>
      </c>
      <c r="X61" s="103">
        <f t="shared" si="31"/>
        <v>-0.8995636988479864</v>
      </c>
    </row>
    <row r="62" spans="1:24" s="14" customFormat="1" ht="12.75" hidden="1" outlineLevel="2">
      <c r="A62" s="14" t="s">
        <v>571</v>
      </c>
      <c r="B62" s="14" t="s">
        <v>572</v>
      </c>
      <c r="C62" s="54" t="s">
        <v>573</v>
      </c>
      <c r="D62" s="15"/>
      <c r="E62" s="15"/>
      <c r="F62" s="15">
        <v>-574492.15</v>
      </c>
      <c r="G62" s="15">
        <v>-843682.81</v>
      </c>
      <c r="H62" s="90">
        <f t="shared" si="24"/>
        <v>269190.66000000003</v>
      </c>
      <c r="I62" s="103">
        <f t="shared" si="25"/>
        <v>0.3190661902901637</v>
      </c>
      <c r="J62" s="104"/>
      <c r="K62" s="15">
        <v>-3552485.46</v>
      </c>
      <c r="L62" s="15">
        <v>-6822665.47</v>
      </c>
      <c r="M62" s="90">
        <f t="shared" si="26"/>
        <v>3270180.01</v>
      </c>
      <c r="N62" s="103">
        <f t="shared" si="27"/>
        <v>0.4793112053316019</v>
      </c>
      <c r="O62" s="104"/>
      <c r="P62" s="15">
        <v>-1580026.73</v>
      </c>
      <c r="Q62" s="15">
        <v>-2002632.62</v>
      </c>
      <c r="R62" s="90">
        <f t="shared" si="28"/>
        <v>422605.89000000013</v>
      </c>
      <c r="S62" s="103">
        <f t="shared" si="29"/>
        <v>0.21102517045787464</v>
      </c>
      <c r="T62" s="104"/>
      <c r="U62" s="15">
        <v>-4821595.88</v>
      </c>
      <c r="V62" s="15">
        <v>-8528622.51</v>
      </c>
      <c r="W62" s="90">
        <f t="shared" si="30"/>
        <v>3707026.63</v>
      </c>
      <c r="X62" s="103">
        <f t="shared" si="31"/>
        <v>0.4346571355049926</v>
      </c>
    </row>
    <row r="63" spans="1:24" s="14" customFormat="1" ht="12.75" hidden="1" outlineLevel="2">
      <c r="A63" s="14" t="s">
        <v>574</v>
      </c>
      <c r="B63" s="14" t="s">
        <v>575</v>
      </c>
      <c r="C63" s="54" t="s">
        <v>576</v>
      </c>
      <c r="D63" s="15"/>
      <c r="E63" s="15"/>
      <c r="F63" s="15">
        <v>574492.15</v>
      </c>
      <c r="G63" s="15">
        <v>843682.81</v>
      </c>
      <c r="H63" s="90">
        <f t="shared" si="24"/>
        <v>-269190.66000000003</v>
      </c>
      <c r="I63" s="103">
        <f t="shared" si="25"/>
        <v>-0.3190661902901637</v>
      </c>
      <c r="J63" s="104"/>
      <c r="K63" s="15">
        <v>3552485.46</v>
      </c>
      <c r="L63" s="15">
        <v>6822665.47</v>
      </c>
      <c r="M63" s="90">
        <f t="shared" si="26"/>
        <v>-3270180.01</v>
      </c>
      <c r="N63" s="103">
        <f t="shared" si="27"/>
        <v>-0.4793112053316019</v>
      </c>
      <c r="O63" s="104"/>
      <c r="P63" s="15">
        <v>1580026.73</v>
      </c>
      <c r="Q63" s="15">
        <v>2002632.62</v>
      </c>
      <c r="R63" s="90">
        <f t="shared" si="28"/>
        <v>-422605.89000000013</v>
      </c>
      <c r="S63" s="103">
        <f t="shared" si="29"/>
        <v>-0.21102517045787464</v>
      </c>
      <c r="T63" s="104"/>
      <c r="U63" s="15">
        <v>4821595.88</v>
      </c>
      <c r="V63" s="15">
        <v>8528622.51</v>
      </c>
      <c r="W63" s="90">
        <f t="shared" si="30"/>
        <v>-3707026.63</v>
      </c>
      <c r="X63" s="103">
        <f t="shared" si="31"/>
        <v>-0.4346571355049926</v>
      </c>
    </row>
    <row r="64" spans="1:24" s="14" customFormat="1" ht="12.75" hidden="1" outlineLevel="2">
      <c r="A64" s="14" t="s">
        <v>577</v>
      </c>
      <c r="B64" s="14" t="s">
        <v>578</v>
      </c>
      <c r="C64" s="54" t="s">
        <v>579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34.33</v>
      </c>
      <c r="W64" s="90">
        <f t="shared" si="30"/>
        <v>-34.33</v>
      </c>
      <c r="X64" s="103" t="str">
        <f t="shared" si="31"/>
        <v>N.M.</v>
      </c>
    </row>
    <row r="65" spans="1:24" s="14" customFormat="1" ht="12.75" hidden="1" outlineLevel="2">
      <c r="A65" s="14" t="s">
        <v>580</v>
      </c>
      <c r="B65" s="14" t="s">
        <v>581</v>
      </c>
      <c r="C65" s="54" t="s">
        <v>582</v>
      </c>
      <c r="D65" s="15"/>
      <c r="E65" s="15"/>
      <c r="F65" s="15">
        <v>2324.4</v>
      </c>
      <c r="G65" s="15">
        <v>1404.8700000000001</v>
      </c>
      <c r="H65" s="90">
        <f t="shared" si="24"/>
        <v>919.53</v>
      </c>
      <c r="I65" s="103">
        <f t="shared" si="25"/>
        <v>0.6545303124132481</v>
      </c>
      <c r="J65" s="104"/>
      <c r="K65" s="15">
        <v>20490.09</v>
      </c>
      <c r="L65" s="15">
        <v>6218.7</v>
      </c>
      <c r="M65" s="90">
        <f t="shared" si="26"/>
        <v>14271.39</v>
      </c>
      <c r="N65" s="103">
        <f t="shared" si="27"/>
        <v>2.2949153360027017</v>
      </c>
      <c r="O65" s="104"/>
      <c r="P65" s="15">
        <v>7101.900000000001</v>
      </c>
      <c r="Q65" s="15">
        <v>4409.74</v>
      </c>
      <c r="R65" s="90">
        <f t="shared" si="28"/>
        <v>2692.1600000000008</v>
      </c>
      <c r="S65" s="103">
        <f t="shared" si="29"/>
        <v>0.6105031135622511</v>
      </c>
      <c r="T65" s="104"/>
      <c r="U65" s="15">
        <v>23651.42</v>
      </c>
      <c r="V65" s="15">
        <v>5294.74</v>
      </c>
      <c r="W65" s="90">
        <f t="shared" si="30"/>
        <v>18356.68</v>
      </c>
      <c r="X65" s="103">
        <f t="shared" si="31"/>
        <v>3.4669653278536816</v>
      </c>
    </row>
    <row r="66" spans="1:24" s="14" customFormat="1" ht="12.75" hidden="1" outlineLevel="2">
      <c r="A66" s="14" t="s">
        <v>583</v>
      </c>
      <c r="B66" s="14" t="s">
        <v>584</v>
      </c>
      <c r="C66" s="54" t="s">
        <v>585</v>
      </c>
      <c r="D66" s="15"/>
      <c r="E66" s="15"/>
      <c r="F66" s="15">
        <v>-17738.39</v>
      </c>
      <c r="G66" s="15">
        <v>-24980.920000000002</v>
      </c>
      <c r="H66" s="90">
        <f t="shared" si="24"/>
        <v>7242.5300000000025</v>
      </c>
      <c r="I66" s="103">
        <f t="shared" si="25"/>
        <v>0.28992246882820977</v>
      </c>
      <c r="J66" s="104"/>
      <c r="K66" s="15">
        <v>-116427.49</v>
      </c>
      <c r="L66" s="15">
        <v>-64554.08</v>
      </c>
      <c r="M66" s="90">
        <f t="shared" si="26"/>
        <v>-51873.41</v>
      </c>
      <c r="N66" s="103">
        <f t="shared" si="27"/>
        <v>-0.803565165826854</v>
      </c>
      <c r="O66" s="104"/>
      <c r="P66" s="15">
        <v>-34108.53</v>
      </c>
      <c r="Q66" s="15">
        <v>-27816.41</v>
      </c>
      <c r="R66" s="90">
        <f t="shared" si="28"/>
        <v>-6292.119999999999</v>
      </c>
      <c r="S66" s="103">
        <f t="shared" si="29"/>
        <v>-0.2262017276852045</v>
      </c>
      <c r="T66" s="104"/>
      <c r="U66" s="15">
        <v>-119461.38</v>
      </c>
      <c r="V66" s="15">
        <v>-72728.46</v>
      </c>
      <c r="W66" s="90">
        <f t="shared" si="30"/>
        <v>-46732.92</v>
      </c>
      <c r="X66" s="103">
        <f t="shared" si="31"/>
        <v>-0.6425671600911115</v>
      </c>
    </row>
    <row r="67" spans="1:24" s="14" customFormat="1" ht="12.75" hidden="1" outlineLevel="2">
      <c r="A67" s="14" t="s">
        <v>586</v>
      </c>
      <c r="B67" s="14" t="s">
        <v>587</v>
      </c>
      <c r="C67" s="54" t="s">
        <v>588</v>
      </c>
      <c r="D67" s="15"/>
      <c r="E67" s="15"/>
      <c r="F67" s="15">
        <v>0</v>
      </c>
      <c r="G67" s="15">
        <v>0</v>
      </c>
      <c r="H67" s="90">
        <f t="shared" si="24"/>
        <v>0</v>
      </c>
      <c r="I67" s="103">
        <f t="shared" si="25"/>
        <v>0</v>
      </c>
      <c r="J67" s="104"/>
      <c r="K67" s="15">
        <v>0</v>
      </c>
      <c r="L67" s="15">
        <v>52160.07</v>
      </c>
      <c r="M67" s="90">
        <f t="shared" si="26"/>
        <v>-52160.07</v>
      </c>
      <c r="N67" s="103" t="str">
        <f t="shared" si="27"/>
        <v>N.M.</v>
      </c>
      <c r="O67" s="104"/>
      <c r="P67" s="15">
        <v>0</v>
      </c>
      <c r="Q67" s="15">
        <v>0</v>
      </c>
      <c r="R67" s="90">
        <f t="shared" si="28"/>
        <v>0</v>
      </c>
      <c r="S67" s="103">
        <f t="shared" si="29"/>
        <v>0</v>
      </c>
      <c r="T67" s="104"/>
      <c r="U67" s="15">
        <v>0</v>
      </c>
      <c r="V67" s="15">
        <v>60961.7</v>
      </c>
      <c r="W67" s="90">
        <f t="shared" si="30"/>
        <v>-60961.7</v>
      </c>
      <c r="X67" s="103" t="str">
        <f t="shared" si="31"/>
        <v>N.M.</v>
      </c>
    </row>
    <row r="68" spans="1:24" s="14" customFormat="1" ht="12.75" hidden="1" outlineLevel="2">
      <c r="A68" s="14" t="s">
        <v>589</v>
      </c>
      <c r="B68" s="14" t="s">
        <v>590</v>
      </c>
      <c r="C68" s="54" t="s">
        <v>591</v>
      </c>
      <c r="D68" s="15"/>
      <c r="E68" s="15"/>
      <c r="F68" s="15">
        <v>949294.9</v>
      </c>
      <c r="G68" s="15">
        <v>815186.5700000001</v>
      </c>
      <c r="H68" s="90">
        <f t="shared" si="24"/>
        <v>134108.32999999996</v>
      </c>
      <c r="I68" s="103">
        <f t="shared" si="25"/>
        <v>0.16451243793184664</v>
      </c>
      <c r="J68" s="104"/>
      <c r="K68" s="15">
        <v>11023935.24</v>
      </c>
      <c r="L68" s="15">
        <v>10902161.544</v>
      </c>
      <c r="M68" s="90">
        <f t="shared" si="26"/>
        <v>121773.69600000046</v>
      </c>
      <c r="N68" s="103">
        <f t="shared" si="27"/>
        <v>0.011169683691489471</v>
      </c>
      <c r="O68" s="104"/>
      <c r="P68" s="15">
        <v>2957918.12</v>
      </c>
      <c r="Q68" s="15">
        <v>3019517.53</v>
      </c>
      <c r="R68" s="90">
        <f t="shared" si="28"/>
        <v>-61599.40999999968</v>
      </c>
      <c r="S68" s="103">
        <f t="shared" si="29"/>
        <v>-0.02040041476427517</v>
      </c>
      <c r="T68" s="104"/>
      <c r="U68" s="15">
        <v>12756059.08</v>
      </c>
      <c r="V68" s="15">
        <v>12983205.104</v>
      </c>
      <c r="W68" s="90">
        <f t="shared" si="30"/>
        <v>-227146.0240000002</v>
      </c>
      <c r="X68" s="103">
        <f t="shared" si="31"/>
        <v>-0.017495373613871254</v>
      </c>
    </row>
    <row r="69" spans="1:24" s="14" customFormat="1" ht="12.75" hidden="1" outlineLevel="2">
      <c r="A69" s="14" t="s">
        <v>592</v>
      </c>
      <c r="B69" s="14" t="s">
        <v>593</v>
      </c>
      <c r="C69" s="54" t="s">
        <v>594</v>
      </c>
      <c r="D69" s="15"/>
      <c r="E69" s="15"/>
      <c r="F69" s="15">
        <v>13926.58</v>
      </c>
      <c r="G69" s="15">
        <v>-2881.62</v>
      </c>
      <c r="H69" s="90">
        <f t="shared" si="24"/>
        <v>16808.2</v>
      </c>
      <c r="I69" s="103">
        <f t="shared" si="25"/>
        <v>5.832899549558929</v>
      </c>
      <c r="J69" s="104"/>
      <c r="K69" s="15">
        <v>593524.12</v>
      </c>
      <c r="L69" s="15">
        <v>986934.01</v>
      </c>
      <c r="M69" s="90">
        <f t="shared" si="26"/>
        <v>-393409.89</v>
      </c>
      <c r="N69" s="103">
        <f t="shared" si="27"/>
        <v>-0.3986182318309205</v>
      </c>
      <c r="O69" s="104"/>
      <c r="P69" s="15">
        <v>49541.49</v>
      </c>
      <c r="Q69" s="15">
        <v>252570.03</v>
      </c>
      <c r="R69" s="90">
        <f t="shared" si="28"/>
        <v>-203028.54</v>
      </c>
      <c r="S69" s="103">
        <f t="shared" si="29"/>
        <v>-0.803850480597401</v>
      </c>
      <c r="T69" s="104"/>
      <c r="U69" s="15">
        <v>1003969.16</v>
      </c>
      <c r="V69" s="15">
        <v>1149859.1400000001</v>
      </c>
      <c r="W69" s="90">
        <f t="shared" si="30"/>
        <v>-145889.9800000001</v>
      </c>
      <c r="X69" s="103">
        <f t="shared" si="31"/>
        <v>-0.1268763928771311</v>
      </c>
    </row>
    <row r="70" spans="1:24" s="14" customFormat="1" ht="12.75" hidden="1" outlineLevel="2">
      <c r="A70" s="14" t="s">
        <v>595</v>
      </c>
      <c r="B70" s="14" t="s">
        <v>596</v>
      </c>
      <c r="C70" s="54" t="s">
        <v>597</v>
      </c>
      <c r="D70" s="15"/>
      <c r="E70" s="15"/>
      <c r="F70" s="15">
        <v>-737330.97</v>
      </c>
      <c r="G70" s="15">
        <v>-266968.65</v>
      </c>
      <c r="H70" s="90">
        <f t="shared" si="24"/>
        <v>-470362.31999999995</v>
      </c>
      <c r="I70" s="103">
        <f t="shared" si="25"/>
        <v>-1.7618634997030547</v>
      </c>
      <c r="J70" s="104"/>
      <c r="K70" s="15">
        <v>6247244.63</v>
      </c>
      <c r="L70" s="15">
        <v>-1504010.28</v>
      </c>
      <c r="M70" s="90">
        <f t="shared" si="26"/>
        <v>7751254.91</v>
      </c>
      <c r="N70" s="103">
        <f t="shared" si="27"/>
        <v>5.1537246873073235</v>
      </c>
      <c r="O70" s="104"/>
      <c r="P70" s="15">
        <v>-858072.84</v>
      </c>
      <c r="Q70" s="15">
        <v>405856.93</v>
      </c>
      <c r="R70" s="90">
        <f t="shared" si="28"/>
        <v>-1263929.77</v>
      </c>
      <c r="S70" s="103">
        <f t="shared" si="29"/>
        <v>-3.1142249314308863</v>
      </c>
      <c r="T70" s="104"/>
      <c r="U70" s="15">
        <v>5703176.7</v>
      </c>
      <c r="V70" s="15">
        <v>-1504010.28</v>
      </c>
      <c r="W70" s="90">
        <f t="shared" si="30"/>
        <v>7207186.98</v>
      </c>
      <c r="X70" s="103">
        <f t="shared" si="31"/>
        <v>4.791979865988682</v>
      </c>
    </row>
    <row r="71" spans="1:24" s="14" customFormat="1" ht="12.75" hidden="1" outlineLevel="2">
      <c r="A71" s="14" t="s">
        <v>598</v>
      </c>
      <c r="B71" s="14" t="s">
        <v>599</v>
      </c>
      <c r="C71" s="54" t="s">
        <v>600</v>
      </c>
      <c r="D71" s="15"/>
      <c r="E71" s="15"/>
      <c r="F71" s="15">
        <v>737330.97</v>
      </c>
      <c r="G71" s="15">
        <v>266968.65</v>
      </c>
      <c r="H71" s="90">
        <f t="shared" si="24"/>
        <v>470362.31999999995</v>
      </c>
      <c r="I71" s="103">
        <f t="shared" si="25"/>
        <v>1.7618634997030547</v>
      </c>
      <c r="J71" s="104"/>
      <c r="K71" s="15">
        <v>-6247244.63</v>
      </c>
      <c r="L71" s="15">
        <v>1504010.28</v>
      </c>
      <c r="M71" s="90">
        <f t="shared" si="26"/>
        <v>-7751254.91</v>
      </c>
      <c r="N71" s="103">
        <f t="shared" si="27"/>
        <v>-5.1537246873073235</v>
      </c>
      <c r="O71" s="104"/>
      <c r="P71" s="15">
        <v>858072.84</v>
      </c>
      <c r="Q71" s="15">
        <v>-405856.93</v>
      </c>
      <c r="R71" s="90">
        <f t="shared" si="28"/>
        <v>1263929.77</v>
      </c>
      <c r="S71" s="103">
        <f t="shared" si="29"/>
        <v>3.1142249314308863</v>
      </c>
      <c r="T71" s="104"/>
      <c r="U71" s="15">
        <v>-5703176.7</v>
      </c>
      <c r="V71" s="15">
        <v>1504010.28</v>
      </c>
      <c r="W71" s="90">
        <f t="shared" si="30"/>
        <v>-7207186.98</v>
      </c>
      <c r="X71" s="103">
        <f t="shared" si="31"/>
        <v>-4.791979865988682</v>
      </c>
    </row>
    <row r="72" spans="1:24" s="14" customFormat="1" ht="12.75" hidden="1" outlineLevel="2">
      <c r="A72" s="14" t="s">
        <v>601</v>
      </c>
      <c r="B72" s="14" t="s">
        <v>602</v>
      </c>
      <c r="C72" s="54" t="s">
        <v>603</v>
      </c>
      <c r="D72" s="15"/>
      <c r="E72" s="15"/>
      <c r="F72" s="15">
        <v>-52518.130000000005</v>
      </c>
      <c r="G72" s="15">
        <v>0</v>
      </c>
      <c r="H72" s="90">
        <f t="shared" si="24"/>
        <v>-52518.130000000005</v>
      </c>
      <c r="I72" s="103" t="str">
        <f t="shared" si="25"/>
        <v>N.M.</v>
      </c>
      <c r="J72" s="104"/>
      <c r="K72" s="15">
        <v>-32274.670000000002</v>
      </c>
      <c r="L72" s="15">
        <v>0</v>
      </c>
      <c r="M72" s="90">
        <f t="shared" si="26"/>
        <v>-32274.670000000002</v>
      </c>
      <c r="N72" s="103" t="str">
        <f t="shared" si="27"/>
        <v>N.M.</v>
      </c>
      <c r="O72" s="104"/>
      <c r="P72" s="15">
        <v>-32274.670000000002</v>
      </c>
      <c r="Q72" s="15">
        <v>0</v>
      </c>
      <c r="R72" s="90">
        <f t="shared" si="28"/>
        <v>-32274.670000000002</v>
      </c>
      <c r="S72" s="103" t="str">
        <f t="shared" si="29"/>
        <v>N.M.</v>
      </c>
      <c r="T72" s="104"/>
      <c r="U72" s="15">
        <v>-32274.670000000002</v>
      </c>
      <c r="V72" s="15">
        <v>0</v>
      </c>
      <c r="W72" s="90">
        <f t="shared" si="30"/>
        <v>-32274.670000000002</v>
      </c>
      <c r="X72" s="103" t="str">
        <f t="shared" si="31"/>
        <v>N.M.</v>
      </c>
    </row>
    <row r="73" spans="1:24" s="14" customFormat="1" ht="12.75" hidden="1" outlineLevel="2">
      <c r="A73" s="14" t="s">
        <v>604</v>
      </c>
      <c r="B73" s="14" t="s">
        <v>605</v>
      </c>
      <c r="C73" s="54" t="s">
        <v>606</v>
      </c>
      <c r="D73" s="15"/>
      <c r="E73" s="15"/>
      <c r="F73" s="15">
        <v>52518.130000000005</v>
      </c>
      <c r="G73" s="15">
        <v>0</v>
      </c>
      <c r="H73" s="90">
        <f t="shared" si="24"/>
        <v>52518.130000000005</v>
      </c>
      <c r="I73" s="103" t="str">
        <f t="shared" si="25"/>
        <v>N.M.</v>
      </c>
      <c r="J73" s="104"/>
      <c r="K73" s="15">
        <v>32274.670000000002</v>
      </c>
      <c r="L73" s="15">
        <v>0</v>
      </c>
      <c r="M73" s="90">
        <f t="shared" si="26"/>
        <v>32274.670000000002</v>
      </c>
      <c r="N73" s="103" t="str">
        <f t="shared" si="27"/>
        <v>N.M.</v>
      </c>
      <c r="O73" s="104"/>
      <c r="P73" s="15">
        <v>32274.670000000002</v>
      </c>
      <c r="Q73" s="15">
        <v>0</v>
      </c>
      <c r="R73" s="90">
        <f t="shared" si="28"/>
        <v>32274.670000000002</v>
      </c>
      <c r="S73" s="103" t="str">
        <f t="shared" si="29"/>
        <v>N.M.</v>
      </c>
      <c r="T73" s="104"/>
      <c r="U73" s="15">
        <v>32274.670000000002</v>
      </c>
      <c r="V73" s="15">
        <v>0</v>
      </c>
      <c r="W73" s="90">
        <f t="shared" si="30"/>
        <v>32274.670000000002</v>
      </c>
      <c r="X73" s="103" t="str">
        <f t="shared" si="31"/>
        <v>N.M.</v>
      </c>
    </row>
    <row r="74" spans="1:24" s="14" customFormat="1" ht="12.75" hidden="1" outlineLevel="2">
      <c r="A74" s="14" t="s">
        <v>607</v>
      </c>
      <c r="B74" s="14" t="s">
        <v>608</v>
      </c>
      <c r="C74" s="54" t="s">
        <v>609</v>
      </c>
      <c r="D74" s="15"/>
      <c r="E74" s="15"/>
      <c r="F74" s="15">
        <v>70539.17</v>
      </c>
      <c r="G74" s="15">
        <v>56383.18</v>
      </c>
      <c r="H74" s="90">
        <f t="shared" si="24"/>
        <v>14155.989999999998</v>
      </c>
      <c r="I74" s="103">
        <f t="shared" si="25"/>
        <v>0.2510676056228116</v>
      </c>
      <c r="J74" s="104"/>
      <c r="K74" s="15">
        <v>908687.1900000001</v>
      </c>
      <c r="L74" s="15">
        <v>817322.55</v>
      </c>
      <c r="M74" s="90">
        <f t="shared" si="26"/>
        <v>91364.64000000001</v>
      </c>
      <c r="N74" s="103">
        <f t="shared" si="27"/>
        <v>0.11178529211019567</v>
      </c>
      <c r="O74" s="104"/>
      <c r="P74" s="15">
        <v>442784.64</v>
      </c>
      <c r="Q74" s="15">
        <v>236624.27000000002</v>
      </c>
      <c r="R74" s="90">
        <f t="shared" si="28"/>
        <v>206160.37</v>
      </c>
      <c r="S74" s="103">
        <f t="shared" si="29"/>
        <v>0.8712562325073416</v>
      </c>
      <c r="T74" s="104"/>
      <c r="U74" s="15">
        <v>1140055.8800000001</v>
      </c>
      <c r="V74" s="15">
        <v>952433.77</v>
      </c>
      <c r="W74" s="90">
        <f t="shared" si="30"/>
        <v>187622.1100000001</v>
      </c>
      <c r="X74" s="103">
        <f t="shared" si="31"/>
        <v>0.1969922906030517</v>
      </c>
    </row>
    <row r="75" spans="1:24" s="14" customFormat="1" ht="12.75" hidden="1" outlineLevel="2">
      <c r="A75" s="14" t="s">
        <v>610</v>
      </c>
      <c r="B75" s="14" t="s">
        <v>611</v>
      </c>
      <c r="C75" s="54" t="s">
        <v>612</v>
      </c>
      <c r="D75" s="15"/>
      <c r="E75" s="15"/>
      <c r="F75" s="15">
        <v>-130161.27</v>
      </c>
      <c r="G75" s="15">
        <v>-363593.39</v>
      </c>
      <c r="H75" s="90">
        <f t="shared" si="24"/>
        <v>233432.12</v>
      </c>
      <c r="I75" s="103">
        <f t="shared" si="25"/>
        <v>0.6420142016333135</v>
      </c>
      <c r="J75" s="104"/>
      <c r="K75" s="15">
        <v>-3217104.16</v>
      </c>
      <c r="L75" s="15">
        <v>-2737853.0300000003</v>
      </c>
      <c r="M75" s="90">
        <f t="shared" si="26"/>
        <v>-479251.1299999999</v>
      </c>
      <c r="N75" s="103">
        <f t="shared" si="27"/>
        <v>-0.17504633183323207</v>
      </c>
      <c r="O75" s="104"/>
      <c r="P75" s="15">
        <v>-574547.48</v>
      </c>
      <c r="Q75" s="15">
        <v>-911933.81</v>
      </c>
      <c r="R75" s="90">
        <f t="shared" si="28"/>
        <v>337386.3300000001</v>
      </c>
      <c r="S75" s="103">
        <f t="shared" si="29"/>
        <v>0.36996800239262984</v>
      </c>
      <c r="T75" s="104"/>
      <c r="U75" s="15">
        <v>-3984857.35</v>
      </c>
      <c r="V75" s="15">
        <v>-3206994.16</v>
      </c>
      <c r="W75" s="90">
        <f t="shared" si="30"/>
        <v>-777863.19</v>
      </c>
      <c r="X75" s="103">
        <f t="shared" si="31"/>
        <v>-0.24255210679897213</v>
      </c>
    </row>
    <row r="76" spans="1:24" s="14" customFormat="1" ht="12.75" hidden="1" outlineLevel="2">
      <c r="A76" s="14" t="s">
        <v>613</v>
      </c>
      <c r="B76" s="14" t="s">
        <v>614</v>
      </c>
      <c r="C76" s="54" t="s">
        <v>615</v>
      </c>
      <c r="D76" s="15"/>
      <c r="E76" s="15"/>
      <c r="F76" s="15">
        <v>0</v>
      </c>
      <c r="G76" s="15">
        <v>0</v>
      </c>
      <c r="H76" s="90">
        <f t="shared" si="24"/>
        <v>0</v>
      </c>
      <c r="I76" s="103">
        <f t="shared" si="25"/>
        <v>0</v>
      </c>
      <c r="J76" s="104"/>
      <c r="K76" s="15">
        <v>0</v>
      </c>
      <c r="L76" s="15">
        <v>0</v>
      </c>
      <c r="M76" s="90">
        <f t="shared" si="26"/>
        <v>0</v>
      </c>
      <c r="N76" s="103">
        <f t="shared" si="27"/>
        <v>0</v>
      </c>
      <c r="O76" s="104"/>
      <c r="P76" s="15">
        <v>0</v>
      </c>
      <c r="Q76" s="15">
        <v>0</v>
      </c>
      <c r="R76" s="90">
        <f t="shared" si="28"/>
        <v>0</v>
      </c>
      <c r="S76" s="103">
        <f t="shared" si="29"/>
        <v>0</v>
      </c>
      <c r="T76" s="104"/>
      <c r="U76" s="15">
        <v>0</v>
      </c>
      <c r="V76" s="15">
        <v>234.18</v>
      </c>
      <c r="W76" s="90">
        <f t="shared" si="30"/>
        <v>-234.18</v>
      </c>
      <c r="X76" s="103" t="str">
        <f t="shared" si="31"/>
        <v>N.M.</v>
      </c>
    </row>
    <row r="77" spans="1:24" s="14" customFormat="1" ht="12.75" hidden="1" outlineLevel="2">
      <c r="A77" s="14" t="s">
        <v>616</v>
      </c>
      <c r="B77" s="14" t="s">
        <v>617</v>
      </c>
      <c r="C77" s="54" t="s">
        <v>618</v>
      </c>
      <c r="D77" s="15"/>
      <c r="E77" s="15"/>
      <c r="F77" s="15">
        <v>0</v>
      </c>
      <c r="G77" s="15">
        <v>0</v>
      </c>
      <c r="H77" s="90">
        <f t="shared" si="24"/>
        <v>0</v>
      </c>
      <c r="I77" s="103">
        <f t="shared" si="25"/>
        <v>0</v>
      </c>
      <c r="J77" s="104"/>
      <c r="K77" s="15">
        <v>0</v>
      </c>
      <c r="L77" s="15">
        <v>0</v>
      </c>
      <c r="M77" s="90">
        <f t="shared" si="26"/>
        <v>0</v>
      </c>
      <c r="N77" s="103">
        <f t="shared" si="27"/>
        <v>0</v>
      </c>
      <c r="O77" s="104"/>
      <c r="P77" s="15">
        <v>0</v>
      </c>
      <c r="Q77" s="15">
        <v>0</v>
      </c>
      <c r="R77" s="90">
        <f t="shared" si="28"/>
        <v>0</v>
      </c>
      <c r="S77" s="103">
        <f t="shared" si="29"/>
        <v>0</v>
      </c>
      <c r="T77" s="104"/>
      <c r="U77" s="15">
        <v>0</v>
      </c>
      <c r="V77" s="15">
        <v>-46.300000000000004</v>
      </c>
      <c r="W77" s="90">
        <f t="shared" si="30"/>
        <v>46.300000000000004</v>
      </c>
      <c r="X77" s="103" t="str">
        <f t="shared" si="31"/>
        <v>N.M.</v>
      </c>
    </row>
    <row r="78" spans="1:24" s="14" customFormat="1" ht="12.75" hidden="1" outlineLevel="2">
      <c r="A78" s="14" t="s">
        <v>619</v>
      </c>
      <c r="B78" s="14" t="s">
        <v>620</v>
      </c>
      <c r="C78" s="54" t="s">
        <v>621</v>
      </c>
      <c r="D78" s="15"/>
      <c r="E78" s="15"/>
      <c r="F78" s="15">
        <v>27402.43</v>
      </c>
      <c r="G78" s="15">
        <v>45508.74</v>
      </c>
      <c r="H78" s="90">
        <f t="shared" si="24"/>
        <v>-18106.309999999998</v>
      </c>
      <c r="I78" s="103">
        <f t="shared" si="25"/>
        <v>-0.39786445416858385</v>
      </c>
      <c r="J78" s="104"/>
      <c r="K78" s="15">
        <v>1053744.3</v>
      </c>
      <c r="L78" s="15">
        <v>1000574.57</v>
      </c>
      <c r="M78" s="90">
        <f t="shared" si="26"/>
        <v>53169.7300000001</v>
      </c>
      <c r="N78" s="103">
        <f t="shared" si="27"/>
        <v>0.053139197811113766</v>
      </c>
      <c r="O78" s="104"/>
      <c r="P78" s="15">
        <v>189407.25</v>
      </c>
      <c r="Q78" s="15">
        <v>208634.09</v>
      </c>
      <c r="R78" s="90">
        <f t="shared" si="28"/>
        <v>-19226.839999999997</v>
      </c>
      <c r="S78" s="103">
        <f t="shared" si="29"/>
        <v>-0.09215579294831443</v>
      </c>
      <c r="T78" s="104"/>
      <c r="U78" s="15">
        <v>1132932.9100000001</v>
      </c>
      <c r="V78" s="15">
        <v>1119188.6199999999</v>
      </c>
      <c r="W78" s="90">
        <f t="shared" si="30"/>
        <v>13744.29000000027</v>
      </c>
      <c r="X78" s="103">
        <f t="shared" si="31"/>
        <v>0.012280584125310594</v>
      </c>
    </row>
    <row r="79" spans="1:24" s="14" customFormat="1" ht="12.75" hidden="1" outlineLevel="2">
      <c r="A79" s="14" t="s">
        <v>622</v>
      </c>
      <c r="B79" s="14" t="s">
        <v>623</v>
      </c>
      <c r="C79" s="54" t="s">
        <v>624</v>
      </c>
      <c r="D79" s="15"/>
      <c r="E79" s="15"/>
      <c r="F79" s="15">
        <v>-950069.48</v>
      </c>
      <c r="G79" s="15">
        <v>-849366.22</v>
      </c>
      <c r="H79" s="90">
        <f t="shared" si="24"/>
        <v>-100703.26000000001</v>
      </c>
      <c r="I79" s="103">
        <f t="shared" si="25"/>
        <v>-0.11856282676275966</v>
      </c>
      <c r="J79" s="104"/>
      <c r="K79" s="15">
        <v>-14787301.51</v>
      </c>
      <c r="L79" s="15">
        <v>-15290617.17</v>
      </c>
      <c r="M79" s="90">
        <f t="shared" si="26"/>
        <v>503315.66000000015</v>
      </c>
      <c r="N79" s="103">
        <f t="shared" si="27"/>
        <v>0.03291663471815246</v>
      </c>
      <c r="O79" s="104"/>
      <c r="P79" s="15">
        <v>-3842167.2199999997</v>
      </c>
      <c r="Q79" s="15">
        <v>-3943313.59</v>
      </c>
      <c r="R79" s="90">
        <f t="shared" si="28"/>
        <v>101146.37000000011</v>
      </c>
      <c r="S79" s="103">
        <f t="shared" si="29"/>
        <v>0.025650095456902305</v>
      </c>
      <c r="T79" s="104"/>
      <c r="U79" s="15">
        <v>-18031866.3</v>
      </c>
      <c r="V79" s="15">
        <v>-17692836.3</v>
      </c>
      <c r="W79" s="90">
        <f t="shared" si="30"/>
        <v>-339030</v>
      </c>
      <c r="X79" s="103">
        <f t="shared" si="31"/>
        <v>-0.01916199269870597</v>
      </c>
    </row>
    <row r="80" spans="1:24" s="14" customFormat="1" ht="12.75" hidden="1" outlineLevel="2">
      <c r="A80" s="14" t="s">
        <v>625</v>
      </c>
      <c r="B80" s="14" t="s">
        <v>626</v>
      </c>
      <c r="C80" s="54" t="s">
        <v>627</v>
      </c>
      <c r="D80" s="15"/>
      <c r="E80" s="15"/>
      <c r="F80" s="15">
        <v>341599.82</v>
      </c>
      <c r="G80" s="15">
        <v>566684.6900000001</v>
      </c>
      <c r="H80" s="90">
        <f t="shared" si="24"/>
        <v>-225084.87000000005</v>
      </c>
      <c r="I80" s="103">
        <f t="shared" si="25"/>
        <v>-0.3971959609496421</v>
      </c>
      <c r="J80" s="104"/>
      <c r="K80" s="15">
        <v>5268519.88</v>
      </c>
      <c r="L80" s="15">
        <v>6943632.22</v>
      </c>
      <c r="M80" s="90">
        <f t="shared" si="26"/>
        <v>-1675112.3399999999</v>
      </c>
      <c r="N80" s="103">
        <f t="shared" si="27"/>
        <v>-0.2412443929814013</v>
      </c>
      <c r="O80" s="104"/>
      <c r="P80" s="15">
        <v>1221597.71</v>
      </c>
      <c r="Q80" s="15">
        <v>1966693.35</v>
      </c>
      <c r="R80" s="90">
        <f t="shared" si="28"/>
        <v>-745095.6400000001</v>
      </c>
      <c r="S80" s="103">
        <f t="shared" si="29"/>
        <v>-0.37885704957511557</v>
      </c>
      <c r="T80" s="104"/>
      <c r="U80" s="15">
        <v>6992826.529999999</v>
      </c>
      <c r="V80" s="15">
        <v>7871210.87</v>
      </c>
      <c r="W80" s="90">
        <f t="shared" si="30"/>
        <v>-878384.3400000008</v>
      </c>
      <c r="X80" s="103">
        <f t="shared" si="31"/>
        <v>-0.11159456334067197</v>
      </c>
    </row>
    <row r="81" spans="1:24" s="14" customFormat="1" ht="12.75" hidden="1" outlineLevel="2">
      <c r="A81" s="14" t="s">
        <v>628</v>
      </c>
      <c r="B81" s="14" t="s">
        <v>629</v>
      </c>
      <c r="C81" s="54" t="s">
        <v>630</v>
      </c>
      <c r="D81" s="15"/>
      <c r="E81" s="15"/>
      <c r="F81" s="15">
        <v>-79395.78</v>
      </c>
      <c r="G81" s="15">
        <v>3165.77</v>
      </c>
      <c r="H81" s="90">
        <f t="shared" si="24"/>
        <v>-82561.55</v>
      </c>
      <c r="I81" s="103" t="str">
        <f t="shared" si="25"/>
        <v>N.M.</v>
      </c>
      <c r="J81" s="104"/>
      <c r="K81" s="15">
        <v>-3110681.43</v>
      </c>
      <c r="L81" s="15">
        <v>-2428514.8</v>
      </c>
      <c r="M81" s="90">
        <f t="shared" si="26"/>
        <v>-682166.6300000004</v>
      </c>
      <c r="N81" s="103">
        <f t="shared" si="27"/>
        <v>-0.28089869166125747</v>
      </c>
      <c r="O81" s="104"/>
      <c r="P81" s="15">
        <v>-665094.28</v>
      </c>
      <c r="Q81" s="15">
        <v>-442613.52</v>
      </c>
      <c r="R81" s="90">
        <f t="shared" si="28"/>
        <v>-222480.76</v>
      </c>
      <c r="S81" s="103">
        <f t="shared" si="29"/>
        <v>-0.5026524268847459</v>
      </c>
      <c r="T81" s="104"/>
      <c r="U81" s="15">
        <v>-3137094.2600000002</v>
      </c>
      <c r="V81" s="15">
        <v>-2832357.3499999996</v>
      </c>
      <c r="W81" s="90">
        <f t="shared" si="30"/>
        <v>-304736.9100000006</v>
      </c>
      <c r="X81" s="103">
        <f t="shared" si="31"/>
        <v>-0.10759126492283916</v>
      </c>
    </row>
    <row r="82" spans="1:24" s="14" customFormat="1" ht="12.75" hidden="1" outlineLevel="2">
      <c r="A82" s="14" t="s">
        <v>631</v>
      </c>
      <c r="B82" s="14" t="s">
        <v>632</v>
      </c>
      <c r="C82" s="54" t="s">
        <v>633</v>
      </c>
      <c r="D82" s="15"/>
      <c r="E82" s="15"/>
      <c r="F82" s="15">
        <v>51.88</v>
      </c>
      <c r="G82" s="15">
        <v>3058.75</v>
      </c>
      <c r="H82" s="90">
        <f t="shared" si="24"/>
        <v>-3006.87</v>
      </c>
      <c r="I82" s="103">
        <f t="shared" si="25"/>
        <v>-0.983038823048631</v>
      </c>
      <c r="J82" s="104"/>
      <c r="K82" s="15">
        <v>287196.9</v>
      </c>
      <c r="L82" s="15">
        <v>82477.58</v>
      </c>
      <c r="M82" s="90">
        <f t="shared" si="26"/>
        <v>204719.32</v>
      </c>
      <c r="N82" s="103">
        <f t="shared" si="27"/>
        <v>2.482120838172022</v>
      </c>
      <c r="O82" s="104"/>
      <c r="P82" s="15">
        <v>24370.73</v>
      </c>
      <c r="Q82" s="15">
        <v>56137.24</v>
      </c>
      <c r="R82" s="90">
        <f t="shared" si="28"/>
        <v>-31766.51</v>
      </c>
      <c r="S82" s="103">
        <f t="shared" si="29"/>
        <v>-0.5658723157746979</v>
      </c>
      <c r="T82" s="104"/>
      <c r="U82" s="15">
        <v>289160.08</v>
      </c>
      <c r="V82" s="15">
        <v>85548.99</v>
      </c>
      <c r="W82" s="90">
        <f t="shared" si="30"/>
        <v>203611.09000000003</v>
      </c>
      <c r="X82" s="103">
        <f t="shared" si="31"/>
        <v>2.3800525289661514</v>
      </c>
    </row>
    <row r="83" spans="1:24" s="14" customFormat="1" ht="12.75" hidden="1" outlineLevel="2">
      <c r="A83" s="14" t="s">
        <v>634</v>
      </c>
      <c r="B83" s="14" t="s">
        <v>635</v>
      </c>
      <c r="C83" s="54" t="s">
        <v>636</v>
      </c>
      <c r="D83" s="15"/>
      <c r="E83" s="15"/>
      <c r="F83" s="15">
        <v>0</v>
      </c>
      <c r="G83" s="15">
        <v>0</v>
      </c>
      <c r="H83" s="90">
        <f t="shared" si="24"/>
        <v>0</v>
      </c>
      <c r="I83" s="103">
        <f t="shared" si="25"/>
        <v>0</v>
      </c>
      <c r="J83" s="104"/>
      <c r="K83" s="15">
        <v>0</v>
      </c>
      <c r="L83" s="15">
        <v>-5712.54</v>
      </c>
      <c r="M83" s="90">
        <f t="shared" si="26"/>
        <v>5712.54</v>
      </c>
      <c r="N83" s="103" t="str">
        <f t="shared" si="27"/>
        <v>N.M.</v>
      </c>
      <c r="O83" s="104"/>
      <c r="P83" s="15">
        <v>0</v>
      </c>
      <c r="Q83" s="15">
        <v>0</v>
      </c>
      <c r="R83" s="90">
        <f t="shared" si="28"/>
        <v>0</v>
      </c>
      <c r="S83" s="103">
        <f t="shared" si="29"/>
        <v>0</v>
      </c>
      <c r="T83" s="104"/>
      <c r="U83" s="15">
        <v>0</v>
      </c>
      <c r="V83" s="15">
        <v>-7153.71</v>
      </c>
      <c r="W83" s="90">
        <f t="shared" si="30"/>
        <v>7153.71</v>
      </c>
      <c r="X83" s="103" t="str">
        <f t="shared" si="31"/>
        <v>N.M.</v>
      </c>
    </row>
    <row r="84" spans="1:24" s="14" customFormat="1" ht="12.75" hidden="1" outlineLevel="2">
      <c r="A84" s="14" t="s">
        <v>637</v>
      </c>
      <c r="B84" s="14" t="s">
        <v>638</v>
      </c>
      <c r="C84" s="54" t="s">
        <v>639</v>
      </c>
      <c r="D84" s="15"/>
      <c r="E84" s="15"/>
      <c r="F84" s="15">
        <v>0</v>
      </c>
      <c r="G84" s="15">
        <v>0</v>
      </c>
      <c r="H84" s="90">
        <f t="shared" si="24"/>
        <v>0</v>
      </c>
      <c r="I84" s="103">
        <f t="shared" si="25"/>
        <v>0</v>
      </c>
      <c r="J84" s="104"/>
      <c r="K84" s="15">
        <v>0</v>
      </c>
      <c r="L84" s="15">
        <v>0</v>
      </c>
      <c r="M84" s="90">
        <f t="shared" si="26"/>
        <v>0</v>
      </c>
      <c r="N84" s="103">
        <f t="shared" si="27"/>
        <v>0</v>
      </c>
      <c r="O84" s="104"/>
      <c r="P84" s="15">
        <v>0</v>
      </c>
      <c r="Q84" s="15">
        <v>0</v>
      </c>
      <c r="R84" s="90">
        <f t="shared" si="28"/>
        <v>0</v>
      </c>
      <c r="S84" s="103">
        <f t="shared" si="29"/>
        <v>0</v>
      </c>
      <c r="T84" s="104"/>
      <c r="U84" s="15">
        <v>0</v>
      </c>
      <c r="V84" s="15">
        <v>-712.38</v>
      </c>
      <c r="W84" s="90">
        <f t="shared" si="30"/>
        <v>712.38</v>
      </c>
      <c r="X84" s="103" t="str">
        <f t="shared" si="31"/>
        <v>N.M.</v>
      </c>
    </row>
    <row r="85" spans="1:24" ht="12.75" hidden="1" outlineLevel="1">
      <c r="A85" s="1" t="s">
        <v>330</v>
      </c>
      <c r="B85" s="9" t="s">
        <v>310</v>
      </c>
      <c r="C85" s="66" t="s">
        <v>399</v>
      </c>
      <c r="D85" s="28"/>
      <c r="E85" s="28"/>
      <c r="F85" s="17">
        <v>4720631.750000002</v>
      </c>
      <c r="G85" s="17">
        <v>5321283.710000002</v>
      </c>
      <c r="H85" s="35">
        <f aca="true" t="shared" si="32" ref="H85:H91">+F85-G85</f>
        <v>-600651.96</v>
      </c>
      <c r="I85" s="95">
        <f aca="true" t="shared" si="33" ref="I85:I91">IF(G85&lt;0,IF(H85=0,0,IF(OR(G85=0,F85=0),"N.M.",IF(ABS(H85/G85)&gt;=10,"N.M.",H85/(-G85)))),IF(H85=0,0,IF(OR(G85=0,F85=0),"N.M.",IF(ABS(H85/G85)&gt;=10,"N.M.",H85/G85))))</f>
        <v>-0.11287726660227251</v>
      </c>
      <c r="J85" s="106" t="s">
        <v>307</v>
      </c>
      <c r="K85" s="17">
        <v>79972766.88999997</v>
      </c>
      <c r="L85" s="17">
        <v>81775211.58699995</v>
      </c>
      <c r="M85" s="35">
        <f aca="true" t="shared" si="34" ref="M85:M91">+K85-L85</f>
        <v>-1802444.696999982</v>
      </c>
      <c r="N85" s="95">
        <f aca="true" t="shared" si="35" ref="N85:N91">IF(L85&lt;0,IF(M85=0,0,IF(OR(L85=0,K85=0),"N.M.",IF(ABS(M85/L85)&gt;=10,"N.M.",M85/(-L85)))),IF(M85=0,0,IF(OR(L85=0,K85=0),"N.M.",IF(ABS(M85/L85)&gt;=10,"N.M.",M85/L85))))</f>
        <v>-0.02204145561986564</v>
      </c>
      <c r="P85" s="17">
        <v>21745166.349999994</v>
      </c>
      <c r="Q85" s="17">
        <v>23392112.950000003</v>
      </c>
      <c r="R85" s="35">
        <f aca="true" t="shared" si="36" ref="R85:R91">+P85-Q85</f>
        <v>-1646946.600000009</v>
      </c>
      <c r="S85" s="95">
        <f aca="true" t="shared" si="37" ref="S85:S91">IF(Q85&lt;0,IF(R85=0,0,IF(OR(Q85=0,P85=0),"N.M.",IF(ABS(R85/Q85)&gt;=10,"N.M.",R85/(-Q85)))),IF(R85=0,0,IF(OR(Q85=0,P85=0),"N.M.",IF(ABS(R85/Q85)&gt;=10,"N.M.",R85/Q85))))</f>
        <v>-0.07040606393788847</v>
      </c>
      <c r="T85" s="106" t="s">
        <v>308</v>
      </c>
      <c r="U85" s="17">
        <v>90970853.13999999</v>
      </c>
      <c r="V85" s="17">
        <v>95528303.30699998</v>
      </c>
      <c r="W85" s="35">
        <f aca="true" t="shared" si="38" ref="W85:W91">+U85-V85</f>
        <v>-4557450.166999996</v>
      </c>
      <c r="X85" s="95">
        <f aca="true" t="shared" si="39" ref="X85:X91">IF(V85&lt;0,IF(W85=0,0,IF(OR(V85=0,U85=0),"N.M.",IF(ABS(W85/V85)&gt;=10,"N.M.",W85/(-V85)))),IF(W85=0,0,IF(OR(V85=0,U85=0),"N.M.",IF(ABS(W85/V85)&gt;=10,"N.M.",W85/V85))))</f>
        <v>-0.04770785211534309</v>
      </c>
    </row>
    <row r="86" spans="1:24" s="14" customFormat="1" ht="12.75" hidden="1" outlineLevel="2">
      <c r="A86" s="14" t="s">
        <v>640</v>
      </c>
      <c r="B86" s="14" t="s">
        <v>641</v>
      </c>
      <c r="C86" s="54" t="s">
        <v>642</v>
      </c>
      <c r="D86" s="15"/>
      <c r="E86" s="15"/>
      <c r="F86" s="15">
        <v>-4923.67</v>
      </c>
      <c r="G86" s="15">
        <v>-8606.710000000001</v>
      </c>
      <c r="H86" s="90">
        <f t="shared" si="32"/>
        <v>3683.040000000001</v>
      </c>
      <c r="I86" s="103">
        <f t="shared" si="33"/>
        <v>0.4279265828638354</v>
      </c>
      <c r="J86" s="104"/>
      <c r="K86" s="15">
        <v>37503.94</v>
      </c>
      <c r="L86" s="15">
        <v>7084.400000000001</v>
      </c>
      <c r="M86" s="90">
        <f t="shared" si="34"/>
        <v>30419.54</v>
      </c>
      <c r="N86" s="103">
        <f t="shared" si="35"/>
        <v>4.29387668680481</v>
      </c>
      <c r="O86" s="104"/>
      <c r="P86" s="15">
        <v>6204.21</v>
      </c>
      <c r="Q86" s="15">
        <v>-6409.97</v>
      </c>
      <c r="R86" s="90">
        <f t="shared" si="36"/>
        <v>12614.18</v>
      </c>
      <c r="S86" s="103">
        <f t="shared" si="37"/>
        <v>1.9679000057722578</v>
      </c>
      <c r="T86" s="104"/>
      <c r="U86" s="15">
        <v>18569.050000000003</v>
      </c>
      <c r="V86" s="15">
        <v>6370.09</v>
      </c>
      <c r="W86" s="90">
        <f t="shared" si="38"/>
        <v>12198.960000000003</v>
      </c>
      <c r="X86" s="103">
        <f t="shared" si="39"/>
        <v>1.9150373071652054</v>
      </c>
    </row>
    <row r="87" spans="1:24" s="14" customFormat="1" ht="12.75" hidden="1" outlineLevel="2">
      <c r="A87" s="14" t="s">
        <v>643</v>
      </c>
      <c r="B87" s="14" t="s">
        <v>644</v>
      </c>
      <c r="C87" s="54" t="s">
        <v>645</v>
      </c>
      <c r="D87" s="15"/>
      <c r="E87" s="15"/>
      <c r="F87" s="15">
        <v>19714.47</v>
      </c>
      <c r="G87" s="15">
        <v>55005.44</v>
      </c>
      <c r="H87" s="90">
        <f t="shared" si="32"/>
        <v>-35290.97</v>
      </c>
      <c r="I87" s="103">
        <f t="shared" si="33"/>
        <v>-0.6415905408628674</v>
      </c>
      <c r="J87" s="104"/>
      <c r="K87" s="15">
        <v>265779.39</v>
      </c>
      <c r="L87" s="15">
        <v>652749.77</v>
      </c>
      <c r="M87" s="90">
        <f t="shared" si="34"/>
        <v>-386970.38</v>
      </c>
      <c r="N87" s="103">
        <f t="shared" si="35"/>
        <v>-0.5928311242453598</v>
      </c>
      <c r="O87" s="104"/>
      <c r="P87" s="15">
        <v>98202.45</v>
      </c>
      <c r="Q87" s="15">
        <v>117732.5</v>
      </c>
      <c r="R87" s="90">
        <f t="shared" si="36"/>
        <v>-19530.050000000003</v>
      </c>
      <c r="S87" s="103">
        <f t="shared" si="37"/>
        <v>-0.16588495105429685</v>
      </c>
      <c r="T87" s="104"/>
      <c r="U87" s="15">
        <v>335766.83</v>
      </c>
      <c r="V87" s="15">
        <v>841713.66</v>
      </c>
      <c r="W87" s="90">
        <f t="shared" si="38"/>
        <v>-505946.83</v>
      </c>
      <c r="X87" s="103">
        <f t="shared" si="39"/>
        <v>-0.6010913854005886</v>
      </c>
    </row>
    <row r="88" spans="1:24" s="14" customFormat="1" ht="12.75" hidden="1" outlineLevel="2">
      <c r="A88" s="14" t="s">
        <v>646</v>
      </c>
      <c r="B88" s="14" t="s">
        <v>647</v>
      </c>
      <c r="C88" s="54" t="s">
        <v>648</v>
      </c>
      <c r="D88" s="15"/>
      <c r="E88" s="15"/>
      <c r="F88" s="15">
        <v>6260834.95</v>
      </c>
      <c r="G88" s="15">
        <v>6753823</v>
      </c>
      <c r="H88" s="90">
        <f t="shared" si="32"/>
        <v>-492988.0499999998</v>
      </c>
      <c r="I88" s="103">
        <f t="shared" si="33"/>
        <v>-0.07299392507028979</v>
      </c>
      <c r="J88" s="104"/>
      <c r="K88" s="15">
        <v>57227193.95</v>
      </c>
      <c r="L88" s="15">
        <v>50633244</v>
      </c>
      <c r="M88" s="90">
        <f t="shared" si="34"/>
        <v>6593949.950000003</v>
      </c>
      <c r="N88" s="103">
        <f t="shared" si="35"/>
        <v>0.13022965603388958</v>
      </c>
      <c r="O88" s="104"/>
      <c r="P88" s="15">
        <v>16006795.95</v>
      </c>
      <c r="Q88" s="15">
        <v>20193789</v>
      </c>
      <c r="R88" s="90">
        <f t="shared" si="36"/>
        <v>-4186993.0500000007</v>
      </c>
      <c r="S88" s="103">
        <f t="shared" si="37"/>
        <v>-0.20734063577667375</v>
      </c>
      <c r="T88" s="104"/>
      <c r="U88" s="15">
        <v>64371338.95</v>
      </c>
      <c r="V88" s="15">
        <v>60628813.94</v>
      </c>
      <c r="W88" s="90">
        <f t="shared" si="38"/>
        <v>3742525.0100000054</v>
      </c>
      <c r="X88" s="103">
        <f t="shared" si="39"/>
        <v>0.06172848793815618</v>
      </c>
    </row>
    <row r="89" spans="1:24" ht="12.75" hidden="1" outlineLevel="1">
      <c r="A89" s="1" t="s">
        <v>331</v>
      </c>
      <c r="B89" s="9" t="s">
        <v>309</v>
      </c>
      <c r="C89" s="67" t="s">
        <v>400</v>
      </c>
      <c r="D89" s="28"/>
      <c r="E89" s="28"/>
      <c r="F89" s="125">
        <v>6275625.75</v>
      </c>
      <c r="G89" s="125">
        <v>6800221.73</v>
      </c>
      <c r="H89" s="128">
        <f t="shared" si="32"/>
        <v>-524595.9800000004</v>
      </c>
      <c r="I89" s="96">
        <f t="shared" si="33"/>
        <v>-0.07714395218698264</v>
      </c>
      <c r="J89" s="106" t="s">
        <v>307</v>
      </c>
      <c r="K89" s="125">
        <v>57530477.28</v>
      </c>
      <c r="L89" s="125">
        <v>51293078.17</v>
      </c>
      <c r="M89" s="128">
        <f t="shared" si="34"/>
        <v>6237399.109999999</v>
      </c>
      <c r="N89" s="96">
        <f t="shared" si="35"/>
        <v>0.1216031350141917</v>
      </c>
      <c r="P89" s="125">
        <v>16111202.61</v>
      </c>
      <c r="Q89" s="125">
        <v>20305111.53</v>
      </c>
      <c r="R89" s="128">
        <f t="shared" si="36"/>
        <v>-4193908.920000002</v>
      </c>
      <c r="S89" s="96">
        <f t="shared" si="37"/>
        <v>-0.20654449072115003</v>
      </c>
      <c r="T89" s="106" t="s">
        <v>308</v>
      </c>
      <c r="U89" s="125">
        <v>64725674.830000006</v>
      </c>
      <c r="V89" s="125">
        <v>61476897.69</v>
      </c>
      <c r="W89" s="128">
        <f t="shared" si="38"/>
        <v>3248777.140000008</v>
      </c>
      <c r="X89" s="96">
        <f t="shared" si="39"/>
        <v>0.052845495821570436</v>
      </c>
    </row>
    <row r="90" spans="1:24" ht="12.75" collapsed="1">
      <c r="A90" s="1" t="s">
        <v>332</v>
      </c>
      <c r="C90" s="62" t="s">
        <v>322</v>
      </c>
      <c r="D90" s="28"/>
      <c r="E90" s="28"/>
      <c r="F90" s="17">
        <v>10996257.5</v>
      </c>
      <c r="G90" s="17">
        <v>12121505.440000001</v>
      </c>
      <c r="H90" s="35">
        <f t="shared" si="32"/>
        <v>-1125247.9400000013</v>
      </c>
      <c r="I90" s="95">
        <f t="shared" si="33"/>
        <v>-0.09283070865824743</v>
      </c>
      <c r="J90" s="106" t="s">
        <v>307</v>
      </c>
      <c r="K90" s="17">
        <v>137503244.17000002</v>
      </c>
      <c r="L90" s="17">
        <v>133068289.757</v>
      </c>
      <c r="M90" s="35">
        <f t="shared" si="34"/>
        <v>4434954.413000017</v>
      </c>
      <c r="N90" s="95">
        <f t="shared" si="35"/>
        <v>0.03332840920326564</v>
      </c>
      <c r="P90" s="17">
        <v>37856368.96</v>
      </c>
      <c r="Q90" s="17">
        <v>43697224.480000004</v>
      </c>
      <c r="R90" s="35">
        <f t="shared" si="36"/>
        <v>-5840855.520000003</v>
      </c>
      <c r="S90" s="95">
        <f t="shared" si="37"/>
        <v>-0.13366651061953222</v>
      </c>
      <c r="T90" s="106" t="s">
        <v>308</v>
      </c>
      <c r="U90" s="17">
        <v>155696527.97</v>
      </c>
      <c r="V90" s="17">
        <v>157005200.99699998</v>
      </c>
      <c r="W90" s="35">
        <f t="shared" si="38"/>
        <v>-1308673.0269999802</v>
      </c>
      <c r="X90" s="95">
        <f t="shared" si="39"/>
        <v>-0.008335220863320229</v>
      </c>
    </row>
    <row r="91" spans="1:24" ht="12.75">
      <c r="A91" s="1" t="s">
        <v>333</v>
      </c>
      <c r="C91" s="68" t="s">
        <v>323</v>
      </c>
      <c r="D91" s="69"/>
      <c r="E91" s="69"/>
      <c r="F91" s="126">
        <v>55279336.839999996</v>
      </c>
      <c r="G91" s="126">
        <v>54286969.15</v>
      </c>
      <c r="H91" s="133">
        <f t="shared" si="32"/>
        <v>992367.6899999976</v>
      </c>
      <c r="I91" s="97">
        <f t="shared" si="33"/>
        <v>0.01828003488752508</v>
      </c>
      <c r="J91" s="106" t="s">
        <v>307</v>
      </c>
      <c r="K91" s="126">
        <v>601801127.35</v>
      </c>
      <c r="L91" s="126">
        <v>564773306.977</v>
      </c>
      <c r="M91" s="133">
        <f t="shared" si="34"/>
        <v>37027820.373000026</v>
      </c>
      <c r="N91" s="97">
        <f t="shared" si="35"/>
        <v>0.06556227058816708</v>
      </c>
      <c r="P91" s="126">
        <v>167741923.57999998</v>
      </c>
      <c r="Q91" s="126">
        <v>171916769.79000002</v>
      </c>
      <c r="R91" s="133">
        <f t="shared" si="36"/>
        <v>-4174846.210000038</v>
      </c>
      <c r="S91" s="97">
        <f t="shared" si="37"/>
        <v>-0.02428411268487479</v>
      </c>
      <c r="T91" s="106" t="s">
        <v>308</v>
      </c>
      <c r="U91" s="126">
        <v>729368859.8100001</v>
      </c>
      <c r="V91" s="126">
        <v>669404643.6669999</v>
      </c>
      <c r="W91" s="133">
        <f t="shared" si="38"/>
        <v>59964216.143000126</v>
      </c>
      <c r="X91" s="97">
        <f t="shared" si="39"/>
        <v>0.08957842869824749</v>
      </c>
    </row>
    <row r="92" spans="1:24" ht="0.75" customHeight="1" hidden="1" outlineLevel="1">
      <c r="A92" s="1"/>
      <c r="C92" s="70"/>
      <c r="D92" s="69"/>
      <c r="E92" s="69"/>
      <c r="F92" s="127"/>
      <c r="G92" s="127"/>
      <c r="H92" s="134"/>
      <c r="I92" s="95"/>
      <c r="K92" s="127"/>
      <c r="L92" s="127"/>
      <c r="M92" s="134"/>
      <c r="N92" s="95"/>
      <c r="P92" s="127"/>
      <c r="Q92" s="127"/>
      <c r="R92" s="134"/>
      <c r="S92" s="95"/>
      <c r="U92" s="127"/>
      <c r="V92" s="127"/>
      <c r="W92" s="134"/>
      <c r="X92" s="95"/>
    </row>
    <row r="93" spans="1:24" ht="12.75" hidden="1" outlineLevel="1">
      <c r="A93" s="1" t="s">
        <v>334</v>
      </c>
      <c r="B93" s="9" t="s">
        <v>310</v>
      </c>
      <c r="C93" s="71" t="s">
        <v>312</v>
      </c>
      <c r="D93" s="69"/>
      <c r="E93" s="69"/>
      <c r="F93" s="127">
        <v>0</v>
      </c>
      <c r="G93" s="127">
        <v>0</v>
      </c>
      <c r="H93" s="134">
        <f>+F93-G93</f>
        <v>0</v>
      </c>
      <c r="I93" s="95">
        <f>IF(G93&lt;0,IF(H93=0,0,IF(OR(G93=0,F93=0),"N.M.",IF(ABS(H93/G93)&gt;=10,"N.M.",H93/(-G93)))),IF(H93=0,0,IF(OR(G93=0,F93=0),"N.M.",IF(ABS(H93/G93)&gt;=10,"N.M.",H93/G93))))</f>
        <v>0</v>
      </c>
      <c r="K93" s="127">
        <v>0</v>
      </c>
      <c r="L93" s="127">
        <v>0</v>
      </c>
      <c r="M93" s="134">
        <f>+K93-L93</f>
        <v>0</v>
      </c>
      <c r="N93" s="95">
        <f>IF(L93&lt;0,IF(M93=0,0,IF(OR(L93=0,K93=0),"N.M.",IF(ABS(M93/L93)&gt;=10,"N.M.",M93/(-L93)))),IF(M93=0,0,IF(OR(L93=0,K93=0),"N.M.",IF(ABS(M93/L93)&gt;=10,"N.M.",M93/L93))))</f>
        <v>0</v>
      </c>
      <c r="P93" s="127">
        <v>0</v>
      </c>
      <c r="Q93" s="127">
        <v>0</v>
      </c>
      <c r="R93" s="134">
        <f>+P93-Q93</f>
        <v>0</v>
      </c>
      <c r="S93" s="95">
        <f>IF(Q93&lt;0,IF(R93=0,0,IF(OR(Q93=0,P93=0),"N.M.",IF(ABS(R93/Q93)&gt;=10,"N.M.",R93/(-Q93)))),IF(R93=0,0,IF(OR(Q93=0,P93=0),"N.M.",IF(ABS(R93/Q93)&gt;=10,"N.M.",R93/Q93))))</f>
        <v>0</v>
      </c>
      <c r="U93" s="127">
        <v>0</v>
      </c>
      <c r="V93" s="127">
        <v>0</v>
      </c>
      <c r="W93" s="134">
        <f>+U93-V93</f>
        <v>0</v>
      </c>
      <c r="X93" s="95">
        <f>IF(V93&lt;0,IF(W93=0,0,IF(OR(V93=0,U93=0),"N.M.",IF(ABS(W93/V93)&gt;=10,"N.M.",W93/(-V93)))),IF(W93=0,0,IF(OR(V93=0,U93=0),"N.M.",IF(ABS(W93/V93)&gt;=10,"N.M.",W93/V93))))</f>
        <v>0</v>
      </c>
    </row>
    <row r="94" spans="1:24" ht="12.75" hidden="1" outlineLevel="1">
      <c r="A94" s="1" t="s">
        <v>335</v>
      </c>
      <c r="B94" s="9" t="s">
        <v>309</v>
      </c>
      <c r="C94" s="63" t="s">
        <v>313</v>
      </c>
      <c r="D94" s="28"/>
      <c r="E94" s="28"/>
      <c r="F94" s="125">
        <v>0</v>
      </c>
      <c r="G94" s="125">
        <v>0</v>
      </c>
      <c r="H94" s="128">
        <f>+F94-G94</f>
        <v>0</v>
      </c>
      <c r="I94" s="96">
        <f>IF(G94&lt;0,IF(H94=0,0,IF(OR(G94=0,F94=0),"N.M.",IF(ABS(H94/G94)&gt;=10,"N.M.",H94/(-G94)))),IF(H94=0,0,IF(OR(G94=0,F94=0),"N.M.",IF(ABS(H94/G94)&gt;=10,"N.M.",H94/G94))))</f>
        <v>0</v>
      </c>
      <c r="K94" s="125">
        <v>0</v>
      </c>
      <c r="L94" s="125">
        <v>0</v>
      </c>
      <c r="M94" s="128">
        <f>+K94-L94</f>
        <v>0</v>
      </c>
      <c r="N94" s="96">
        <f>IF(L94&lt;0,IF(M94=0,0,IF(OR(L94=0,K94=0),"N.M.",IF(ABS(M94/L94)&gt;=10,"N.M.",M94/(-L94)))),IF(M94=0,0,IF(OR(L94=0,K94=0),"N.M.",IF(ABS(M94/L94)&gt;=10,"N.M.",M94/L94))))</f>
        <v>0</v>
      </c>
      <c r="P94" s="125">
        <v>0</v>
      </c>
      <c r="Q94" s="125">
        <v>0</v>
      </c>
      <c r="R94" s="128">
        <f>+P94-Q94</f>
        <v>0</v>
      </c>
      <c r="S94" s="96">
        <f>IF(Q94&lt;0,IF(R94=0,0,IF(OR(Q94=0,P94=0),"N.M.",IF(ABS(R94/Q94)&gt;=10,"N.M.",R94/(-Q94)))),IF(R94=0,0,IF(OR(Q94=0,P94=0),"N.M.",IF(ABS(R94/Q94)&gt;=10,"N.M.",R94/Q94))))</f>
        <v>0</v>
      </c>
      <c r="U94" s="125">
        <v>0</v>
      </c>
      <c r="V94" s="125">
        <v>0</v>
      </c>
      <c r="W94" s="128">
        <f>+U94-V94</f>
        <v>0</v>
      </c>
      <c r="X94" s="96">
        <f>IF(V94&lt;0,IF(W94=0,0,IF(OR(V94=0,U94=0),"N.M.",IF(ABS(W94/V94)&gt;=10,"N.M.",W94/(-V94)))),IF(W94=0,0,IF(OR(V94=0,U94=0),"N.M.",IF(ABS(W94/V94)&gt;=10,"N.M.",W94/V94))))</f>
        <v>0</v>
      </c>
    </row>
    <row r="95" spans="1:24" ht="12.75" collapsed="1">
      <c r="A95" s="1" t="s">
        <v>346</v>
      </c>
      <c r="C95" s="72" t="s">
        <v>324</v>
      </c>
      <c r="D95" s="28"/>
      <c r="E95" s="28"/>
      <c r="F95" s="125">
        <v>0</v>
      </c>
      <c r="G95" s="125">
        <v>0</v>
      </c>
      <c r="H95" s="128">
        <f>+F95-G95</f>
        <v>0</v>
      </c>
      <c r="I95" s="96">
        <f>IF(G95&lt;0,IF(H95=0,0,IF(OR(G95=0,F95=0),"N.M.",IF(ABS(H95/G95)&gt;=10,"N.M.",H95/(-G95)))),IF(H95=0,0,IF(OR(G95=0,F95=0),"N.M.",IF(ABS(H95/G95)&gt;=10,"N.M.",H95/G95))))</f>
        <v>0</v>
      </c>
      <c r="J95" s="106" t="s">
        <v>307</v>
      </c>
      <c r="K95" s="125">
        <v>0</v>
      </c>
      <c r="L95" s="125">
        <v>0</v>
      </c>
      <c r="M95" s="128">
        <f>+K95-L95</f>
        <v>0</v>
      </c>
      <c r="N95" s="96">
        <f>IF(L95&lt;0,IF(M95=0,0,IF(OR(L95=0,K95=0),"N.M.",IF(ABS(M95/L95)&gt;=10,"N.M.",M95/(-L95)))),IF(M95=0,0,IF(OR(L95=0,K95=0),"N.M.",IF(ABS(M95/L95)&gt;=10,"N.M.",M95/L95))))</f>
        <v>0</v>
      </c>
      <c r="P95" s="125">
        <v>0</v>
      </c>
      <c r="Q95" s="125">
        <v>0</v>
      </c>
      <c r="R95" s="128">
        <f>+P95-Q95</f>
        <v>0</v>
      </c>
      <c r="S95" s="96">
        <f>IF(Q95&lt;0,IF(R95=0,0,IF(OR(Q95=0,P95=0),"N.M.",IF(ABS(R95/Q95)&gt;=10,"N.M.",R95/(-Q95)))),IF(R95=0,0,IF(OR(Q95=0,P95=0),"N.M.",IF(ABS(R95/Q95)&gt;=10,"N.M.",R95/Q95))))</f>
        <v>0</v>
      </c>
      <c r="U95" s="125">
        <v>0</v>
      </c>
      <c r="V95" s="125">
        <v>0</v>
      </c>
      <c r="W95" s="128">
        <f>+U95-V95</f>
        <v>0</v>
      </c>
      <c r="X95" s="96">
        <f>IF(V95&lt;0,IF(W95=0,0,IF(OR(V95=0,U95=0),"N.M.",IF(ABS(W95/V95)&gt;=10,"N.M.",W95/(-V95)))),IF(W95=0,0,IF(OR(V95=0,U95=0),"N.M.",IF(ABS(W95/V95)&gt;=10,"N.M.",W95/V95))))</f>
        <v>0</v>
      </c>
    </row>
    <row r="96" spans="1:24" s="12" customFormat="1" ht="12.75">
      <c r="A96" s="13" t="s">
        <v>336</v>
      </c>
      <c r="C96" s="80" t="s">
        <v>344</v>
      </c>
      <c r="D96" s="65"/>
      <c r="E96" s="65"/>
      <c r="F96" s="34">
        <v>55279336.839999996</v>
      </c>
      <c r="G96" s="34">
        <v>54286969.15</v>
      </c>
      <c r="H96" s="29">
        <f>+F96-G96</f>
        <v>992367.6899999976</v>
      </c>
      <c r="I96" s="98">
        <f>IF(G96&lt;0,IF(H96=0,0,IF(OR(G96=0,F96=0),"N.M.",IF(ABS(H96/G96)&gt;=10,"N.M.",H96/(-G96)))),IF(H96=0,0,IF(OR(G96=0,F96=0),"N.M.",IF(ABS(H96/G96)&gt;=10,"N.M.",H96/G96))))</f>
        <v>0.01828003488752508</v>
      </c>
      <c r="J96" s="112" t="s">
        <v>307</v>
      </c>
      <c r="K96" s="34">
        <v>601801127.35</v>
      </c>
      <c r="L96" s="34">
        <v>564773306.977</v>
      </c>
      <c r="M96" s="29">
        <f>+K96-L96</f>
        <v>37027820.373000026</v>
      </c>
      <c r="N96" s="98">
        <f>IF(L96&lt;0,IF(M96=0,0,IF(OR(L96=0,K96=0),"N.M.",IF(ABS(M96/L96)&gt;=10,"N.M.",M96/(-L96)))),IF(M96=0,0,IF(OR(L96=0,K96=0),"N.M.",IF(ABS(M96/L96)&gt;=10,"N.M.",M96/L96))))</f>
        <v>0.06556227058816708</v>
      </c>
      <c r="O96" s="112"/>
      <c r="P96" s="34">
        <v>167741923.57999998</v>
      </c>
      <c r="Q96" s="34">
        <v>171916769.79000002</v>
      </c>
      <c r="R96" s="29">
        <f>+P96-Q96</f>
        <v>-4174846.210000038</v>
      </c>
      <c r="S96" s="98">
        <f>IF(Q96&lt;0,IF(R96=0,0,IF(OR(Q96=0,P96=0),"N.M.",IF(ABS(R96/Q96)&gt;=10,"N.M.",R96/(-Q96)))),IF(R96=0,0,IF(OR(Q96=0,P96=0),"N.M.",IF(ABS(R96/Q96)&gt;=10,"N.M.",R96/Q96))))</f>
        <v>-0.02428411268487479</v>
      </c>
      <c r="T96" s="112"/>
      <c r="U96" s="34">
        <v>729368859.8100001</v>
      </c>
      <c r="V96" s="34">
        <v>669404643.6669999</v>
      </c>
      <c r="W96" s="29">
        <f>+U96-V96</f>
        <v>59964216.143000126</v>
      </c>
      <c r="X96" s="98">
        <f>IF(V96&lt;0,IF(W96=0,0,IF(OR(V96=0,U96=0),"N.M.",IF(ABS(W96/V96)&gt;=10,"N.M.",W96/(-V96)))),IF(W96=0,0,IF(OR(V96=0,U96=0),"N.M.",IF(ABS(W96/V96)&gt;=10,"N.M.",W96/V96))))</f>
        <v>0.08957842869824749</v>
      </c>
    </row>
    <row r="97" spans="1:24" s="12" customFormat="1" ht="0.75" customHeight="1" hidden="1" outlineLevel="1">
      <c r="A97" s="13"/>
      <c r="C97" s="64"/>
      <c r="D97" s="65"/>
      <c r="E97" s="65"/>
      <c r="F97" s="34"/>
      <c r="G97" s="34"/>
      <c r="H97" s="29"/>
      <c r="I97" s="98"/>
      <c r="J97" s="112"/>
      <c r="K97" s="34"/>
      <c r="L97" s="34"/>
      <c r="M97" s="29"/>
      <c r="N97" s="98"/>
      <c r="O97" s="112"/>
      <c r="P97" s="34"/>
      <c r="Q97" s="34"/>
      <c r="R97" s="29"/>
      <c r="S97" s="98"/>
      <c r="T97" s="112"/>
      <c r="U97" s="34"/>
      <c r="V97" s="34"/>
      <c r="W97" s="29"/>
      <c r="X97" s="98"/>
    </row>
    <row r="98" spans="1:24" s="14" customFormat="1" ht="12.75" hidden="1" outlineLevel="2">
      <c r="A98" s="14" t="s">
        <v>649</v>
      </c>
      <c r="B98" s="14" t="s">
        <v>650</v>
      </c>
      <c r="C98" s="54" t="s">
        <v>651</v>
      </c>
      <c r="D98" s="15"/>
      <c r="E98" s="15"/>
      <c r="F98" s="15">
        <v>213163.91</v>
      </c>
      <c r="G98" s="15">
        <v>203349.76</v>
      </c>
      <c r="H98" s="90">
        <f aca="true" t="shared" si="40" ref="H98:H121">+F98-G98</f>
        <v>9814.149999999994</v>
      </c>
      <c r="I98" s="103">
        <f aca="true" t="shared" si="41" ref="I98:I121">IF(G98&lt;0,IF(H98=0,0,IF(OR(G98=0,F98=0),"N.M.",IF(ABS(H98/G98)&gt;=10,"N.M.",H98/(-G98)))),IF(H98=0,0,IF(OR(G98=0,F98=0),"N.M.",IF(ABS(H98/G98)&gt;=10,"N.M.",H98/G98))))</f>
        <v>0.048262412505429036</v>
      </c>
      <c r="J98" s="104"/>
      <c r="K98" s="15">
        <v>2929573.84</v>
      </c>
      <c r="L98" s="15">
        <v>1541600.1600000001</v>
      </c>
      <c r="M98" s="90">
        <f aca="true" t="shared" si="42" ref="M98:M121">+K98-L98</f>
        <v>1387973.6799999997</v>
      </c>
      <c r="N98" s="103">
        <f aca="true" t="shared" si="43" ref="N98:N121">IF(L98&lt;0,IF(M98=0,0,IF(OR(L98=0,K98=0),"N.M.",IF(ABS(M98/L98)&gt;=10,"N.M.",M98/(-L98)))),IF(M98=0,0,IF(OR(L98=0,K98=0),"N.M.",IF(ABS(M98/L98)&gt;=10,"N.M.",M98/L98))))</f>
        <v>0.9003460923356414</v>
      </c>
      <c r="O98" s="104"/>
      <c r="P98" s="15">
        <v>708826.47</v>
      </c>
      <c r="Q98" s="15">
        <v>487949.86</v>
      </c>
      <c r="R98" s="90">
        <f aca="true" t="shared" si="44" ref="R98:R121">+P98-Q98</f>
        <v>220876.61</v>
      </c>
      <c r="S98" s="103">
        <f aca="true" t="shared" si="45" ref="S98:S121">IF(Q98&lt;0,IF(R98=0,0,IF(OR(Q98=0,P98=0),"N.M.",IF(ABS(R98/Q98)&gt;=10,"N.M.",R98/(-Q98)))),IF(R98=0,0,IF(OR(Q98=0,P98=0),"N.M.",IF(ABS(R98/Q98)&gt;=10,"N.M.",R98/Q98))))</f>
        <v>0.45266251331642965</v>
      </c>
      <c r="T98" s="104"/>
      <c r="U98" s="15">
        <v>3483797.98</v>
      </c>
      <c r="V98" s="15">
        <v>1703701.84</v>
      </c>
      <c r="W98" s="90">
        <f aca="true" t="shared" si="46" ref="W98:W121">+U98-V98</f>
        <v>1780096.14</v>
      </c>
      <c r="X98" s="103">
        <f aca="true" t="shared" si="47" ref="X98:X121">IF(V98&lt;0,IF(W98=0,0,IF(OR(V98=0,U98=0),"N.M.",IF(ABS(W98/V98)&gt;=10,"N.M.",W98/(-V98)))),IF(W98=0,0,IF(OR(V98=0,U98=0),"N.M.",IF(ABS(W98/V98)&gt;=10,"N.M.",W98/V98))))</f>
        <v>1.044840181659955</v>
      </c>
    </row>
    <row r="99" spans="1:24" s="14" customFormat="1" ht="12.75" hidden="1" outlineLevel="2">
      <c r="A99" s="14" t="s">
        <v>652</v>
      </c>
      <c r="B99" s="14" t="s">
        <v>653</v>
      </c>
      <c r="C99" s="54" t="s">
        <v>654</v>
      </c>
      <c r="D99" s="15"/>
      <c r="E99" s="15"/>
      <c r="F99" s="15">
        <v>0</v>
      </c>
      <c r="G99" s="15">
        <v>0</v>
      </c>
      <c r="H99" s="90">
        <f t="shared" si="40"/>
        <v>0</v>
      </c>
      <c r="I99" s="103">
        <f t="shared" si="41"/>
        <v>0</v>
      </c>
      <c r="J99" s="104"/>
      <c r="K99" s="15">
        <v>4150.1</v>
      </c>
      <c r="L99" s="15">
        <v>12701.710000000001</v>
      </c>
      <c r="M99" s="90">
        <f t="shared" si="42"/>
        <v>-8551.61</v>
      </c>
      <c r="N99" s="103">
        <f t="shared" si="43"/>
        <v>-0.6732644659656062</v>
      </c>
      <c r="O99" s="104"/>
      <c r="P99" s="15">
        <v>1461.53</v>
      </c>
      <c r="Q99" s="15">
        <v>-74.77</v>
      </c>
      <c r="R99" s="90">
        <f t="shared" si="44"/>
        <v>1536.3</v>
      </c>
      <c r="S99" s="103" t="str">
        <f t="shared" si="45"/>
        <v>N.M.</v>
      </c>
      <c r="T99" s="104"/>
      <c r="U99" s="15">
        <v>4150.1</v>
      </c>
      <c r="V99" s="15">
        <v>12695.19</v>
      </c>
      <c r="W99" s="90">
        <f t="shared" si="46"/>
        <v>-8545.09</v>
      </c>
      <c r="X99" s="103">
        <f t="shared" si="47"/>
        <v>-0.6730966610188583</v>
      </c>
    </row>
    <row r="100" spans="1:24" s="14" customFormat="1" ht="12.75" hidden="1" outlineLevel="2">
      <c r="A100" s="14" t="s">
        <v>655</v>
      </c>
      <c r="B100" s="14" t="s">
        <v>656</v>
      </c>
      <c r="C100" s="54" t="s">
        <v>657</v>
      </c>
      <c r="D100" s="15"/>
      <c r="E100" s="15"/>
      <c r="F100" s="15">
        <v>37496.450000000004</v>
      </c>
      <c r="G100" s="15">
        <v>7069.92</v>
      </c>
      <c r="H100" s="90">
        <f t="shared" si="40"/>
        <v>30426.530000000006</v>
      </c>
      <c r="I100" s="103">
        <f t="shared" si="41"/>
        <v>4.303659730237401</v>
      </c>
      <c r="J100" s="104"/>
      <c r="K100" s="15">
        <v>287021.33</v>
      </c>
      <c r="L100" s="15">
        <v>176133.27</v>
      </c>
      <c r="M100" s="90">
        <f t="shared" si="42"/>
        <v>110888.06000000003</v>
      </c>
      <c r="N100" s="103">
        <f t="shared" si="43"/>
        <v>0.6295690757345278</v>
      </c>
      <c r="O100" s="104"/>
      <c r="P100" s="15">
        <v>149180.68</v>
      </c>
      <c r="Q100" s="15">
        <v>67044.82</v>
      </c>
      <c r="R100" s="90">
        <f t="shared" si="44"/>
        <v>82135.85999999999</v>
      </c>
      <c r="S100" s="103">
        <f t="shared" si="45"/>
        <v>1.2250888286373203</v>
      </c>
      <c r="T100" s="104"/>
      <c r="U100" s="15">
        <v>353458.03</v>
      </c>
      <c r="V100" s="15">
        <v>184364.37</v>
      </c>
      <c r="W100" s="90">
        <f t="shared" si="46"/>
        <v>169093.66000000003</v>
      </c>
      <c r="X100" s="103">
        <f t="shared" si="47"/>
        <v>0.9171710347286737</v>
      </c>
    </row>
    <row r="101" spans="1:24" s="14" customFormat="1" ht="12.75" hidden="1" outlineLevel="2">
      <c r="A101" s="14" t="s">
        <v>658</v>
      </c>
      <c r="B101" s="14" t="s">
        <v>659</v>
      </c>
      <c r="C101" s="54" t="s">
        <v>660</v>
      </c>
      <c r="D101" s="15"/>
      <c r="E101" s="15"/>
      <c r="F101" s="15">
        <v>0</v>
      </c>
      <c r="G101" s="15">
        <v>-5288.51</v>
      </c>
      <c r="H101" s="90">
        <f t="shared" si="40"/>
        <v>5288.51</v>
      </c>
      <c r="I101" s="103" t="str">
        <f t="shared" si="41"/>
        <v>N.M.</v>
      </c>
      <c r="J101" s="104"/>
      <c r="K101" s="15">
        <v>0</v>
      </c>
      <c r="L101" s="15">
        <v>-111587.61</v>
      </c>
      <c r="M101" s="90">
        <f t="shared" si="42"/>
        <v>111587.61</v>
      </c>
      <c r="N101" s="103" t="str">
        <f t="shared" si="43"/>
        <v>N.M.</v>
      </c>
      <c r="O101" s="104"/>
      <c r="P101" s="15">
        <v>0</v>
      </c>
      <c r="Q101" s="15">
        <v>6472.66</v>
      </c>
      <c r="R101" s="90">
        <f t="shared" si="44"/>
        <v>-6472.66</v>
      </c>
      <c r="S101" s="103" t="str">
        <f t="shared" si="45"/>
        <v>N.M.</v>
      </c>
      <c r="T101" s="104"/>
      <c r="U101" s="15">
        <v>2588.35</v>
      </c>
      <c r="V101" s="15">
        <v>-115578.5</v>
      </c>
      <c r="W101" s="90">
        <f t="shared" si="46"/>
        <v>118166.85</v>
      </c>
      <c r="X101" s="103">
        <f t="shared" si="47"/>
        <v>1.0223947360451988</v>
      </c>
    </row>
    <row r="102" spans="1:24" s="14" customFormat="1" ht="12.75" hidden="1" outlineLevel="2">
      <c r="A102" s="14" t="s">
        <v>661</v>
      </c>
      <c r="B102" s="14" t="s">
        <v>662</v>
      </c>
      <c r="C102" s="54" t="s">
        <v>663</v>
      </c>
      <c r="D102" s="15"/>
      <c r="E102" s="15"/>
      <c r="F102" s="15">
        <v>1000</v>
      </c>
      <c r="G102" s="15">
        <v>0</v>
      </c>
      <c r="H102" s="90">
        <f t="shared" si="40"/>
        <v>1000</v>
      </c>
      <c r="I102" s="103" t="str">
        <f t="shared" si="41"/>
        <v>N.M.</v>
      </c>
      <c r="J102" s="104"/>
      <c r="K102" s="15">
        <v>1000</v>
      </c>
      <c r="L102" s="15">
        <v>0</v>
      </c>
      <c r="M102" s="90">
        <f t="shared" si="42"/>
        <v>1000</v>
      </c>
      <c r="N102" s="103" t="str">
        <f t="shared" si="43"/>
        <v>N.M.</v>
      </c>
      <c r="O102" s="104"/>
      <c r="P102" s="15">
        <v>1000</v>
      </c>
      <c r="Q102" s="15">
        <v>0</v>
      </c>
      <c r="R102" s="90">
        <f t="shared" si="44"/>
        <v>1000</v>
      </c>
      <c r="S102" s="103" t="str">
        <f t="shared" si="45"/>
        <v>N.M.</v>
      </c>
      <c r="T102" s="104"/>
      <c r="U102" s="15">
        <v>1000</v>
      </c>
      <c r="V102" s="15">
        <v>0</v>
      </c>
      <c r="W102" s="90">
        <f t="shared" si="46"/>
        <v>1000</v>
      </c>
      <c r="X102" s="103" t="str">
        <f t="shared" si="47"/>
        <v>N.M.</v>
      </c>
    </row>
    <row r="103" spans="1:24" s="14" customFormat="1" ht="12.75" hidden="1" outlineLevel="2">
      <c r="A103" s="14" t="s">
        <v>664</v>
      </c>
      <c r="B103" s="14" t="s">
        <v>665</v>
      </c>
      <c r="C103" s="54" t="s">
        <v>666</v>
      </c>
      <c r="D103" s="15"/>
      <c r="E103" s="15"/>
      <c r="F103" s="15">
        <v>0.75</v>
      </c>
      <c r="G103" s="15">
        <v>-9.23</v>
      </c>
      <c r="H103" s="90">
        <f t="shared" si="40"/>
        <v>9.98</v>
      </c>
      <c r="I103" s="103">
        <f t="shared" si="41"/>
        <v>1.0812567713976164</v>
      </c>
      <c r="J103" s="104"/>
      <c r="K103" s="15">
        <v>16.26</v>
      </c>
      <c r="L103" s="15">
        <v>15.120000000000001</v>
      </c>
      <c r="M103" s="90">
        <f t="shared" si="42"/>
        <v>1.1400000000000006</v>
      </c>
      <c r="N103" s="103">
        <f t="shared" si="43"/>
        <v>0.07539682539682543</v>
      </c>
      <c r="O103" s="104"/>
      <c r="P103" s="15">
        <v>5.4</v>
      </c>
      <c r="Q103" s="15">
        <v>1.83</v>
      </c>
      <c r="R103" s="90">
        <f t="shared" si="44"/>
        <v>3.5700000000000003</v>
      </c>
      <c r="S103" s="103">
        <f t="shared" si="45"/>
        <v>1.9508196721311477</v>
      </c>
      <c r="T103" s="104"/>
      <c r="U103" s="15">
        <v>13.46</v>
      </c>
      <c r="V103" s="15">
        <v>-1.5999999999999979</v>
      </c>
      <c r="W103" s="90">
        <f t="shared" si="46"/>
        <v>15.059999999999999</v>
      </c>
      <c r="X103" s="103">
        <f t="shared" si="47"/>
        <v>9.412500000000012</v>
      </c>
    </row>
    <row r="104" spans="1:24" s="14" customFormat="1" ht="12.75" hidden="1" outlineLevel="2">
      <c r="A104" s="14" t="s">
        <v>667</v>
      </c>
      <c r="B104" s="14" t="s">
        <v>668</v>
      </c>
      <c r="C104" s="54" t="s">
        <v>669</v>
      </c>
      <c r="D104" s="15"/>
      <c r="E104" s="15"/>
      <c r="F104" s="15">
        <v>18319.31</v>
      </c>
      <c r="G104" s="15">
        <v>197207.85</v>
      </c>
      <c r="H104" s="90">
        <f t="shared" si="40"/>
        <v>-178888.54</v>
      </c>
      <c r="I104" s="103">
        <f t="shared" si="41"/>
        <v>-0.9071065883026462</v>
      </c>
      <c r="J104" s="104"/>
      <c r="K104" s="15">
        <v>-30124.82</v>
      </c>
      <c r="L104" s="15">
        <v>1627819.29</v>
      </c>
      <c r="M104" s="90">
        <f t="shared" si="42"/>
        <v>-1657944.11</v>
      </c>
      <c r="N104" s="103">
        <f t="shared" si="43"/>
        <v>-1.0185062434049421</v>
      </c>
      <c r="O104" s="104"/>
      <c r="P104" s="15">
        <v>-86831.85</v>
      </c>
      <c r="Q104" s="15">
        <v>387302.76</v>
      </c>
      <c r="R104" s="90">
        <f t="shared" si="44"/>
        <v>-474134.61</v>
      </c>
      <c r="S104" s="103">
        <f t="shared" si="45"/>
        <v>-1.2241963109170717</v>
      </c>
      <c r="T104" s="104"/>
      <c r="U104" s="15">
        <v>406039.08</v>
      </c>
      <c r="V104" s="15">
        <v>1751064.56</v>
      </c>
      <c r="W104" s="90">
        <f t="shared" si="46"/>
        <v>-1345025.48</v>
      </c>
      <c r="X104" s="103">
        <f t="shared" si="47"/>
        <v>-0.7681187265876708</v>
      </c>
    </row>
    <row r="105" spans="1:24" s="14" customFormat="1" ht="12.75" hidden="1" outlineLevel="2">
      <c r="A105" s="14" t="s">
        <v>670</v>
      </c>
      <c r="B105" s="14" t="s">
        <v>671</v>
      </c>
      <c r="C105" s="54" t="s">
        <v>672</v>
      </c>
      <c r="D105" s="15"/>
      <c r="E105" s="15"/>
      <c r="F105" s="15">
        <v>-837.8100000000001</v>
      </c>
      <c r="G105" s="15">
        <v>-1505.88</v>
      </c>
      <c r="H105" s="90">
        <f t="shared" si="40"/>
        <v>668.07</v>
      </c>
      <c r="I105" s="103">
        <f t="shared" si="41"/>
        <v>0.4436409275639493</v>
      </c>
      <c r="J105" s="104"/>
      <c r="K105" s="15">
        <v>-4357.42</v>
      </c>
      <c r="L105" s="15">
        <v>-3179.38</v>
      </c>
      <c r="M105" s="90">
        <f t="shared" si="42"/>
        <v>-1178.04</v>
      </c>
      <c r="N105" s="103">
        <f t="shared" si="43"/>
        <v>-0.37052507092577797</v>
      </c>
      <c r="O105" s="104"/>
      <c r="P105" s="15">
        <v>-886.8000000000001</v>
      </c>
      <c r="Q105" s="15">
        <v>-1638.8</v>
      </c>
      <c r="R105" s="90">
        <f t="shared" si="44"/>
        <v>751.9999999999999</v>
      </c>
      <c r="S105" s="103">
        <f t="shared" si="45"/>
        <v>0.45887234561874535</v>
      </c>
      <c r="T105" s="104"/>
      <c r="U105" s="15">
        <v>-4540.34</v>
      </c>
      <c r="V105" s="15">
        <v>-3499.4900000000002</v>
      </c>
      <c r="W105" s="90">
        <f t="shared" si="46"/>
        <v>-1040.85</v>
      </c>
      <c r="X105" s="103">
        <f t="shared" si="47"/>
        <v>-0.29742905394786096</v>
      </c>
    </row>
    <row r="106" spans="1:24" s="14" customFormat="1" ht="12.75" hidden="1" outlineLevel="2">
      <c r="A106" s="14" t="s">
        <v>673</v>
      </c>
      <c r="B106" s="14" t="s">
        <v>674</v>
      </c>
      <c r="C106" s="54" t="s">
        <v>675</v>
      </c>
      <c r="D106" s="15"/>
      <c r="E106" s="15"/>
      <c r="F106" s="15">
        <v>0</v>
      </c>
      <c r="G106" s="15">
        <v>5288.51</v>
      </c>
      <c r="H106" s="90">
        <f t="shared" si="40"/>
        <v>-5288.51</v>
      </c>
      <c r="I106" s="103" t="str">
        <f t="shared" si="41"/>
        <v>N.M.</v>
      </c>
      <c r="J106" s="104"/>
      <c r="K106" s="15">
        <v>0</v>
      </c>
      <c r="L106" s="15">
        <v>111587.61</v>
      </c>
      <c r="M106" s="90">
        <f t="shared" si="42"/>
        <v>-111587.61</v>
      </c>
      <c r="N106" s="103" t="str">
        <f t="shared" si="43"/>
        <v>N.M.</v>
      </c>
      <c r="O106" s="104"/>
      <c r="P106" s="15">
        <v>0</v>
      </c>
      <c r="Q106" s="15">
        <v>-6472.66</v>
      </c>
      <c r="R106" s="90">
        <f t="shared" si="44"/>
        <v>6472.66</v>
      </c>
      <c r="S106" s="103" t="str">
        <f t="shared" si="45"/>
        <v>N.M.</v>
      </c>
      <c r="T106" s="104"/>
      <c r="U106" s="15">
        <v>-2588.35</v>
      </c>
      <c r="V106" s="15">
        <v>115578.5</v>
      </c>
      <c r="W106" s="90">
        <f t="shared" si="46"/>
        <v>-118166.85</v>
      </c>
      <c r="X106" s="103">
        <f t="shared" si="47"/>
        <v>-1.0223947360451988</v>
      </c>
    </row>
    <row r="107" spans="1:24" s="14" customFormat="1" ht="12.75" hidden="1" outlineLevel="2">
      <c r="A107" s="14" t="s">
        <v>676</v>
      </c>
      <c r="B107" s="14" t="s">
        <v>677</v>
      </c>
      <c r="C107" s="54" t="s">
        <v>678</v>
      </c>
      <c r="D107" s="15"/>
      <c r="E107" s="15"/>
      <c r="F107" s="15">
        <v>0</v>
      </c>
      <c r="G107" s="15">
        <v>-81824.82</v>
      </c>
      <c r="H107" s="90">
        <f t="shared" si="40"/>
        <v>81824.82</v>
      </c>
      <c r="I107" s="103" t="str">
        <f t="shared" si="41"/>
        <v>N.M.</v>
      </c>
      <c r="J107" s="104"/>
      <c r="K107" s="15">
        <v>0</v>
      </c>
      <c r="L107" s="15">
        <v>-782121.04</v>
      </c>
      <c r="M107" s="90">
        <f t="shared" si="42"/>
        <v>782121.04</v>
      </c>
      <c r="N107" s="103" t="str">
        <f t="shared" si="43"/>
        <v>N.M.</v>
      </c>
      <c r="O107" s="104"/>
      <c r="P107" s="15">
        <v>0</v>
      </c>
      <c r="Q107" s="15">
        <v>-209117.88</v>
      </c>
      <c r="R107" s="90">
        <f t="shared" si="44"/>
        <v>209117.88</v>
      </c>
      <c r="S107" s="103" t="str">
        <f t="shared" si="45"/>
        <v>N.M.</v>
      </c>
      <c r="T107" s="104"/>
      <c r="U107" s="15">
        <v>-163649.64</v>
      </c>
      <c r="V107" s="15">
        <v>-819344.52</v>
      </c>
      <c r="W107" s="90">
        <f t="shared" si="46"/>
        <v>655694.88</v>
      </c>
      <c r="X107" s="103">
        <f t="shared" si="47"/>
        <v>0.8002676090394795</v>
      </c>
    </row>
    <row r="108" spans="1:24" s="14" customFormat="1" ht="12.75" hidden="1" outlineLevel="2">
      <c r="A108" s="14" t="s">
        <v>679</v>
      </c>
      <c r="B108" s="14" t="s">
        <v>680</v>
      </c>
      <c r="C108" s="54" t="s">
        <v>681</v>
      </c>
      <c r="D108" s="15"/>
      <c r="E108" s="15"/>
      <c r="F108" s="15">
        <v>167.45000000000002</v>
      </c>
      <c r="G108" s="15">
        <v>1498</v>
      </c>
      <c r="H108" s="90">
        <f t="shared" si="40"/>
        <v>-1330.55</v>
      </c>
      <c r="I108" s="103">
        <f t="shared" si="41"/>
        <v>-0.8882176234979973</v>
      </c>
      <c r="J108" s="104"/>
      <c r="K108" s="15">
        <v>1554.16</v>
      </c>
      <c r="L108" s="15">
        <v>12631.92</v>
      </c>
      <c r="M108" s="90">
        <f t="shared" si="42"/>
        <v>-11077.76</v>
      </c>
      <c r="N108" s="103">
        <f t="shared" si="43"/>
        <v>-0.8769656552606413</v>
      </c>
      <c r="O108" s="104"/>
      <c r="P108" s="15">
        <v>-2024.02</v>
      </c>
      <c r="Q108" s="15">
        <v>4141.66</v>
      </c>
      <c r="R108" s="90">
        <f t="shared" si="44"/>
        <v>-6165.68</v>
      </c>
      <c r="S108" s="103">
        <f t="shared" si="45"/>
        <v>-1.4886977685275953</v>
      </c>
      <c r="T108" s="104"/>
      <c r="U108" s="15">
        <v>2567.44</v>
      </c>
      <c r="V108" s="15">
        <v>15549.43</v>
      </c>
      <c r="W108" s="90">
        <f t="shared" si="46"/>
        <v>-12981.99</v>
      </c>
      <c r="X108" s="103">
        <f t="shared" si="47"/>
        <v>-0.8348852658907754</v>
      </c>
    </row>
    <row r="109" spans="1:24" s="14" customFormat="1" ht="12.75" hidden="1" outlineLevel="2">
      <c r="A109" s="14" t="s">
        <v>682</v>
      </c>
      <c r="B109" s="14" t="s">
        <v>683</v>
      </c>
      <c r="C109" s="54" t="s">
        <v>684</v>
      </c>
      <c r="D109" s="15"/>
      <c r="E109" s="15"/>
      <c r="F109" s="15">
        <v>6511.49</v>
      </c>
      <c r="G109" s="15">
        <v>6403.3</v>
      </c>
      <c r="H109" s="90">
        <f t="shared" si="40"/>
        <v>108.1899999999996</v>
      </c>
      <c r="I109" s="103">
        <f t="shared" si="41"/>
        <v>0.01689597551262624</v>
      </c>
      <c r="J109" s="104"/>
      <c r="K109" s="15">
        <v>65077.33</v>
      </c>
      <c r="L109" s="15">
        <v>63966.5</v>
      </c>
      <c r="M109" s="90">
        <f t="shared" si="42"/>
        <v>1110.8300000000017</v>
      </c>
      <c r="N109" s="103">
        <f t="shared" si="43"/>
        <v>0.01736580866547336</v>
      </c>
      <c r="O109" s="104"/>
      <c r="P109" s="15">
        <v>17956.27</v>
      </c>
      <c r="Q109" s="15">
        <v>19565.920000000002</v>
      </c>
      <c r="R109" s="90">
        <f t="shared" si="44"/>
        <v>-1609.6500000000015</v>
      </c>
      <c r="S109" s="103">
        <f t="shared" si="45"/>
        <v>-0.08226804566307136</v>
      </c>
      <c r="T109" s="104"/>
      <c r="U109" s="15">
        <v>77978.23</v>
      </c>
      <c r="V109" s="15">
        <v>77065.38</v>
      </c>
      <c r="W109" s="90">
        <f t="shared" si="46"/>
        <v>912.8499999999913</v>
      </c>
      <c r="X109" s="103">
        <f t="shared" si="47"/>
        <v>0.011845137206875399</v>
      </c>
    </row>
    <row r="110" spans="1:24" s="14" customFormat="1" ht="12.75" hidden="1" outlineLevel="2">
      <c r="A110" s="14" t="s">
        <v>685</v>
      </c>
      <c r="B110" s="14" t="s">
        <v>686</v>
      </c>
      <c r="C110" s="54" t="s">
        <v>687</v>
      </c>
      <c r="D110" s="15"/>
      <c r="E110" s="15"/>
      <c r="F110" s="15">
        <v>0</v>
      </c>
      <c r="G110" s="15">
        <v>0</v>
      </c>
      <c r="H110" s="90">
        <f t="shared" si="40"/>
        <v>0</v>
      </c>
      <c r="I110" s="103">
        <f t="shared" si="41"/>
        <v>0</v>
      </c>
      <c r="J110" s="104"/>
      <c r="K110" s="15">
        <v>0</v>
      </c>
      <c r="L110" s="15">
        <v>0</v>
      </c>
      <c r="M110" s="90">
        <f t="shared" si="42"/>
        <v>0</v>
      </c>
      <c r="N110" s="103">
        <f t="shared" si="43"/>
        <v>0</v>
      </c>
      <c r="O110" s="104"/>
      <c r="P110" s="15">
        <v>0</v>
      </c>
      <c r="Q110" s="15">
        <v>0</v>
      </c>
      <c r="R110" s="90">
        <f t="shared" si="44"/>
        <v>0</v>
      </c>
      <c r="S110" s="103">
        <f t="shared" si="45"/>
        <v>0</v>
      </c>
      <c r="T110" s="104"/>
      <c r="U110" s="15">
        <v>176533.95</v>
      </c>
      <c r="V110" s="15">
        <v>0</v>
      </c>
      <c r="W110" s="90">
        <f t="shared" si="46"/>
        <v>176533.95</v>
      </c>
      <c r="X110" s="103" t="str">
        <f t="shared" si="47"/>
        <v>N.M.</v>
      </c>
    </row>
    <row r="111" spans="1:24" s="14" customFormat="1" ht="12.75" hidden="1" outlineLevel="2">
      <c r="A111" s="14" t="s">
        <v>688</v>
      </c>
      <c r="B111" s="14" t="s">
        <v>689</v>
      </c>
      <c r="C111" s="54" t="s">
        <v>690</v>
      </c>
      <c r="D111" s="15"/>
      <c r="E111" s="15"/>
      <c r="F111" s="15">
        <v>95873.40000000001</v>
      </c>
      <c r="G111" s="15">
        <v>23727.28</v>
      </c>
      <c r="H111" s="90">
        <f t="shared" si="40"/>
        <v>72146.12000000001</v>
      </c>
      <c r="I111" s="103">
        <f t="shared" si="41"/>
        <v>3.0406401407999573</v>
      </c>
      <c r="J111" s="104"/>
      <c r="K111" s="15">
        <v>631937.89</v>
      </c>
      <c r="L111" s="15">
        <v>834240.6900000001</v>
      </c>
      <c r="M111" s="90">
        <f t="shared" si="42"/>
        <v>-202302.80000000005</v>
      </c>
      <c r="N111" s="103">
        <f t="shared" si="43"/>
        <v>-0.242499319950457</v>
      </c>
      <c r="O111" s="104"/>
      <c r="P111" s="15">
        <v>177272.09</v>
      </c>
      <c r="Q111" s="15">
        <v>268883.72000000003</v>
      </c>
      <c r="R111" s="90">
        <f t="shared" si="44"/>
        <v>-91611.63000000003</v>
      </c>
      <c r="S111" s="103">
        <f t="shared" si="45"/>
        <v>-0.3407109586255353</v>
      </c>
      <c r="T111" s="104"/>
      <c r="U111" s="15">
        <v>695864.91</v>
      </c>
      <c r="V111" s="15">
        <v>960771.7100000001</v>
      </c>
      <c r="W111" s="90">
        <f t="shared" si="46"/>
        <v>-264906.80000000005</v>
      </c>
      <c r="X111" s="103">
        <f t="shared" si="47"/>
        <v>-0.275722939427515</v>
      </c>
    </row>
    <row r="112" spans="1:24" s="14" customFormat="1" ht="12.75" hidden="1" outlineLevel="2">
      <c r="A112" s="14" t="s">
        <v>691</v>
      </c>
      <c r="B112" s="14" t="s">
        <v>692</v>
      </c>
      <c r="C112" s="54" t="s">
        <v>693</v>
      </c>
      <c r="D112" s="15"/>
      <c r="E112" s="15"/>
      <c r="F112" s="15">
        <v>17299.04</v>
      </c>
      <c r="G112" s="15">
        <v>13421.91</v>
      </c>
      <c r="H112" s="90">
        <f t="shared" si="40"/>
        <v>3877.130000000001</v>
      </c>
      <c r="I112" s="103">
        <f t="shared" si="41"/>
        <v>0.28886574265510656</v>
      </c>
      <c r="J112" s="104"/>
      <c r="K112" s="15">
        <v>186952.30000000002</v>
      </c>
      <c r="L112" s="15">
        <v>155109.57</v>
      </c>
      <c r="M112" s="90">
        <f t="shared" si="42"/>
        <v>31842.73000000001</v>
      </c>
      <c r="N112" s="103">
        <f t="shared" si="43"/>
        <v>0.205291846273573</v>
      </c>
      <c r="O112" s="104"/>
      <c r="P112" s="15">
        <v>57969.700000000004</v>
      </c>
      <c r="Q112" s="15">
        <v>51534.07</v>
      </c>
      <c r="R112" s="90">
        <f t="shared" si="44"/>
        <v>6435.630000000005</v>
      </c>
      <c r="S112" s="103">
        <f t="shared" si="45"/>
        <v>0.12488107382164856</v>
      </c>
      <c r="T112" s="104"/>
      <c r="U112" s="15">
        <v>221911.66000000003</v>
      </c>
      <c r="V112" s="15">
        <v>182057.03</v>
      </c>
      <c r="W112" s="90">
        <f t="shared" si="46"/>
        <v>39854.630000000034</v>
      </c>
      <c r="X112" s="103">
        <f t="shared" si="47"/>
        <v>0.21891288680255871</v>
      </c>
    </row>
    <row r="113" spans="1:24" s="14" customFormat="1" ht="12.75" hidden="1" outlineLevel="2">
      <c r="A113" s="14" t="s">
        <v>694</v>
      </c>
      <c r="B113" s="14" t="s">
        <v>695</v>
      </c>
      <c r="C113" s="54" t="s">
        <v>696</v>
      </c>
      <c r="D113" s="15"/>
      <c r="E113" s="15"/>
      <c r="F113" s="15">
        <v>597588.61</v>
      </c>
      <c r="G113" s="15">
        <v>365206.46</v>
      </c>
      <c r="H113" s="90">
        <f t="shared" si="40"/>
        <v>232382.14999999997</v>
      </c>
      <c r="I113" s="103">
        <f t="shared" si="41"/>
        <v>0.6363035035031964</v>
      </c>
      <c r="J113" s="104"/>
      <c r="K113" s="15">
        <v>4985940.52</v>
      </c>
      <c r="L113" s="15">
        <v>3332557.455</v>
      </c>
      <c r="M113" s="90">
        <f t="shared" si="42"/>
        <v>1653383.0649999995</v>
      </c>
      <c r="N113" s="103">
        <f t="shared" si="43"/>
        <v>0.4961304005484879</v>
      </c>
      <c r="O113" s="104"/>
      <c r="P113" s="15">
        <v>1716960.6600000001</v>
      </c>
      <c r="Q113" s="15">
        <v>1056778.4</v>
      </c>
      <c r="R113" s="90">
        <f t="shared" si="44"/>
        <v>660182.2600000002</v>
      </c>
      <c r="S113" s="103">
        <f t="shared" si="45"/>
        <v>0.6247121061520564</v>
      </c>
      <c r="T113" s="104"/>
      <c r="U113" s="15">
        <v>5789737.93</v>
      </c>
      <c r="V113" s="15">
        <v>4025104.165</v>
      </c>
      <c r="W113" s="90">
        <f t="shared" si="46"/>
        <v>1764633.7649999997</v>
      </c>
      <c r="X113" s="103">
        <f t="shared" si="47"/>
        <v>0.43840698095324937</v>
      </c>
    </row>
    <row r="114" spans="1:24" s="14" customFormat="1" ht="12.75" hidden="1" outlineLevel="2">
      <c r="A114" s="14" t="s">
        <v>697</v>
      </c>
      <c r="B114" s="14" t="s">
        <v>698</v>
      </c>
      <c r="C114" s="54" t="s">
        <v>699</v>
      </c>
      <c r="D114" s="15"/>
      <c r="E114" s="15"/>
      <c r="F114" s="15">
        <v>2100</v>
      </c>
      <c r="G114" s="15">
        <v>4596</v>
      </c>
      <c r="H114" s="90">
        <f t="shared" si="40"/>
        <v>-2496</v>
      </c>
      <c r="I114" s="103">
        <f t="shared" si="41"/>
        <v>-0.5430809399477807</v>
      </c>
      <c r="J114" s="104"/>
      <c r="K114" s="15">
        <v>53184</v>
      </c>
      <c r="L114" s="15">
        <v>52272</v>
      </c>
      <c r="M114" s="90">
        <f t="shared" si="42"/>
        <v>912</v>
      </c>
      <c r="N114" s="103">
        <f t="shared" si="43"/>
        <v>0.017447199265381085</v>
      </c>
      <c r="O114" s="104"/>
      <c r="P114" s="15">
        <v>13620</v>
      </c>
      <c r="Q114" s="15">
        <v>13632</v>
      </c>
      <c r="R114" s="90">
        <f t="shared" si="44"/>
        <v>-12</v>
      </c>
      <c r="S114" s="103">
        <f t="shared" si="45"/>
        <v>-0.0008802816901408451</v>
      </c>
      <c r="T114" s="104"/>
      <c r="U114" s="15">
        <v>65448</v>
      </c>
      <c r="V114" s="15">
        <v>61260</v>
      </c>
      <c r="W114" s="90">
        <f t="shared" si="46"/>
        <v>4188</v>
      </c>
      <c r="X114" s="103">
        <f t="shared" si="47"/>
        <v>0.06836434867776689</v>
      </c>
    </row>
    <row r="115" spans="1:24" s="14" customFormat="1" ht="12.75" hidden="1" outlineLevel="2">
      <c r="A115" s="14" t="s">
        <v>700</v>
      </c>
      <c r="B115" s="14" t="s">
        <v>701</v>
      </c>
      <c r="C115" s="54" t="s">
        <v>702</v>
      </c>
      <c r="D115" s="15"/>
      <c r="E115" s="15"/>
      <c r="F115" s="15">
        <v>730.2</v>
      </c>
      <c r="G115" s="15">
        <v>0</v>
      </c>
      <c r="H115" s="90">
        <f t="shared" si="40"/>
        <v>730.2</v>
      </c>
      <c r="I115" s="103" t="str">
        <f t="shared" si="41"/>
        <v>N.M.</v>
      </c>
      <c r="J115" s="104"/>
      <c r="K115" s="15">
        <v>6508.92</v>
      </c>
      <c r="L115" s="15">
        <v>0</v>
      </c>
      <c r="M115" s="90">
        <f t="shared" si="42"/>
        <v>6508.92</v>
      </c>
      <c r="N115" s="103" t="str">
        <f t="shared" si="43"/>
        <v>N.M.</v>
      </c>
      <c r="O115" s="104"/>
      <c r="P115" s="15">
        <v>3316.6800000000003</v>
      </c>
      <c r="Q115" s="15">
        <v>0</v>
      </c>
      <c r="R115" s="90">
        <f t="shared" si="44"/>
        <v>3316.6800000000003</v>
      </c>
      <c r="S115" s="103" t="str">
        <f t="shared" si="45"/>
        <v>N.M.</v>
      </c>
      <c r="T115" s="104"/>
      <c r="U115" s="15">
        <v>6910.08</v>
      </c>
      <c r="V115" s="15">
        <v>0</v>
      </c>
      <c r="W115" s="90">
        <f t="shared" si="46"/>
        <v>6910.08</v>
      </c>
      <c r="X115" s="103" t="str">
        <f t="shared" si="47"/>
        <v>N.M.</v>
      </c>
    </row>
    <row r="116" spans="1:24" s="14" customFormat="1" ht="12.75" hidden="1" outlineLevel="2">
      <c r="A116" s="14" t="s">
        <v>703</v>
      </c>
      <c r="B116" s="14" t="s">
        <v>704</v>
      </c>
      <c r="C116" s="54" t="s">
        <v>705</v>
      </c>
      <c r="D116" s="15"/>
      <c r="E116" s="15"/>
      <c r="F116" s="15">
        <v>210111.64</v>
      </c>
      <c r="G116" s="15">
        <v>0</v>
      </c>
      <c r="H116" s="90">
        <f t="shared" si="40"/>
        <v>210111.64</v>
      </c>
      <c r="I116" s="103" t="str">
        <f t="shared" si="41"/>
        <v>N.M.</v>
      </c>
      <c r="J116" s="104"/>
      <c r="K116" s="15">
        <v>1918370.22</v>
      </c>
      <c r="L116" s="15">
        <v>0</v>
      </c>
      <c r="M116" s="90">
        <f t="shared" si="42"/>
        <v>1918370.22</v>
      </c>
      <c r="N116" s="103" t="str">
        <f t="shared" si="43"/>
        <v>N.M.</v>
      </c>
      <c r="O116" s="104"/>
      <c r="P116" s="15">
        <v>623557.17</v>
      </c>
      <c r="Q116" s="15">
        <v>0</v>
      </c>
      <c r="R116" s="90">
        <f t="shared" si="44"/>
        <v>623557.17</v>
      </c>
      <c r="S116" s="103" t="str">
        <f t="shared" si="45"/>
        <v>N.M.</v>
      </c>
      <c r="T116" s="104"/>
      <c r="U116" s="15">
        <v>2142778.69</v>
      </c>
      <c r="V116" s="15">
        <v>0</v>
      </c>
      <c r="W116" s="90">
        <f t="shared" si="46"/>
        <v>2142778.69</v>
      </c>
      <c r="X116" s="103" t="str">
        <f t="shared" si="47"/>
        <v>N.M.</v>
      </c>
    </row>
    <row r="117" spans="1:24" s="14" customFormat="1" ht="12.75" hidden="1" outlineLevel="2">
      <c r="A117" s="14" t="s">
        <v>706</v>
      </c>
      <c r="B117" s="14" t="s">
        <v>707</v>
      </c>
      <c r="C117" s="54" t="s">
        <v>708</v>
      </c>
      <c r="D117" s="15"/>
      <c r="E117" s="15"/>
      <c r="F117" s="15">
        <v>3217.46</v>
      </c>
      <c r="G117" s="15">
        <v>0</v>
      </c>
      <c r="H117" s="90">
        <f t="shared" si="40"/>
        <v>3217.46</v>
      </c>
      <c r="I117" s="103" t="str">
        <f t="shared" si="41"/>
        <v>N.M.</v>
      </c>
      <c r="J117" s="104"/>
      <c r="K117" s="15">
        <v>34549.47</v>
      </c>
      <c r="L117" s="15">
        <v>0</v>
      </c>
      <c r="M117" s="90">
        <f t="shared" si="42"/>
        <v>34549.47</v>
      </c>
      <c r="N117" s="103" t="str">
        <f t="shared" si="43"/>
        <v>N.M.</v>
      </c>
      <c r="O117" s="104"/>
      <c r="P117" s="15">
        <v>10145.17</v>
      </c>
      <c r="Q117" s="15">
        <v>0</v>
      </c>
      <c r="R117" s="90">
        <f t="shared" si="44"/>
        <v>10145.17</v>
      </c>
      <c r="S117" s="103" t="str">
        <f t="shared" si="45"/>
        <v>N.M.</v>
      </c>
      <c r="T117" s="104"/>
      <c r="U117" s="15">
        <v>41548.65</v>
      </c>
      <c r="V117" s="15">
        <v>0</v>
      </c>
      <c r="W117" s="90">
        <f t="shared" si="46"/>
        <v>41548.65</v>
      </c>
      <c r="X117" s="103" t="str">
        <f t="shared" si="47"/>
        <v>N.M.</v>
      </c>
    </row>
    <row r="118" spans="1:24" s="14" customFormat="1" ht="12.75" hidden="1" outlineLevel="2">
      <c r="A118" s="14" t="s">
        <v>709</v>
      </c>
      <c r="B118" s="14" t="s">
        <v>710</v>
      </c>
      <c r="C118" s="54" t="s">
        <v>711</v>
      </c>
      <c r="D118" s="15"/>
      <c r="E118" s="15"/>
      <c r="F118" s="15">
        <v>12128.12</v>
      </c>
      <c r="G118" s="15">
        <v>0</v>
      </c>
      <c r="H118" s="90">
        <f t="shared" si="40"/>
        <v>12128.12</v>
      </c>
      <c r="I118" s="103" t="str">
        <f t="shared" si="41"/>
        <v>N.M.</v>
      </c>
      <c r="J118" s="104"/>
      <c r="K118" s="15">
        <v>120749.06</v>
      </c>
      <c r="L118" s="15">
        <v>0</v>
      </c>
      <c r="M118" s="90">
        <f t="shared" si="42"/>
        <v>120749.06</v>
      </c>
      <c r="N118" s="103" t="str">
        <f t="shared" si="43"/>
        <v>N.M.</v>
      </c>
      <c r="O118" s="104"/>
      <c r="P118" s="15">
        <v>36275.520000000004</v>
      </c>
      <c r="Q118" s="15">
        <v>0</v>
      </c>
      <c r="R118" s="90">
        <f t="shared" si="44"/>
        <v>36275.520000000004</v>
      </c>
      <c r="S118" s="103" t="str">
        <f t="shared" si="45"/>
        <v>N.M.</v>
      </c>
      <c r="T118" s="104"/>
      <c r="U118" s="15">
        <v>146385.53</v>
      </c>
      <c r="V118" s="15">
        <v>0</v>
      </c>
      <c r="W118" s="90">
        <f t="shared" si="46"/>
        <v>146385.53</v>
      </c>
      <c r="X118" s="103" t="str">
        <f t="shared" si="47"/>
        <v>N.M.</v>
      </c>
    </row>
    <row r="119" spans="1:24" s="14" customFormat="1" ht="12.75" hidden="1" outlineLevel="2">
      <c r="A119" s="14" t="s">
        <v>712</v>
      </c>
      <c r="B119" s="14" t="s">
        <v>713</v>
      </c>
      <c r="C119" s="54" t="s">
        <v>714</v>
      </c>
      <c r="D119" s="15"/>
      <c r="E119" s="15"/>
      <c r="F119" s="15">
        <v>1440.29</v>
      </c>
      <c r="G119" s="15">
        <v>0</v>
      </c>
      <c r="H119" s="90">
        <f t="shared" si="40"/>
        <v>1440.29</v>
      </c>
      <c r="I119" s="103" t="str">
        <f t="shared" si="41"/>
        <v>N.M.</v>
      </c>
      <c r="J119" s="104"/>
      <c r="K119" s="15">
        <v>15489.02</v>
      </c>
      <c r="L119" s="15">
        <v>0</v>
      </c>
      <c r="M119" s="90">
        <f t="shared" si="42"/>
        <v>15489.02</v>
      </c>
      <c r="N119" s="103" t="str">
        <f t="shared" si="43"/>
        <v>N.M.</v>
      </c>
      <c r="O119" s="104"/>
      <c r="P119" s="15">
        <v>4320.87</v>
      </c>
      <c r="Q119" s="15">
        <v>0</v>
      </c>
      <c r="R119" s="90">
        <f t="shared" si="44"/>
        <v>4320.87</v>
      </c>
      <c r="S119" s="103" t="str">
        <f t="shared" si="45"/>
        <v>N.M.</v>
      </c>
      <c r="T119" s="104"/>
      <c r="U119" s="15">
        <v>15489.02</v>
      </c>
      <c r="V119" s="15">
        <v>0</v>
      </c>
      <c r="W119" s="90">
        <f t="shared" si="46"/>
        <v>15489.02</v>
      </c>
      <c r="X119" s="103" t="str">
        <f t="shared" si="47"/>
        <v>N.M.</v>
      </c>
    </row>
    <row r="120" spans="1:24" s="14" customFormat="1" ht="12.75" hidden="1" outlineLevel="2">
      <c r="A120" s="14" t="s">
        <v>715</v>
      </c>
      <c r="B120" s="14" t="s">
        <v>716</v>
      </c>
      <c r="C120" s="54" t="s">
        <v>717</v>
      </c>
      <c r="D120" s="15"/>
      <c r="E120" s="15"/>
      <c r="F120" s="15">
        <v>-6549.25</v>
      </c>
      <c r="G120" s="15">
        <v>0</v>
      </c>
      <c r="H120" s="90">
        <f t="shared" si="40"/>
        <v>-6549.25</v>
      </c>
      <c r="I120" s="103" t="str">
        <f t="shared" si="41"/>
        <v>N.M.</v>
      </c>
      <c r="J120" s="104"/>
      <c r="K120" s="15">
        <v>52393.98</v>
      </c>
      <c r="L120" s="15">
        <v>0</v>
      </c>
      <c r="M120" s="90">
        <f t="shared" si="42"/>
        <v>52393.98</v>
      </c>
      <c r="N120" s="103" t="str">
        <f t="shared" si="43"/>
        <v>N.M.</v>
      </c>
      <c r="O120" s="104"/>
      <c r="P120" s="15">
        <v>-19647.74</v>
      </c>
      <c r="Q120" s="15">
        <v>0</v>
      </c>
      <c r="R120" s="90">
        <f t="shared" si="44"/>
        <v>-19647.74</v>
      </c>
      <c r="S120" s="103" t="str">
        <f t="shared" si="45"/>
        <v>N.M.</v>
      </c>
      <c r="T120" s="104"/>
      <c r="U120" s="15">
        <v>52393.98</v>
      </c>
      <c r="V120" s="15">
        <v>0</v>
      </c>
      <c r="W120" s="90">
        <f t="shared" si="46"/>
        <v>52393.98</v>
      </c>
      <c r="X120" s="103" t="str">
        <f t="shared" si="47"/>
        <v>N.M.</v>
      </c>
    </row>
    <row r="121" spans="1:24" s="14" customFormat="1" ht="12.75" hidden="1" outlineLevel="2">
      <c r="A121" s="14" t="s">
        <v>718</v>
      </c>
      <c r="B121" s="14" t="s">
        <v>719</v>
      </c>
      <c r="C121" s="54" t="s">
        <v>720</v>
      </c>
      <c r="D121" s="15"/>
      <c r="E121" s="15"/>
      <c r="F121" s="15">
        <v>-13098.5</v>
      </c>
      <c r="G121" s="15">
        <v>0</v>
      </c>
      <c r="H121" s="90">
        <f t="shared" si="40"/>
        <v>-13098.5</v>
      </c>
      <c r="I121" s="103" t="str">
        <f t="shared" si="41"/>
        <v>N.M.</v>
      </c>
      <c r="J121" s="104"/>
      <c r="K121" s="15">
        <v>104787.96</v>
      </c>
      <c r="L121" s="15">
        <v>0</v>
      </c>
      <c r="M121" s="90">
        <f t="shared" si="42"/>
        <v>104787.96</v>
      </c>
      <c r="N121" s="103" t="str">
        <f t="shared" si="43"/>
        <v>N.M.</v>
      </c>
      <c r="O121" s="104"/>
      <c r="P121" s="15">
        <v>-39295.49</v>
      </c>
      <c r="Q121" s="15">
        <v>0</v>
      </c>
      <c r="R121" s="90">
        <f t="shared" si="44"/>
        <v>-39295.49</v>
      </c>
      <c r="S121" s="103" t="str">
        <f t="shared" si="45"/>
        <v>N.M.</v>
      </c>
      <c r="T121" s="104"/>
      <c r="U121" s="15">
        <v>104787.96</v>
      </c>
      <c r="V121" s="15">
        <v>0</v>
      </c>
      <c r="W121" s="90">
        <f t="shared" si="46"/>
        <v>104787.96</v>
      </c>
      <c r="X121" s="103" t="str">
        <f t="shared" si="47"/>
        <v>N.M.</v>
      </c>
    </row>
    <row r="122" spans="1:24" ht="12.75" hidden="1" outlineLevel="1">
      <c r="A122" s="1" t="s">
        <v>337</v>
      </c>
      <c r="B122" s="9" t="s">
        <v>310</v>
      </c>
      <c r="C122" s="62" t="s">
        <v>315</v>
      </c>
      <c r="D122" s="28"/>
      <c r="E122" s="28"/>
      <c r="F122" s="17">
        <v>1196662.56</v>
      </c>
      <c r="G122" s="17">
        <v>739140.55</v>
      </c>
      <c r="H122" s="35">
        <f>+F122-G122</f>
        <v>457522.01</v>
      </c>
      <c r="I122" s="95">
        <f>IF(G122&lt;0,IF(H122=0,0,IF(OR(G122=0,F122=0),"N.M.",IF(ABS(H122/G122)&gt;=10,"N.M.",H122/(-G122)))),IF(H122=0,0,IF(OR(G122=0,F122=0),"N.M.",IF(ABS(H122/G122)&gt;=10,"N.M.",H122/G122))))</f>
        <v>0.6189918953844434</v>
      </c>
      <c r="K122" s="17">
        <v>11364774.120000003</v>
      </c>
      <c r="L122" s="17">
        <v>7023747.265000001</v>
      </c>
      <c r="M122" s="35">
        <f>+K122-L122</f>
        <v>4341026.855000002</v>
      </c>
      <c r="N122" s="95">
        <f>IF(L122&lt;0,IF(M122=0,0,IF(OR(L122=0,K122=0),"N.M.",IF(ABS(M122/L122)&gt;=10,"N.M.",M122/(-L122)))),IF(M122=0,0,IF(OR(L122=0,K122=0),"N.M.",IF(ABS(M122/L122)&gt;=10,"N.M.",M122/L122))))</f>
        <v>0.6180499797639005</v>
      </c>
      <c r="P122" s="17">
        <v>3373182.3099999996</v>
      </c>
      <c r="Q122" s="17">
        <v>2146003.59</v>
      </c>
      <c r="R122" s="35">
        <f>+P122-Q122</f>
        <v>1227178.7199999997</v>
      </c>
      <c r="S122" s="95">
        <f>IF(Q122&lt;0,IF(R122=0,0,IF(OR(Q122=0,P122=0),"N.M.",IF(ABS(R122/Q122)&gt;=10,"N.M.",R122/(-Q122)))),IF(R122=0,0,IF(OR(Q122=0,P122=0),"N.M.",IF(ABS(R122/Q122)&gt;=10,"N.M.",R122/Q122))))</f>
        <v>0.5718437404850752</v>
      </c>
      <c r="U122" s="17">
        <v>13620604.700000001</v>
      </c>
      <c r="V122" s="17">
        <v>8150788.065000001</v>
      </c>
      <c r="W122" s="35">
        <f>+U122-V122</f>
        <v>5469816.635</v>
      </c>
      <c r="X122" s="95">
        <f>IF(V122&lt;0,IF(W122=0,0,IF(OR(V122=0,U122=0),"N.M.",IF(ABS(W122/V122)&gt;=10,"N.M.",W122/(-V122)))),IF(W122=0,0,IF(OR(V122=0,U122=0),"N.M.",IF(ABS(W122/V122)&gt;=10,"N.M.",W122/V122))))</f>
        <v>0.6710782554251089</v>
      </c>
    </row>
    <row r="123" spans="1:24" s="14" customFormat="1" ht="12.75" hidden="1" outlineLevel="2">
      <c r="A123" s="14" t="s">
        <v>721</v>
      </c>
      <c r="B123" s="14" t="s">
        <v>722</v>
      </c>
      <c r="C123" s="54" t="s">
        <v>723</v>
      </c>
      <c r="D123" s="15"/>
      <c r="E123" s="15"/>
      <c r="F123" s="15">
        <v>0</v>
      </c>
      <c r="G123" s="15">
        <v>0</v>
      </c>
      <c r="H123" s="90">
        <f aca="true" t="shared" si="48" ref="H123:H132">+F123-G123</f>
        <v>0</v>
      </c>
      <c r="I123" s="103">
        <f aca="true" t="shared" si="49" ref="I123:I132">IF(G123&lt;0,IF(H123=0,0,IF(OR(G123=0,F123=0),"N.M.",IF(ABS(H123/G123)&gt;=10,"N.M.",H123/(-G123)))),IF(H123=0,0,IF(OR(G123=0,F123=0),"N.M.",IF(ABS(H123/G123)&gt;=10,"N.M.",H123/G123))))</f>
        <v>0</v>
      </c>
      <c r="J123" s="104"/>
      <c r="K123" s="15">
        <v>0</v>
      </c>
      <c r="L123" s="15">
        <v>0</v>
      </c>
      <c r="M123" s="90">
        <f aca="true" t="shared" si="50" ref="M123:M132">+K123-L123</f>
        <v>0</v>
      </c>
      <c r="N123" s="103">
        <f aca="true" t="shared" si="51" ref="N123:N132">IF(L123&lt;0,IF(M123=0,0,IF(OR(L123=0,K123=0),"N.M.",IF(ABS(M123/L123)&gt;=10,"N.M.",M123/(-L123)))),IF(M123=0,0,IF(OR(L123=0,K123=0),"N.M.",IF(ABS(M123/L123)&gt;=10,"N.M.",M123/L123))))</f>
        <v>0</v>
      </c>
      <c r="O123" s="104"/>
      <c r="P123" s="15">
        <v>0</v>
      </c>
      <c r="Q123" s="15">
        <v>0</v>
      </c>
      <c r="R123" s="90">
        <f aca="true" t="shared" si="52" ref="R123:R132">+P123-Q123</f>
        <v>0</v>
      </c>
      <c r="S123" s="103">
        <f aca="true" t="shared" si="53" ref="S123:S132">IF(Q123&lt;0,IF(R123=0,0,IF(OR(Q123=0,P123=0),"N.M.",IF(ABS(R123/Q123)&gt;=10,"N.M.",R123/(-Q123)))),IF(R123=0,0,IF(OR(Q123=0,P123=0),"N.M.",IF(ABS(R123/Q123)&gt;=10,"N.M.",R123/Q123))))</f>
        <v>0</v>
      </c>
      <c r="T123" s="104"/>
      <c r="U123" s="15">
        <v>61832.380000000005</v>
      </c>
      <c r="V123" s="15">
        <v>0</v>
      </c>
      <c r="W123" s="90">
        <f aca="true" t="shared" si="54" ref="W123:W132">+U123-V123</f>
        <v>61832.380000000005</v>
      </c>
      <c r="X123" s="103" t="str">
        <f aca="true" t="shared" si="55" ref="X123:X132">IF(V123&lt;0,IF(W123=0,0,IF(OR(V123=0,U123=0),"N.M.",IF(ABS(W123/V123)&gt;=10,"N.M.",W123/(-V123)))),IF(W123=0,0,IF(OR(V123=0,U123=0),"N.M.",IF(ABS(W123/V123)&gt;=10,"N.M.",W123/V123))))</f>
        <v>N.M.</v>
      </c>
    </row>
    <row r="124" spans="1:24" s="14" customFormat="1" ht="12.75" hidden="1" outlineLevel="2">
      <c r="A124" s="14" t="s">
        <v>724</v>
      </c>
      <c r="B124" s="14" t="s">
        <v>725</v>
      </c>
      <c r="C124" s="54" t="s">
        <v>726</v>
      </c>
      <c r="D124" s="15"/>
      <c r="E124" s="15"/>
      <c r="F124" s="15">
        <v>0</v>
      </c>
      <c r="G124" s="15">
        <v>0</v>
      </c>
      <c r="H124" s="90">
        <f t="shared" si="48"/>
        <v>0</v>
      </c>
      <c r="I124" s="103">
        <f t="shared" si="49"/>
        <v>0</v>
      </c>
      <c r="J124" s="104"/>
      <c r="K124" s="15">
        <v>0</v>
      </c>
      <c r="L124" s="15">
        <v>0</v>
      </c>
      <c r="M124" s="90">
        <f t="shared" si="50"/>
        <v>0</v>
      </c>
      <c r="N124" s="103">
        <f t="shared" si="51"/>
        <v>0</v>
      </c>
      <c r="O124" s="104"/>
      <c r="P124" s="15">
        <v>0</v>
      </c>
      <c r="Q124" s="15">
        <v>0</v>
      </c>
      <c r="R124" s="90">
        <f t="shared" si="52"/>
        <v>0</v>
      </c>
      <c r="S124" s="103">
        <f t="shared" si="53"/>
        <v>0</v>
      </c>
      <c r="T124" s="104"/>
      <c r="U124" s="15">
        <v>1979.42</v>
      </c>
      <c r="V124" s="15">
        <v>0</v>
      </c>
      <c r="W124" s="90">
        <f t="shared" si="54"/>
        <v>1979.42</v>
      </c>
      <c r="X124" s="103" t="str">
        <f t="shared" si="55"/>
        <v>N.M.</v>
      </c>
    </row>
    <row r="125" spans="1:24" s="14" customFormat="1" ht="12.75" hidden="1" outlineLevel="2">
      <c r="A125" s="14" t="s">
        <v>727</v>
      </c>
      <c r="B125" s="14" t="s">
        <v>728</v>
      </c>
      <c r="C125" s="54" t="s">
        <v>729</v>
      </c>
      <c r="D125" s="15"/>
      <c r="E125" s="15"/>
      <c r="F125" s="15">
        <v>3552421.5</v>
      </c>
      <c r="G125" s="15">
        <v>0</v>
      </c>
      <c r="H125" s="90">
        <f t="shared" si="48"/>
        <v>3552421.5</v>
      </c>
      <c r="I125" s="103" t="str">
        <f t="shared" si="49"/>
        <v>N.M.</v>
      </c>
      <c r="J125" s="104"/>
      <c r="K125" s="15">
        <v>33205754.38</v>
      </c>
      <c r="L125" s="15">
        <v>0</v>
      </c>
      <c r="M125" s="90">
        <f t="shared" si="50"/>
        <v>33205754.38</v>
      </c>
      <c r="N125" s="103" t="str">
        <f t="shared" si="51"/>
        <v>N.M.</v>
      </c>
      <c r="O125" s="104"/>
      <c r="P125" s="15">
        <v>10599200.92</v>
      </c>
      <c r="Q125" s="15">
        <v>0</v>
      </c>
      <c r="R125" s="90">
        <f t="shared" si="52"/>
        <v>10599200.92</v>
      </c>
      <c r="S125" s="103" t="str">
        <f t="shared" si="53"/>
        <v>N.M.</v>
      </c>
      <c r="T125" s="104"/>
      <c r="U125" s="15">
        <v>38017782.42</v>
      </c>
      <c r="V125" s="15">
        <v>0</v>
      </c>
      <c r="W125" s="90">
        <f t="shared" si="54"/>
        <v>38017782.42</v>
      </c>
      <c r="X125" s="103" t="str">
        <f t="shared" si="55"/>
        <v>N.M.</v>
      </c>
    </row>
    <row r="126" spans="1:24" s="14" customFormat="1" ht="12.75" hidden="1" outlineLevel="2">
      <c r="A126" s="14" t="s">
        <v>730</v>
      </c>
      <c r="B126" s="14" t="s">
        <v>731</v>
      </c>
      <c r="C126" s="54" t="s">
        <v>732</v>
      </c>
      <c r="D126" s="15"/>
      <c r="E126" s="15"/>
      <c r="F126" s="15">
        <v>54380.01</v>
      </c>
      <c r="G126" s="15">
        <v>0</v>
      </c>
      <c r="H126" s="90">
        <f t="shared" si="48"/>
        <v>54380.01</v>
      </c>
      <c r="I126" s="103" t="str">
        <f t="shared" si="49"/>
        <v>N.M.</v>
      </c>
      <c r="J126" s="104"/>
      <c r="K126" s="15">
        <v>363369.27</v>
      </c>
      <c r="L126" s="15">
        <v>0</v>
      </c>
      <c r="M126" s="90">
        <f t="shared" si="50"/>
        <v>363369.27</v>
      </c>
      <c r="N126" s="103" t="str">
        <f t="shared" si="51"/>
        <v>N.M.</v>
      </c>
      <c r="O126" s="104"/>
      <c r="P126" s="15">
        <v>173387.57</v>
      </c>
      <c r="Q126" s="15">
        <v>0</v>
      </c>
      <c r="R126" s="90">
        <f t="shared" si="52"/>
        <v>173387.57</v>
      </c>
      <c r="S126" s="103" t="str">
        <f t="shared" si="53"/>
        <v>N.M.</v>
      </c>
      <c r="T126" s="104"/>
      <c r="U126" s="15">
        <v>363369.27</v>
      </c>
      <c r="V126" s="15">
        <v>0</v>
      </c>
      <c r="W126" s="90">
        <f t="shared" si="54"/>
        <v>363369.27</v>
      </c>
      <c r="X126" s="103" t="str">
        <f t="shared" si="55"/>
        <v>N.M.</v>
      </c>
    </row>
    <row r="127" spans="1:24" s="14" customFormat="1" ht="12.75" hidden="1" outlineLevel="2">
      <c r="A127" s="14" t="s">
        <v>733</v>
      </c>
      <c r="B127" s="14" t="s">
        <v>734</v>
      </c>
      <c r="C127" s="54" t="s">
        <v>735</v>
      </c>
      <c r="D127" s="15"/>
      <c r="E127" s="15"/>
      <c r="F127" s="15">
        <v>-3254968.04</v>
      </c>
      <c r="G127" s="15">
        <v>0</v>
      </c>
      <c r="H127" s="90">
        <f t="shared" si="48"/>
        <v>-3254968.04</v>
      </c>
      <c r="I127" s="103" t="str">
        <f t="shared" si="49"/>
        <v>N.M.</v>
      </c>
      <c r="J127" s="104"/>
      <c r="K127" s="15">
        <v>-29398280.86</v>
      </c>
      <c r="L127" s="15">
        <v>0</v>
      </c>
      <c r="M127" s="90">
        <f t="shared" si="50"/>
        <v>-29398280.86</v>
      </c>
      <c r="N127" s="103" t="str">
        <f t="shared" si="51"/>
        <v>N.M.</v>
      </c>
      <c r="O127" s="104"/>
      <c r="P127" s="15">
        <v>-9911108.14</v>
      </c>
      <c r="Q127" s="15">
        <v>0</v>
      </c>
      <c r="R127" s="90">
        <f t="shared" si="52"/>
        <v>-9911108.14</v>
      </c>
      <c r="S127" s="103" t="str">
        <f t="shared" si="53"/>
        <v>N.M.</v>
      </c>
      <c r="T127" s="104"/>
      <c r="U127" s="15">
        <v>-33545840.65</v>
      </c>
      <c r="V127" s="15">
        <v>0</v>
      </c>
      <c r="W127" s="90">
        <f t="shared" si="54"/>
        <v>-33545840.65</v>
      </c>
      <c r="X127" s="103" t="str">
        <f t="shared" si="55"/>
        <v>N.M.</v>
      </c>
    </row>
    <row r="128" spans="1:24" s="14" customFormat="1" ht="12.75" hidden="1" outlineLevel="2">
      <c r="A128" s="14" t="s">
        <v>736</v>
      </c>
      <c r="B128" s="14" t="s">
        <v>737</v>
      </c>
      <c r="C128" s="54" t="s">
        <v>738</v>
      </c>
      <c r="D128" s="15"/>
      <c r="E128" s="15"/>
      <c r="F128" s="15">
        <v>-51747.17</v>
      </c>
      <c r="G128" s="15">
        <v>0</v>
      </c>
      <c r="H128" s="90">
        <f t="shared" si="48"/>
        <v>-51747.17</v>
      </c>
      <c r="I128" s="103" t="str">
        <f t="shared" si="49"/>
        <v>N.M.</v>
      </c>
      <c r="J128" s="104"/>
      <c r="K128" s="15">
        <v>-336581.33</v>
      </c>
      <c r="L128" s="15">
        <v>0</v>
      </c>
      <c r="M128" s="90">
        <f t="shared" si="50"/>
        <v>-336581.33</v>
      </c>
      <c r="N128" s="103" t="str">
        <f t="shared" si="51"/>
        <v>N.M.</v>
      </c>
      <c r="O128" s="104"/>
      <c r="P128" s="15">
        <v>-158324.80000000002</v>
      </c>
      <c r="Q128" s="15">
        <v>0</v>
      </c>
      <c r="R128" s="90">
        <f t="shared" si="52"/>
        <v>-158324.80000000002</v>
      </c>
      <c r="S128" s="103" t="str">
        <f t="shared" si="53"/>
        <v>N.M.</v>
      </c>
      <c r="T128" s="104"/>
      <c r="U128" s="15">
        <v>-336581.33</v>
      </c>
      <c r="V128" s="15">
        <v>0</v>
      </c>
      <c r="W128" s="90">
        <f t="shared" si="54"/>
        <v>-336581.33</v>
      </c>
      <c r="X128" s="103" t="str">
        <f t="shared" si="55"/>
        <v>N.M.</v>
      </c>
    </row>
    <row r="129" spans="1:24" s="14" customFormat="1" ht="12.75" hidden="1" outlineLevel="2">
      <c r="A129" s="14" t="s">
        <v>739</v>
      </c>
      <c r="B129" s="14" t="s">
        <v>740</v>
      </c>
      <c r="C129" s="54" t="s">
        <v>741</v>
      </c>
      <c r="D129" s="15"/>
      <c r="E129" s="15"/>
      <c r="F129" s="15">
        <v>24494.74</v>
      </c>
      <c r="G129" s="15">
        <v>0</v>
      </c>
      <c r="H129" s="90">
        <f t="shared" si="48"/>
        <v>24494.74</v>
      </c>
      <c r="I129" s="103" t="str">
        <f t="shared" si="49"/>
        <v>N.M.</v>
      </c>
      <c r="J129" s="104"/>
      <c r="K129" s="15">
        <v>265942.97000000003</v>
      </c>
      <c r="L129" s="15">
        <v>0</v>
      </c>
      <c r="M129" s="90">
        <f t="shared" si="50"/>
        <v>265942.97000000003</v>
      </c>
      <c r="N129" s="103" t="str">
        <f t="shared" si="51"/>
        <v>N.M.</v>
      </c>
      <c r="O129" s="104"/>
      <c r="P129" s="15">
        <v>73593.02</v>
      </c>
      <c r="Q129" s="15">
        <v>0</v>
      </c>
      <c r="R129" s="90">
        <f t="shared" si="52"/>
        <v>73593.02</v>
      </c>
      <c r="S129" s="103" t="str">
        <f t="shared" si="53"/>
        <v>N.M.</v>
      </c>
      <c r="T129" s="104"/>
      <c r="U129" s="15">
        <v>323616</v>
      </c>
      <c r="V129" s="15">
        <v>0</v>
      </c>
      <c r="W129" s="90">
        <f t="shared" si="54"/>
        <v>323616</v>
      </c>
      <c r="X129" s="103" t="str">
        <f t="shared" si="55"/>
        <v>N.M.</v>
      </c>
    </row>
    <row r="130" spans="1:24" s="14" customFormat="1" ht="12.75" hidden="1" outlineLevel="2">
      <c r="A130" s="14" t="s">
        <v>742</v>
      </c>
      <c r="B130" s="14" t="s">
        <v>743</v>
      </c>
      <c r="C130" s="54" t="s">
        <v>744</v>
      </c>
      <c r="D130" s="15"/>
      <c r="E130" s="15"/>
      <c r="F130" s="15">
        <v>-22437.670000000002</v>
      </c>
      <c r="G130" s="15">
        <v>0</v>
      </c>
      <c r="H130" s="90">
        <f t="shared" si="48"/>
        <v>-22437.670000000002</v>
      </c>
      <c r="I130" s="103" t="str">
        <f t="shared" si="49"/>
        <v>N.M.</v>
      </c>
      <c r="J130" s="104"/>
      <c r="K130" s="15">
        <v>-235026.15</v>
      </c>
      <c r="L130" s="15">
        <v>0</v>
      </c>
      <c r="M130" s="90">
        <f t="shared" si="50"/>
        <v>-235026.15</v>
      </c>
      <c r="N130" s="103" t="str">
        <f t="shared" si="51"/>
        <v>N.M.</v>
      </c>
      <c r="O130" s="104"/>
      <c r="P130" s="15">
        <v>-74030.73</v>
      </c>
      <c r="Q130" s="15">
        <v>0</v>
      </c>
      <c r="R130" s="90">
        <f t="shared" si="52"/>
        <v>-74030.73</v>
      </c>
      <c r="S130" s="103" t="str">
        <f t="shared" si="53"/>
        <v>N.M.</v>
      </c>
      <c r="T130" s="104"/>
      <c r="U130" s="15">
        <v>-283918.15</v>
      </c>
      <c r="V130" s="15">
        <v>0</v>
      </c>
      <c r="W130" s="90">
        <f t="shared" si="54"/>
        <v>-283918.15</v>
      </c>
      <c r="X130" s="103" t="str">
        <f t="shared" si="55"/>
        <v>N.M.</v>
      </c>
    </row>
    <row r="131" spans="1:24" s="14" customFormat="1" ht="12.75" hidden="1" outlineLevel="2">
      <c r="A131" s="14" t="s">
        <v>745</v>
      </c>
      <c r="B131" s="14" t="s">
        <v>746</v>
      </c>
      <c r="C131" s="54" t="s">
        <v>747</v>
      </c>
      <c r="D131" s="15"/>
      <c r="E131" s="15"/>
      <c r="F131" s="15">
        <v>97315.14</v>
      </c>
      <c r="G131" s="15">
        <v>0</v>
      </c>
      <c r="H131" s="90">
        <f t="shared" si="48"/>
        <v>97315.14</v>
      </c>
      <c r="I131" s="103" t="str">
        <f t="shared" si="49"/>
        <v>N.M.</v>
      </c>
      <c r="J131" s="104"/>
      <c r="K131" s="15">
        <v>-778521.05</v>
      </c>
      <c r="L131" s="15">
        <v>0</v>
      </c>
      <c r="M131" s="90">
        <f t="shared" si="50"/>
        <v>-778521.05</v>
      </c>
      <c r="N131" s="103" t="str">
        <f t="shared" si="51"/>
        <v>N.M.</v>
      </c>
      <c r="O131" s="104"/>
      <c r="P131" s="15">
        <v>382786.75</v>
      </c>
      <c r="Q131" s="15">
        <v>0</v>
      </c>
      <c r="R131" s="90">
        <f t="shared" si="52"/>
        <v>382786.75</v>
      </c>
      <c r="S131" s="103" t="str">
        <f t="shared" si="53"/>
        <v>N.M.</v>
      </c>
      <c r="T131" s="104"/>
      <c r="U131" s="15">
        <v>-778521.05</v>
      </c>
      <c r="V131" s="15">
        <v>0</v>
      </c>
      <c r="W131" s="90">
        <f t="shared" si="54"/>
        <v>-778521.05</v>
      </c>
      <c r="X131" s="103" t="str">
        <f t="shared" si="55"/>
        <v>N.M.</v>
      </c>
    </row>
    <row r="132" spans="1:24" s="14" customFormat="1" ht="12.75" hidden="1" outlineLevel="2">
      <c r="A132" s="14" t="s">
        <v>748</v>
      </c>
      <c r="B132" s="14" t="s">
        <v>749</v>
      </c>
      <c r="C132" s="54" t="s">
        <v>750</v>
      </c>
      <c r="D132" s="15"/>
      <c r="E132" s="15"/>
      <c r="F132" s="15">
        <v>-111337.2</v>
      </c>
      <c r="G132" s="15">
        <v>0</v>
      </c>
      <c r="H132" s="90">
        <f t="shared" si="48"/>
        <v>-111337.2</v>
      </c>
      <c r="I132" s="103" t="str">
        <f t="shared" si="49"/>
        <v>N.M.</v>
      </c>
      <c r="J132" s="104"/>
      <c r="K132" s="15">
        <v>890697.67</v>
      </c>
      <c r="L132" s="15">
        <v>0</v>
      </c>
      <c r="M132" s="90">
        <f t="shared" si="50"/>
        <v>890697.67</v>
      </c>
      <c r="N132" s="103" t="str">
        <f t="shared" si="51"/>
        <v>N.M.</v>
      </c>
      <c r="O132" s="104"/>
      <c r="P132" s="15">
        <v>-334011.63</v>
      </c>
      <c r="Q132" s="15">
        <v>0</v>
      </c>
      <c r="R132" s="90">
        <f t="shared" si="52"/>
        <v>-334011.63</v>
      </c>
      <c r="S132" s="103" t="str">
        <f t="shared" si="53"/>
        <v>N.M.</v>
      </c>
      <c r="T132" s="104"/>
      <c r="U132" s="15">
        <v>890697.67</v>
      </c>
      <c r="V132" s="15">
        <v>0</v>
      </c>
      <c r="W132" s="90">
        <f t="shared" si="54"/>
        <v>890697.67</v>
      </c>
      <c r="X132" s="103" t="str">
        <f t="shared" si="55"/>
        <v>N.M.</v>
      </c>
    </row>
    <row r="133" spans="1:24" ht="12.75" hidden="1" outlineLevel="1">
      <c r="A133" s="1" t="s">
        <v>338</v>
      </c>
      <c r="B133" s="9" t="s">
        <v>309</v>
      </c>
      <c r="C133" s="63" t="s">
        <v>316</v>
      </c>
      <c r="D133" s="28"/>
      <c r="E133" s="28"/>
      <c r="F133" s="125">
        <v>288121.30999999976</v>
      </c>
      <c r="G133" s="125">
        <v>0</v>
      </c>
      <c r="H133" s="128">
        <f>+F133-G133</f>
        <v>288121.30999999976</v>
      </c>
      <c r="I133" s="96" t="str">
        <f>IF(G133&lt;0,IF(H133=0,0,IF(OR(G133=0,F133=0),"N.M.",IF(ABS(H133/G133)&gt;=10,"N.M.",H133/(-G133)))),IF(H133=0,0,IF(OR(G133=0,F133=0),"N.M.",IF(ABS(H133/G133)&gt;=10,"N.M.",H133/G133))))</f>
        <v>N.M.</v>
      </c>
      <c r="K133" s="125">
        <v>3977354.8999999994</v>
      </c>
      <c r="L133" s="125">
        <v>0</v>
      </c>
      <c r="M133" s="128">
        <f>+K133-L133</f>
        <v>3977354.8999999994</v>
      </c>
      <c r="N133" s="96" t="str">
        <f>IF(L133&lt;0,IF(M133=0,0,IF(OR(L133=0,K133=0),"N.M.",IF(ABS(M133/L133)&gt;=10,"N.M.",M133/(-L133)))),IF(M133=0,0,IF(OR(L133=0,K133=0),"N.M.",IF(ABS(M133/L133)&gt;=10,"N.M.",M133/L133))))</f>
        <v>N.M.</v>
      </c>
      <c r="P133" s="125">
        <v>751492.9599999996</v>
      </c>
      <c r="Q133" s="125">
        <v>0</v>
      </c>
      <c r="R133" s="128">
        <f>+P133-Q133</f>
        <v>751492.9599999996</v>
      </c>
      <c r="S133" s="96" t="str">
        <f>IF(Q133&lt;0,IF(R133=0,0,IF(OR(Q133=0,P133=0),"N.M.",IF(ABS(R133/Q133)&gt;=10,"N.M.",R133/(-Q133)))),IF(R133=0,0,IF(OR(Q133=0,P133=0),"N.M.",IF(ABS(R133/Q133)&gt;=10,"N.M.",R133/Q133))))</f>
        <v>N.M.</v>
      </c>
      <c r="U133" s="125">
        <v>4714415.980000004</v>
      </c>
      <c r="V133" s="125">
        <v>0</v>
      </c>
      <c r="W133" s="128">
        <f>+U133-V133</f>
        <v>4714415.980000004</v>
      </c>
      <c r="X133" s="96" t="str">
        <f>IF(V133&lt;0,IF(W133=0,0,IF(OR(V133=0,U133=0),"N.M.",IF(ABS(W133/V133)&gt;=10,"N.M.",W133/(-V133)))),IF(W133=0,0,IF(OR(V133=0,U133=0),"N.M.",IF(ABS(W133/V133)&gt;=10,"N.M.",W133/V133))))</f>
        <v>N.M.</v>
      </c>
    </row>
    <row r="134" spans="1:24" s="12" customFormat="1" ht="12.75" collapsed="1">
      <c r="A134" s="13" t="s">
        <v>347</v>
      </c>
      <c r="C134" s="80" t="s">
        <v>314</v>
      </c>
      <c r="D134" s="65"/>
      <c r="E134" s="65"/>
      <c r="F134" s="34">
        <v>1484783.87</v>
      </c>
      <c r="G134" s="34">
        <v>739140.55</v>
      </c>
      <c r="H134" s="29">
        <f>+F134-G134</f>
        <v>745643.3200000001</v>
      </c>
      <c r="I134" s="98">
        <f>IF(G134&lt;0,IF(H134=0,0,IF(OR(G134=0,F134=0),"N.M.",IF(ABS(H134/G134)&gt;=10,"N.M.",H134/(-G134)))),IF(H134=0,0,IF(OR(G134=0,F134=0),"N.M.",IF(ABS(H134/G134)&gt;=10,"N.M.",H134/G134))))</f>
        <v>1.0087977448943912</v>
      </c>
      <c r="J134" s="112" t="s">
        <v>307</v>
      </c>
      <c r="K134" s="34">
        <v>15342129.02</v>
      </c>
      <c r="L134" s="34">
        <v>7023747.265</v>
      </c>
      <c r="M134" s="29">
        <f>+K134-L134</f>
        <v>8318381.755</v>
      </c>
      <c r="N134" s="98">
        <f>IF(L134&lt;0,IF(M134=0,0,IF(OR(L134=0,K134=0),"N.M.",IF(ABS(M134/L134)&gt;=10,"N.M.",M134/(-L134)))),IF(M134=0,0,IF(OR(L134=0,K134=0),"N.M.",IF(ABS(M134/L134)&gt;=10,"N.M.",M134/L134))))</f>
        <v>1.184322476472251</v>
      </c>
      <c r="O134" s="112"/>
      <c r="P134" s="34">
        <v>4124675.27</v>
      </c>
      <c r="Q134" s="34">
        <v>2146003.5900000003</v>
      </c>
      <c r="R134" s="29">
        <f>+P134-Q134</f>
        <v>1978671.6799999997</v>
      </c>
      <c r="S134" s="98">
        <f>IF(Q134&lt;0,IF(R134=0,0,IF(OR(Q134=0,P134=0),"N.M.",IF(ABS(R134/Q134)&gt;=10,"N.M.",R134/(-Q134)))),IF(R134=0,0,IF(OR(Q134=0,P134=0),"N.M.",IF(ABS(R134/Q134)&gt;=10,"N.M.",R134/Q134))))</f>
        <v>0.922026267439748</v>
      </c>
      <c r="T134" s="112"/>
      <c r="U134" s="34">
        <v>18335020.68</v>
      </c>
      <c r="V134" s="34">
        <v>8150788.0649999995</v>
      </c>
      <c r="W134" s="29">
        <f>+U134-V134</f>
        <v>10184232.615</v>
      </c>
      <c r="X134" s="98">
        <f>IF(V134&lt;0,IF(W134=0,0,IF(OR(V134=0,U134=0),"N.M.",IF(ABS(W134/V134)&gt;=10,"N.M.",W134/(-V134)))),IF(W134=0,0,IF(OR(V134=0,U134=0),"N.M.",IF(ABS(W134/V134)&gt;=10,"N.M.",W134/V134))))</f>
        <v>1.2494782754482037</v>
      </c>
    </row>
    <row r="135" spans="1:24" ht="0.75" customHeight="1" hidden="1" outlineLevel="1">
      <c r="A135" s="1"/>
      <c r="C135" s="53"/>
      <c r="D135" s="28"/>
      <c r="E135" s="28"/>
      <c r="F135" s="17"/>
      <c r="G135" s="17"/>
      <c r="I135" s="95"/>
      <c r="K135" s="17"/>
      <c r="L135" s="17"/>
      <c r="N135" s="95"/>
      <c r="P135" s="17"/>
      <c r="Q135" s="17"/>
      <c r="S135" s="95"/>
      <c r="U135" s="17"/>
      <c r="V135" s="17"/>
      <c r="X135" s="95"/>
    </row>
    <row r="136" spans="1:24" s="14" customFormat="1" ht="12.75" hidden="1" outlineLevel="2">
      <c r="A136" s="14" t="s">
        <v>751</v>
      </c>
      <c r="B136" s="14" t="s">
        <v>752</v>
      </c>
      <c r="C136" s="54" t="s">
        <v>1433</v>
      </c>
      <c r="D136" s="15"/>
      <c r="E136" s="15"/>
      <c r="F136" s="15">
        <v>413078.55</v>
      </c>
      <c r="G136" s="15">
        <v>377884.13</v>
      </c>
      <c r="H136" s="90">
        <f aca="true" t="shared" si="56" ref="H136:H141">+F136-G136</f>
        <v>35194.419999999984</v>
      </c>
      <c r="I136" s="103">
        <f aca="true" t="shared" si="57" ref="I136:I141">IF(G136&lt;0,IF(H136=0,0,IF(OR(G136=0,F136=0),"N.M.",IF(ABS(H136/G136)&gt;=10,"N.M.",H136/(-G136)))),IF(H136=0,0,IF(OR(G136=0,F136=0),"N.M.",IF(ABS(H136/G136)&gt;=10,"N.M.",H136/G136))))</f>
        <v>0.09313548044475957</v>
      </c>
      <c r="J136" s="104"/>
      <c r="K136" s="15">
        <v>4005788.11</v>
      </c>
      <c r="L136" s="15">
        <v>3456637.3</v>
      </c>
      <c r="M136" s="90">
        <f aca="true" t="shared" si="58" ref="M136:M141">+K136-L136</f>
        <v>549150.81</v>
      </c>
      <c r="N136" s="103">
        <f aca="true" t="shared" si="59" ref="N136:N141">IF(L136&lt;0,IF(M136=0,0,IF(OR(L136=0,K136=0),"N.M.",IF(ABS(M136/L136)&gt;=10,"N.M.",M136/(-L136)))),IF(M136=0,0,IF(OR(L136=0,K136=0),"N.M.",IF(ABS(M136/L136)&gt;=10,"N.M.",M136/L136))))</f>
        <v>0.1588685078414215</v>
      </c>
      <c r="O136" s="104"/>
      <c r="P136" s="15">
        <v>1495828.59</v>
      </c>
      <c r="Q136" s="15">
        <v>1062799.5</v>
      </c>
      <c r="R136" s="90">
        <f aca="true" t="shared" si="60" ref="R136:R141">+P136-Q136</f>
        <v>433029.0900000001</v>
      </c>
      <c r="S136" s="103">
        <f aca="true" t="shared" si="61" ref="S136:S141">IF(Q136&lt;0,IF(R136=0,0,IF(OR(Q136=0,P136=0),"N.M.",IF(ABS(R136/Q136)&gt;=10,"N.M.",R136/(-Q136)))),IF(R136=0,0,IF(OR(Q136=0,P136=0),"N.M.",IF(ABS(R136/Q136)&gt;=10,"N.M.",R136/Q136))))</f>
        <v>0.4074419398955307</v>
      </c>
      <c r="T136" s="104"/>
      <c r="U136" s="15">
        <v>4763445.85</v>
      </c>
      <c r="V136" s="15">
        <v>4092357.8499999996</v>
      </c>
      <c r="W136" s="90">
        <f aca="true" t="shared" si="62" ref="W136:W141">+U136-V136</f>
        <v>671088</v>
      </c>
      <c r="X136" s="103">
        <f aca="true" t="shared" si="63" ref="X136:X141">IF(V136&lt;0,IF(W136=0,0,IF(OR(V136=0,U136=0),"N.M.",IF(ABS(W136/V136)&gt;=10,"N.M.",W136/(-V136)))),IF(W136=0,0,IF(OR(V136=0,U136=0),"N.M.",IF(ABS(W136/V136)&gt;=10,"N.M.",W136/V136))))</f>
        <v>0.16398565926975328</v>
      </c>
    </row>
    <row r="137" spans="1:24" s="14" customFormat="1" ht="12.75" hidden="1" outlineLevel="2">
      <c r="A137" s="14" t="s">
        <v>753</v>
      </c>
      <c r="B137" s="14" t="s">
        <v>754</v>
      </c>
      <c r="C137" s="54" t="s">
        <v>1434</v>
      </c>
      <c r="D137" s="15"/>
      <c r="E137" s="15"/>
      <c r="F137" s="15">
        <v>15541.52</v>
      </c>
      <c r="G137" s="15">
        <v>66798.16</v>
      </c>
      <c r="H137" s="90">
        <f t="shared" si="56"/>
        <v>-51256.64</v>
      </c>
      <c r="I137" s="103">
        <f t="shared" si="57"/>
        <v>-0.7673361062640048</v>
      </c>
      <c r="J137" s="104"/>
      <c r="K137" s="15">
        <v>88476.01</v>
      </c>
      <c r="L137" s="15">
        <v>121683.77</v>
      </c>
      <c r="M137" s="90">
        <f t="shared" si="58"/>
        <v>-33207.76000000001</v>
      </c>
      <c r="N137" s="103">
        <f t="shared" si="59"/>
        <v>-0.2729021298403231</v>
      </c>
      <c r="O137" s="104"/>
      <c r="P137" s="15">
        <v>32356.73</v>
      </c>
      <c r="Q137" s="15">
        <v>82913.45</v>
      </c>
      <c r="R137" s="90">
        <f t="shared" si="60"/>
        <v>-50556.72</v>
      </c>
      <c r="S137" s="103">
        <f t="shared" si="61"/>
        <v>-0.6097529411693761</v>
      </c>
      <c r="T137" s="104"/>
      <c r="U137" s="15">
        <v>104847.94</v>
      </c>
      <c r="V137" s="15">
        <v>138092.7</v>
      </c>
      <c r="W137" s="90">
        <f t="shared" si="62"/>
        <v>-33244.76000000001</v>
      </c>
      <c r="X137" s="103">
        <f t="shared" si="63"/>
        <v>-0.24074234191959465</v>
      </c>
    </row>
    <row r="138" spans="1:24" ht="12.75" hidden="1" outlineLevel="1">
      <c r="A138" s="1" t="s">
        <v>339</v>
      </c>
      <c r="B138" s="9" t="s">
        <v>310</v>
      </c>
      <c r="C138" s="62" t="s">
        <v>401</v>
      </c>
      <c r="D138" s="28"/>
      <c r="E138" s="28"/>
      <c r="F138" s="17">
        <v>428620.07</v>
      </c>
      <c r="G138" s="17">
        <v>444682.29000000004</v>
      </c>
      <c r="H138" s="35">
        <f t="shared" si="56"/>
        <v>-16062.22000000003</v>
      </c>
      <c r="I138" s="95">
        <f t="shared" si="57"/>
        <v>-0.03612066493585798</v>
      </c>
      <c r="K138" s="17">
        <v>4094264.1199999996</v>
      </c>
      <c r="L138" s="17">
        <v>3578321.07</v>
      </c>
      <c r="M138" s="35">
        <f t="shared" si="58"/>
        <v>515943.0499999998</v>
      </c>
      <c r="N138" s="95">
        <f t="shared" si="59"/>
        <v>0.14418578990174288</v>
      </c>
      <c r="P138" s="17">
        <v>1528185.32</v>
      </c>
      <c r="Q138" s="17">
        <v>1145712.95</v>
      </c>
      <c r="R138" s="35">
        <f t="shared" si="60"/>
        <v>382472.3700000001</v>
      </c>
      <c r="S138" s="95">
        <f t="shared" si="61"/>
        <v>0.3338291410601583</v>
      </c>
      <c r="U138" s="17">
        <v>4868293.79</v>
      </c>
      <c r="V138" s="17">
        <v>4230450.55</v>
      </c>
      <c r="W138" s="35">
        <f t="shared" si="62"/>
        <v>637843.2400000002</v>
      </c>
      <c r="X138" s="95">
        <f t="shared" si="63"/>
        <v>0.1507743046423271</v>
      </c>
    </row>
    <row r="139" spans="1:24" s="14" customFormat="1" ht="12.75" hidden="1" outlineLevel="2">
      <c r="A139" s="14" t="s">
        <v>755</v>
      </c>
      <c r="B139" s="14" t="s">
        <v>756</v>
      </c>
      <c r="C139" s="54" t="s">
        <v>1435</v>
      </c>
      <c r="D139" s="15"/>
      <c r="E139" s="15"/>
      <c r="F139" s="15">
        <v>21932.386</v>
      </c>
      <c r="G139" s="15">
        <v>20969.789</v>
      </c>
      <c r="H139" s="90">
        <f t="shared" si="56"/>
        <v>962.5969999999979</v>
      </c>
      <c r="I139" s="103">
        <f t="shared" si="57"/>
        <v>0.04590399073638737</v>
      </c>
      <c r="J139" s="104"/>
      <c r="K139" s="15">
        <v>219323.86000000002</v>
      </c>
      <c r="L139" s="15">
        <v>209697.89</v>
      </c>
      <c r="M139" s="90">
        <f t="shared" si="58"/>
        <v>9625.970000000001</v>
      </c>
      <c r="N139" s="103">
        <f t="shared" si="59"/>
        <v>0.04590399073638748</v>
      </c>
      <c r="O139" s="104"/>
      <c r="P139" s="15">
        <v>65797.158</v>
      </c>
      <c r="Q139" s="15">
        <v>62909.367</v>
      </c>
      <c r="R139" s="90">
        <f t="shared" si="60"/>
        <v>2887.7909999999974</v>
      </c>
      <c r="S139" s="103">
        <f t="shared" si="61"/>
        <v>0.045903990736387436</v>
      </c>
      <c r="T139" s="104"/>
      <c r="U139" s="15">
        <v>261263.43800000002</v>
      </c>
      <c r="V139" s="15">
        <v>250834.31</v>
      </c>
      <c r="W139" s="90">
        <f t="shared" si="62"/>
        <v>10429.128000000026</v>
      </c>
      <c r="X139" s="103">
        <f t="shared" si="63"/>
        <v>0.04157775704607566</v>
      </c>
    </row>
    <row r="140" spans="1:24" ht="12.75" hidden="1" outlineLevel="1">
      <c r="A140" s="1" t="s">
        <v>340</v>
      </c>
      <c r="B140" s="9" t="s">
        <v>309</v>
      </c>
      <c r="C140" s="63" t="s">
        <v>402</v>
      </c>
      <c r="D140" s="28"/>
      <c r="E140" s="28"/>
      <c r="F140" s="125">
        <v>21932.386</v>
      </c>
      <c r="G140" s="125">
        <v>20969.789</v>
      </c>
      <c r="H140" s="128">
        <f t="shared" si="56"/>
        <v>962.5969999999979</v>
      </c>
      <c r="I140" s="96">
        <f t="shared" si="57"/>
        <v>0.04590399073638737</v>
      </c>
      <c r="K140" s="125">
        <v>219323.86000000002</v>
      </c>
      <c r="L140" s="125">
        <v>209697.89</v>
      </c>
      <c r="M140" s="128">
        <f t="shared" si="58"/>
        <v>9625.970000000001</v>
      </c>
      <c r="N140" s="96">
        <f t="shared" si="59"/>
        <v>0.04590399073638748</v>
      </c>
      <c r="P140" s="125">
        <v>65797.158</v>
      </c>
      <c r="Q140" s="125">
        <v>62909.367</v>
      </c>
      <c r="R140" s="128">
        <f t="shared" si="60"/>
        <v>2887.7909999999974</v>
      </c>
      <c r="S140" s="96">
        <f t="shared" si="61"/>
        <v>0.045903990736387436</v>
      </c>
      <c r="U140" s="125">
        <v>261263.43800000002</v>
      </c>
      <c r="V140" s="125">
        <v>250834.31</v>
      </c>
      <c r="W140" s="128">
        <f t="shared" si="62"/>
        <v>10429.128000000026</v>
      </c>
      <c r="X140" s="96">
        <f t="shared" si="63"/>
        <v>0.04157775704607566</v>
      </c>
    </row>
    <row r="141" spans="1:24" s="12" customFormat="1" ht="12.75" collapsed="1">
      <c r="A141" s="13" t="s">
        <v>348</v>
      </c>
      <c r="C141" s="80" t="s">
        <v>317</v>
      </c>
      <c r="D141" s="65"/>
      <c r="E141" s="65"/>
      <c r="F141" s="34">
        <v>450552.456</v>
      </c>
      <c r="G141" s="34">
        <v>465652.079</v>
      </c>
      <c r="H141" s="29">
        <f t="shared" si="56"/>
        <v>-15099.623000000021</v>
      </c>
      <c r="I141" s="98">
        <f t="shared" si="57"/>
        <v>-0.03242683471407849</v>
      </c>
      <c r="J141" s="112" t="s">
        <v>307</v>
      </c>
      <c r="K141" s="34">
        <v>4313587.98</v>
      </c>
      <c r="L141" s="34">
        <v>3788018.9600000004</v>
      </c>
      <c r="M141" s="29">
        <f t="shared" si="58"/>
        <v>525569.02</v>
      </c>
      <c r="N141" s="98">
        <f t="shared" si="59"/>
        <v>0.1387450869570093</v>
      </c>
      <c r="O141" s="112"/>
      <c r="P141" s="34">
        <v>1593982.4780000001</v>
      </c>
      <c r="Q141" s="34">
        <v>1208622.317</v>
      </c>
      <c r="R141" s="29">
        <f t="shared" si="60"/>
        <v>385360.1610000001</v>
      </c>
      <c r="S141" s="98">
        <f t="shared" si="61"/>
        <v>0.3188424999105821</v>
      </c>
      <c r="T141" s="112"/>
      <c r="U141" s="34">
        <v>5129557.228</v>
      </c>
      <c r="V141" s="34">
        <v>4481284.86</v>
      </c>
      <c r="W141" s="29">
        <f t="shared" si="62"/>
        <v>648272.3679999998</v>
      </c>
      <c r="X141" s="98">
        <f t="shared" si="63"/>
        <v>0.14466216459178624</v>
      </c>
    </row>
    <row r="142" spans="1:24" ht="0.75" customHeight="1" hidden="1" outlineLevel="1">
      <c r="A142" s="1"/>
      <c r="C142" s="53"/>
      <c r="D142" s="28"/>
      <c r="E142" s="28"/>
      <c r="F142" s="17"/>
      <c r="G142" s="17"/>
      <c r="I142" s="95"/>
      <c r="K142" s="17"/>
      <c r="L142" s="17"/>
      <c r="N142" s="95"/>
      <c r="P142" s="17"/>
      <c r="Q142" s="17"/>
      <c r="S142" s="95"/>
      <c r="U142" s="17"/>
      <c r="V142" s="17"/>
      <c r="X142" s="95"/>
    </row>
    <row r="143" spans="1:24" s="14" customFormat="1" ht="12.75" hidden="1" outlineLevel="2">
      <c r="A143" s="14" t="s">
        <v>757</v>
      </c>
      <c r="B143" s="14" t="s">
        <v>758</v>
      </c>
      <c r="C143" s="54" t="s">
        <v>1436</v>
      </c>
      <c r="D143" s="15"/>
      <c r="E143" s="15"/>
      <c r="F143" s="15">
        <v>116764.43000000001</v>
      </c>
      <c r="G143" s="15">
        <v>116788.6</v>
      </c>
      <c r="H143" s="90">
        <f>+F143-G143</f>
        <v>-24.169999999998254</v>
      </c>
      <c r="I143" s="103">
        <f>IF(G143&lt;0,IF(H143=0,0,IF(OR(G143=0,F143=0),"N.M.",IF(ABS(H143/G143)&gt;=10,"N.M.",H143/(-G143)))),IF(H143=0,0,IF(OR(G143=0,F143=0),"N.M.",IF(ABS(H143/G143)&gt;=10,"N.M.",H143/G143))))</f>
        <v>-0.00020695513089461002</v>
      </c>
      <c r="J143" s="104"/>
      <c r="K143" s="15">
        <v>1737585.73</v>
      </c>
      <c r="L143" s="15">
        <v>1582562.98</v>
      </c>
      <c r="M143" s="90">
        <f>+K143-L143</f>
        <v>155022.75</v>
      </c>
      <c r="N143" s="103">
        <f>IF(L143&lt;0,IF(M143=0,0,IF(OR(L143=0,K143=0),"N.M.",IF(ABS(M143/L143)&gt;=10,"N.M.",M143/(-L143)))),IF(M143=0,0,IF(OR(L143=0,K143=0),"N.M.",IF(ABS(M143/L143)&gt;=10,"N.M.",M143/L143))))</f>
        <v>0.09795676504451027</v>
      </c>
      <c r="O143" s="104"/>
      <c r="P143" s="15">
        <v>448626.83</v>
      </c>
      <c r="Q143" s="15">
        <v>481841.10000000003</v>
      </c>
      <c r="R143" s="90">
        <f>+P143-Q143</f>
        <v>-33214.27000000002</v>
      </c>
      <c r="S143" s="103">
        <f>IF(Q143&lt;0,IF(R143=0,0,IF(OR(Q143=0,P143=0),"N.M.",IF(ABS(R143/Q143)&gt;=10,"N.M.",R143/(-Q143)))),IF(R143=0,0,IF(OR(Q143=0,P143=0),"N.M.",IF(ABS(R143/Q143)&gt;=10,"N.M.",R143/Q143))))</f>
        <v>-0.068931998536447</v>
      </c>
      <c r="T143" s="104"/>
      <c r="U143" s="15">
        <v>2028803.26</v>
      </c>
      <c r="V143" s="15">
        <v>1827616.49</v>
      </c>
      <c r="W143" s="90">
        <f>+U143-V143</f>
        <v>201186.77000000002</v>
      </c>
      <c r="X143" s="103">
        <f>IF(V143&lt;0,IF(W143=0,0,IF(OR(V143=0,U143=0),"N.M.",IF(ABS(W143/V143)&gt;=10,"N.M.",W143/(-V143)))),IF(W143=0,0,IF(OR(V143=0,U143=0),"N.M.",IF(ABS(W143/V143)&gt;=10,"N.M.",W143/V143))))</f>
        <v>0.11008150293062853</v>
      </c>
    </row>
    <row r="144" spans="1:24" s="14" customFormat="1" ht="12.75" hidden="1" outlineLevel="2">
      <c r="A144" s="14" t="s">
        <v>759</v>
      </c>
      <c r="B144" s="14" t="s">
        <v>760</v>
      </c>
      <c r="C144" s="54" t="s">
        <v>1437</v>
      </c>
      <c r="D144" s="15"/>
      <c r="E144" s="15"/>
      <c r="F144" s="15">
        <v>37825.91</v>
      </c>
      <c r="G144" s="15">
        <v>41323.28</v>
      </c>
      <c r="H144" s="90">
        <f>+F144-G144</f>
        <v>-3497.3699999999953</v>
      </c>
      <c r="I144" s="103">
        <f>IF(G144&lt;0,IF(H144=0,0,IF(OR(G144=0,F144=0),"N.M.",IF(ABS(H144/G144)&gt;=10,"N.M.",H144/(-G144)))),IF(H144=0,0,IF(OR(G144=0,F144=0),"N.M.",IF(ABS(H144/G144)&gt;=10,"N.M.",H144/G144))))</f>
        <v>-0.08463437558683617</v>
      </c>
      <c r="J144" s="104"/>
      <c r="K144" s="15">
        <v>379627.36</v>
      </c>
      <c r="L144" s="15">
        <v>329705.05</v>
      </c>
      <c r="M144" s="90">
        <f>+K144-L144</f>
        <v>49922.31</v>
      </c>
      <c r="N144" s="103">
        <f>IF(L144&lt;0,IF(M144=0,0,IF(OR(L144=0,K144=0),"N.M.",IF(ABS(M144/L144)&gt;=10,"N.M.",M144/(-L144)))),IF(M144=0,0,IF(OR(L144=0,K144=0),"N.M.",IF(ABS(M144/L144)&gt;=10,"N.M.",M144/L144))))</f>
        <v>0.15141506021821624</v>
      </c>
      <c r="O144" s="104"/>
      <c r="P144" s="15">
        <v>151248.49</v>
      </c>
      <c r="Q144" s="15">
        <v>102549.66</v>
      </c>
      <c r="R144" s="90">
        <f>+P144-Q144</f>
        <v>48698.82999999999</v>
      </c>
      <c r="S144" s="103">
        <f>IF(Q144&lt;0,IF(R144=0,0,IF(OR(Q144=0,P144=0),"N.M.",IF(ABS(R144/Q144)&gt;=10,"N.M.",R144/(-Q144)))),IF(R144=0,0,IF(OR(Q144=0,P144=0),"N.M.",IF(ABS(R144/Q144)&gt;=10,"N.M.",R144/Q144))))</f>
        <v>0.47488046279236795</v>
      </c>
      <c r="T144" s="104"/>
      <c r="U144" s="15">
        <v>426602.95</v>
      </c>
      <c r="V144" s="15">
        <v>376164.36</v>
      </c>
      <c r="W144" s="90">
        <f>+U144-V144</f>
        <v>50438.590000000026</v>
      </c>
      <c r="X144" s="103">
        <f>IF(V144&lt;0,IF(W144=0,0,IF(OR(V144=0,U144=0),"N.M.",IF(ABS(W144/V144)&gt;=10,"N.M.",W144/(-V144)))),IF(W144=0,0,IF(OR(V144=0,U144=0),"N.M.",IF(ABS(W144/V144)&gt;=10,"N.M.",W144/V144))))</f>
        <v>0.1340865732202807</v>
      </c>
    </row>
    <row r="145" spans="1:24" ht="12.75" hidden="1" outlineLevel="1">
      <c r="A145" s="9" t="s">
        <v>341</v>
      </c>
      <c r="B145" s="9" t="s">
        <v>310</v>
      </c>
      <c r="C145" s="62" t="s">
        <v>318</v>
      </c>
      <c r="D145" s="28"/>
      <c r="E145" s="28"/>
      <c r="F145" s="17">
        <v>154590.34000000003</v>
      </c>
      <c r="G145" s="17">
        <v>158111.88</v>
      </c>
      <c r="H145" s="35">
        <f>+F145-G145</f>
        <v>-3521.539999999979</v>
      </c>
      <c r="I145" s="95">
        <f>IF(G145&lt;0,IF(H145=0,0,IF(OR(G145=0,F145=0),"N.M.",IF(ABS(H145/G145)&gt;=10,"N.M.",H145/(-G145)))),IF(H145=0,0,IF(OR(G145=0,F145=0),"N.M.",IF(ABS(H145/G145)&gt;=10,"N.M.",H145/G145))))</f>
        <v>-0.022272456693323606</v>
      </c>
      <c r="K145" s="17">
        <v>2117213.09</v>
      </c>
      <c r="L145" s="17">
        <v>1912268.03</v>
      </c>
      <c r="M145" s="35">
        <f>+K145-L145</f>
        <v>204945.05999999982</v>
      </c>
      <c r="N145" s="95">
        <f>IF(L145&lt;0,IF(M145=0,0,IF(OR(L145=0,K145=0),"N.M.",IF(ABS(M145/L145)&gt;=10,"N.M.",M145/(-L145)))),IF(M145=0,0,IF(OR(L145=0,K145=0),"N.M.",IF(ABS(M145/L145)&gt;=10,"N.M.",M145/L145))))</f>
        <v>0.1071738149594018</v>
      </c>
      <c r="P145" s="17">
        <v>599875.3200000001</v>
      </c>
      <c r="Q145" s="17">
        <v>584390.76</v>
      </c>
      <c r="R145" s="35">
        <f>+P145-Q145</f>
        <v>15484.560000000056</v>
      </c>
      <c r="S145" s="95">
        <f>IF(Q145&lt;0,IF(R145=0,0,IF(OR(Q145=0,P145=0),"N.M.",IF(ABS(R145/Q145)&gt;=10,"N.M.",R145/(-Q145)))),IF(R145=0,0,IF(OR(Q145=0,P145=0),"N.M.",IF(ABS(R145/Q145)&gt;=10,"N.M.",R145/Q145))))</f>
        <v>0.026496928185517608</v>
      </c>
      <c r="U145" s="17">
        <v>2455406.21</v>
      </c>
      <c r="V145" s="17">
        <v>2203780.85</v>
      </c>
      <c r="W145" s="35">
        <f>+U145-V145</f>
        <v>251625.35999999987</v>
      </c>
      <c r="X145" s="95">
        <f>IF(V145&lt;0,IF(W145=0,0,IF(OR(V145=0,U145=0),"N.M.",IF(ABS(W145/V145)&gt;=10,"N.M.",W145/(-V145)))),IF(W145=0,0,IF(OR(V145=0,U145=0),"N.M.",IF(ABS(W145/V145)&gt;=10,"N.M.",W145/V145))))</f>
        <v>0.11417893934417293</v>
      </c>
    </row>
    <row r="146" spans="1:24" ht="12.75" hidden="1" outlineLevel="1">
      <c r="A146" s="9" t="s">
        <v>342</v>
      </c>
      <c r="B146" s="9" t="s">
        <v>309</v>
      </c>
      <c r="C146" s="63" t="s">
        <v>319</v>
      </c>
      <c r="D146" s="28"/>
      <c r="E146" s="28"/>
      <c r="F146" s="125">
        <v>0</v>
      </c>
      <c r="G146" s="125">
        <v>0</v>
      </c>
      <c r="H146" s="128">
        <f>+F146-G146</f>
        <v>0</v>
      </c>
      <c r="I146" s="96">
        <f>IF(G146&lt;0,IF(H146=0,0,IF(OR(G146=0,F146=0),"N.M.",IF(ABS(H146/G146)&gt;=10,"N.M.",H146/(-G146)))),IF(H146=0,0,IF(OR(G146=0,F146=0),"N.M.",IF(ABS(H146/G146)&gt;=10,"N.M.",H146/G146))))</f>
        <v>0</v>
      </c>
      <c r="K146" s="125">
        <v>0</v>
      </c>
      <c r="L146" s="125">
        <v>0</v>
      </c>
      <c r="M146" s="128">
        <f>+K146-L146</f>
        <v>0</v>
      </c>
      <c r="N146" s="96">
        <f>IF(L146&lt;0,IF(M146=0,0,IF(OR(L146=0,K146=0),"N.M.",IF(ABS(M146/L146)&gt;=10,"N.M.",M146/(-L146)))),IF(M146=0,0,IF(OR(L146=0,K146=0),"N.M.",IF(ABS(M146/L146)&gt;=10,"N.M.",M146/L146))))</f>
        <v>0</v>
      </c>
      <c r="P146" s="125">
        <v>0</v>
      </c>
      <c r="Q146" s="125">
        <v>0</v>
      </c>
      <c r="R146" s="128">
        <f>+P146-Q146</f>
        <v>0</v>
      </c>
      <c r="S146" s="96">
        <f>IF(Q146&lt;0,IF(R146=0,0,IF(OR(Q146=0,P146=0),"N.M.",IF(ABS(R146/Q146)&gt;=10,"N.M.",R146/(-Q146)))),IF(R146=0,0,IF(OR(Q146=0,P146=0),"N.M.",IF(ABS(R146/Q146)&gt;=10,"N.M.",R146/Q146))))</f>
        <v>0</v>
      </c>
      <c r="U146" s="125">
        <v>0</v>
      </c>
      <c r="V146" s="125">
        <v>0</v>
      </c>
      <c r="W146" s="128">
        <f>+U146-V146</f>
        <v>0</v>
      </c>
      <c r="X146" s="96">
        <f>IF(V146&lt;0,IF(W146=0,0,IF(OR(V146=0,U146=0),"N.M.",IF(ABS(W146/V146)&gt;=10,"N.M.",W146/(-V146)))),IF(W146=0,0,IF(OR(V146=0,U146=0),"N.M.",IF(ABS(W146/V146)&gt;=10,"N.M.",W146/V146))))</f>
        <v>0</v>
      </c>
    </row>
    <row r="147" spans="1:24" s="12" customFormat="1" ht="12.75" collapsed="1">
      <c r="A147" s="12" t="s">
        <v>349</v>
      </c>
      <c r="C147" s="80" t="s">
        <v>320</v>
      </c>
      <c r="D147" s="65"/>
      <c r="E147" s="65"/>
      <c r="F147" s="34">
        <v>154590.34000000003</v>
      </c>
      <c r="G147" s="34">
        <v>158111.88</v>
      </c>
      <c r="H147" s="29">
        <f>+F147-G147</f>
        <v>-3521.539999999979</v>
      </c>
      <c r="I147" s="98">
        <f>IF(G147&lt;0,IF(H147=0,0,IF(OR(G147=0,F147=0),"N.M.",IF(ABS(H147/G147)&gt;=10,"N.M.",H147/(-G147)))),IF(H147=0,0,IF(OR(G147=0,F147=0),"N.M.",IF(ABS(H147/G147)&gt;=10,"N.M.",H147/G147))))</f>
        <v>-0.022272456693323606</v>
      </c>
      <c r="J147" s="112" t="s">
        <v>307</v>
      </c>
      <c r="K147" s="34">
        <v>2117213.09</v>
      </c>
      <c r="L147" s="34">
        <v>1912268.03</v>
      </c>
      <c r="M147" s="29">
        <f>+K147-L147</f>
        <v>204945.05999999982</v>
      </c>
      <c r="N147" s="98">
        <f>IF(L147&lt;0,IF(M147=0,0,IF(OR(L147=0,K147=0),"N.M.",IF(ABS(M147/L147)&gt;=10,"N.M.",M147/(-L147)))),IF(M147=0,0,IF(OR(L147=0,K147=0),"N.M.",IF(ABS(M147/L147)&gt;=10,"N.M.",M147/L147))))</f>
        <v>0.1071738149594018</v>
      </c>
      <c r="O147" s="112"/>
      <c r="P147" s="34">
        <v>599875.3200000001</v>
      </c>
      <c r="Q147" s="34">
        <v>584390.76</v>
      </c>
      <c r="R147" s="29">
        <f>+P147-Q147</f>
        <v>15484.560000000056</v>
      </c>
      <c r="S147" s="98">
        <f>IF(Q147&lt;0,IF(R147=0,0,IF(OR(Q147=0,P147=0),"N.M.",IF(ABS(R147/Q147)&gt;=10,"N.M.",R147/(-Q147)))),IF(R147=0,0,IF(OR(Q147=0,P147=0),"N.M.",IF(ABS(R147/Q147)&gt;=10,"N.M.",R147/Q147))))</f>
        <v>0.026496928185517608</v>
      </c>
      <c r="T147" s="112"/>
      <c r="U147" s="34">
        <v>2455406.21</v>
      </c>
      <c r="V147" s="34">
        <v>2203780.85</v>
      </c>
      <c r="W147" s="29">
        <f>+U147-V147</f>
        <v>251625.35999999987</v>
      </c>
      <c r="X147" s="98">
        <f>IF(V147&lt;0,IF(W147=0,0,IF(OR(V147=0,U147=0),"N.M.",IF(ABS(W147/V147)&gt;=10,"N.M.",W147/(-V147)))),IF(W147=0,0,IF(OR(V147=0,U147=0),"N.M.",IF(ABS(W147/V147)&gt;=10,"N.M.",W147/V147))))</f>
        <v>0.11417893934417293</v>
      </c>
    </row>
    <row r="148" spans="3:24" ht="0.75" customHeight="1" hidden="1" outlineLevel="1">
      <c r="C148" s="53"/>
      <c r="D148" s="28"/>
      <c r="E148" s="28"/>
      <c r="F148" s="17"/>
      <c r="G148" s="17"/>
      <c r="I148" s="95"/>
      <c r="J148" s="112"/>
      <c r="K148" s="17"/>
      <c r="L148" s="17"/>
      <c r="N148" s="95"/>
      <c r="O148" s="112"/>
      <c r="P148" s="17"/>
      <c r="Q148" s="17"/>
      <c r="S148" s="95"/>
      <c r="T148" s="112"/>
      <c r="U148" s="17"/>
      <c r="V148" s="17"/>
      <c r="X148" s="95"/>
    </row>
    <row r="149" spans="1:24" s="14" customFormat="1" ht="12.75" hidden="1" outlineLevel="2">
      <c r="A149" s="14" t="s">
        <v>761</v>
      </c>
      <c r="B149" s="14" t="s">
        <v>762</v>
      </c>
      <c r="C149" s="54" t="s">
        <v>1438</v>
      </c>
      <c r="D149" s="15"/>
      <c r="E149" s="15"/>
      <c r="F149" s="15">
        <v>0</v>
      </c>
      <c r="G149" s="15">
        <v>0</v>
      </c>
      <c r="H149" s="90">
        <f>+F149-G149</f>
        <v>0</v>
      </c>
      <c r="I149" s="103">
        <f>IF(G149&lt;0,IF(H149=0,0,IF(OR(G149=0,F149=0),"N.M.",IF(ABS(H149/G149)&gt;=10,"N.M.",H149/(-G149)))),IF(H149=0,0,IF(OR(G149=0,F149=0),"N.M.",IF(ABS(H149/G149)&gt;=10,"N.M.",H149/G149))))</f>
        <v>0</v>
      </c>
      <c r="J149" s="104"/>
      <c r="K149" s="15">
        <v>1503.24</v>
      </c>
      <c r="L149" s="15">
        <v>20094.19</v>
      </c>
      <c r="M149" s="90">
        <f>+K149-L149</f>
        <v>-18590.949999999997</v>
      </c>
      <c r="N149" s="103">
        <f>IF(L149&lt;0,IF(M149=0,0,IF(OR(L149=0,K149=0),"N.M.",IF(ABS(M149/L149)&gt;=10,"N.M.",M149/(-L149)))),IF(M149=0,0,IF(OR(L149=0,K149=0),"N.M.",IF(ABS(M149/L149)&gt;=10,"N.M.",M149/L149))))</f>
        <v>-0.9251903162058286</v>
      </c>
      <c r="O149" s="104"/>
      <c r="P149" s="15">
        <v>0</v>
      </c>
      <c r="Q149" s="15">
        <v>0</v>
      </c>
      <c r="R149" s="90">
        <f>+P149-Q149</f>
        <v>0</v>
      </c>
      <c r="S149" s="103">
        <f>IF(Q149&lt;0,IF(R149=0,0,IF(OR(Q149=0,P149=0),"N.M.",IF(ABS(R149/Q149)&gt;=10,"N.M.",R149/(-Q149)))),IF(R149=0,0,IF(OR(Q149=0,P149=0),"N.M.",IF(ABS(R149/Q149)&gt;=10,"N.M.",R149/Q149))))</f>
        <v>0</v>
      </c>
      <c r="T149" s="104"/>
      <c r="U149" s="15">
        <v>1805673.9200000002</v>
      </c>
      <c r="V149" s="15">
        <v>20094.19</v>
      </c>
      <c r="W149" s="90">
        <f>+U149-V149</f>
        <v>1785579.7300000002</v>
      </c>
      <c r="X149" s="103" t="str">
        <f>IF(V149&lt;0,IF(W149=0,0,IF(OR(V149=0,U149=0),"N.M.",IF(ABS(W149/V149)&gt;=10,"N.M.",W149/(-V149)))),IF(W149=0,0,IF(OR(V149=0,U149=0),"N.M.",IF(ABS(W149/V149)&gt;=10,"N.M.",W149/V149))))</f>
        <v>N.M.</v>
      </c>
    </row>
    <row r="150" spans="1:24" s="1" customFormat="1" ht="12.75" hidden="1" outlineLevel="1">
      <c r="A150" s="1" t="s">
        <v>343</v>
      </c>
      <c r="B150" s="9" t="s">
        <v>310</v>
      </c>
      <c r="C150" s="73" t="s">
        <v>405</v>
      </c>
      <c r="D150" s="35"/>
      <c r="E150" s="35"/>
      <c r="F150" s="128">
        <v>0</v>
      </c>
      <c r="G150" s="128">
        <v>0</v>
      </c>
      <c r="H150" s="128">
        <f>+F150-G150</f>
        <v>0</v>
      </c>
      <c r="I150" s="96">
        <f>IF(G150&lt;0,IF(H150=0,0,IF(OR(G150=0,F150=0),"N.M.",IF(ABS(H150/G150)&gt;=10,"N.M.",H150/(-G150)))),IF(H150=0,0,IF(OR(G150=0,F150=0),"N.M.",IF(ABS(H150/G150)&gt;=10,"N.M.",H150/G150))))</f>
        <v>0</v>
      </c>
      <c r="J150" s="114" t="s">
        <v>307</v>
      </c>
      <c r="K150" s="128">
        <v>1503.24</v>
      </c>
      <c r="L150" s="128">
        <v>20094.19</v>
      </c>
      <c r="M150" s="128">
        <f>+K150-L150</f>
        <v>-18590.949999999997</v>
      </c>
      <c r="N150" s="96">
        <f>IF(L150&lt;0,IF(M150=0,0,IF(OR(L150=0,K150=0),"N.M.",IF(ABS(M150/L150)&gt;=10,"N.M.",M150/(-L150)))),IF(M150=0,0,IF(OR(L150=0,K150=0),"N.M.",IF(ABS(M150/L150)&gt;=10,"N.M.",M150/L150))))</f>
        <v>-0.9251903162058286</v>
      </c>
      <c r="O150" s="114"/>
      <c r="P150" s="128">
        <v>0</v>
      </c>
      <c r="Q150" s="128">
        <v>0</v>
      </c>
      <c r="R150" s="128">
        <f>+P150-Q150</f>
        <v>0</v>
      </c>
      <c r="S150" s="96">
        <f>IF(Q150&lt;0,IF(R150=0,0,IF(OR(Q150=0,P150=0),"N.M.",IF(ABS(R150/Q150)&gt;=10,"N.M.",R150/(-Q150)))),IF(R150=0,0,IF(OR(Q150=0,P150=0),"N.M.",IF(ABS(R150/Q150)&gt;=10,"N.M.",R150/Q150))))</f>
        <v>0</v>
      </c>
      <c r="T150" s="114"/>
      <c r="U150" s="128">
        <v>1805673.9200000002</v>
      </c>
      <c r="V150" s="128">
        <v>20094.19</v>
      </c>
      <c r="W150" s="128">
        <f>+U150-V150</f>
        <v>1785579.7300000002</v>
      </c>
      <c r="X150" s="96" t="str">
        <f>IF(V150&lt;0,IF(W150=0,0,IF(OR(V150=0,U150=0),"N.M.",IF(ABS(W150/V150)&gt;=10,"N.M.",W150/(-V150)))),IF(W150=0,0,IF(OR(V150=0,U150=0),"N.M.",IF(ABS(W150/V150)&gt;=10,"N.M.",W150/V150))))</f>
        <v>N.M.</v>
      </c>
    </row>
    <row r="151" spans="1:24" s="13" customFormat="1" ht="12.75" collapsed="1">
      <c r="A151" s="13" t="s">
        <v>350</v>
      </c>
      <c r="B151" s="12"/>
      <c r="C151" s="81" t="s">
        <v>405</v>
      </c>
      <c r="D151" s="29"/>
      <c r="E151" s="29"/>
      <c r="F151" s="129">
        <v>0</v>
      </c>
      <c r="G151" s="129">
        <v>0</v>
      </c>
      <c r="H151" s="129">
        <f>+F151-G151</f>
        <v>0</v>
      </c>
      <c r="I151" s="99">
        <f>IF(G151&lt;0,IF(H151=0,0,IF(OR(G151=0,F151=0),"N.M.",IF(ABS(H151/G151)&gt;=10,"N.M.",H151/(-G151)))),IF(H151=0,0,IF(OR(G151=0,F151=0),"N.M.",IF(ABS(H151/G151)&gt;=10,"N.M.",H151/G151))))</f>
        <v>0</v>
      </c>
      <c r="J151" s="115" t="s">
        <v>307</v>
      </c>
      <c r="K151" s="129">
        <v>1503.24</v>
      </c>
      <c r="L151" s="129">
        <v>20094.19</v>
      </c>
      <c r="M151" s="129">
        <f>+K151-L151</f>
        <v>-18590.949999999997</v>
      </c>
      <c r="N151" s="99">
        <f>IF(L151&lt;0,IF(M151=0,0,IF(OR(L151=0,K151=0),"N.M.",IF(ABS(M151/L151)&gt;=10,"N.M.",M151/(-L151)))),IF(M151=0,0,IF(OR(L151=0,K151=0),"N.M.",IF(ABS(M151/L151)&gt;=10,"N.M.",M151/L151))))</f>
        <v>-0.9251903162058286</v>
      </c>
      <c r="O151" s="115"/>
      <c r="P151" s="129">
        <v>0</v>
      </c>
      <c r="Q151" s="129">
        <v>0</v>
      </c>
      <c r="R151" s="129">
        <f>+P151-Q151</f>
        <v>0</v>
      </c>
      <c r="S151" s="99">
        <f>IF(Q151&lt;0,IF(R151=0,0,IF(OR(Q151=0,P151=0),"N.M.",IF(ABS(R151/Q151)&gt;=10,"N.M.",R151/(-Q151)))),IF(R151=0,0,IF(OR(Q151=0,P151=0),"N.M.",IF(ABS(R151/Q151)&gt;=10,"N.M.",R151/Q151))))</f>
        <v>0</v>
      </c>
      <c r="T151" s="115"/>
      <c r="U151" s="129">
        <v>1805673.9200000002</v>
      </c>
      <c r="V151" s="129">
        <v>20094.19</v>
      </c>
      <c r="W151" s="129">
        <f>+U151-V151</f>
        <v>1785579.7300000002</v>
      </c>
      <c r="X151" s="99" t="str">
        <f>IF(V151&lt;0,IF(W151=0,0,IF(OR(V151=0,U151=0),"N.M.",IF(ABS(W151/V151)&gt;=10,"N.M.",W151/(-V151)))),IF(W151=0,0,IF(OR(V151=0,U151=0),"N.M.",IF(ABS(W151/V151)&gt;=10,"N.M.",W151/V151))))</f>
        <v>N.M.</v>
      </c>
    </row>
    <row r="152" spans="1:24" s="13" customFormat="1" ht="12.75">
      <c r="A152" s="13" t="s">
        <v>233</v>
      </c>
      <c r="B152" s="11"/>
      <c r="C152" s="60" t="s">
        <v>345</v>
      </c>
      <c r="D152" s="29"/>
      <c r="E152" s="29"/>
      <c r="F152" s="29">
        <v>57369263.50599999</v>
      </c>
      <c r="G152" s="29">
        <v>55649873.65900001</v>
      </c>
      <c r="H152" s="29">
        <f>+F152-G152</f>
        <v>1719389.8469999805</v>
      </c>
      <c r="I152" s="98">
        <f>IF(G152&lt;0,IF(H152=0,0,IF(OR(G152=0,F152=0),"N.M.",IF(ABS(H152/G152)&gt;=10,"N.M.",H152/(-G152)))),IF(H152=0,0,IF(OR(G152=0,F152=0),"N.M.",IF(ABS(H152/G152)&gt;=10,"N.M.",H152/G152))))</f>
        <v>0.030896563351351134</v>
      </c>
      <c r="J152" s="115" t="s">
        <v>307</v>
      </c>
      <c r="K152" s="29">
        <v>623575560.6800001</v>
      </c>
      <c r="L152" s="29">
        <v>577517435.422</v>
      </c>
      <c r="M152" s="29">
        <f>+K152-L152</f>
        <v>46058125.258000016</v>
      </c>
      <c r="N152" s="98">
        <f>IF(L152&lt;0,IF(M152=0,0,IF(OR(L152=0,K152=0),"N.M.",IF(ABS(M152/L152)&gt;=10,"N.M.",M152/(-L152)))),IF(M152=0,0,IF(OR(L152=0,K152=0),"N.M.",IF(ABS(M152/L152)&gt;=10,"N.M.",M152/L152))))</f>
        <v>0.07975192164431313</v>
      </c>
      <c r="O152" s="115"/>
      <c r="P152" s="29">
        <v>174060456.648</v>
      </c>
      <c r="Q152" s="29">
        <v>175855786.457</v>
      </c>
      <c r="R152" s="29">
        <f>+P152-Q152</f>
        <v>-1795329.8089999855</v>
      </c>
      <c r="S152" s="98">
        <f>IF(Q152&lt;0,IF(R152=0,0,IF(OR(Q152=0,P152=0),"N.M.",IF(ABS(R152/Q152)&gt;=10,"N.M.",R152/(-Q152)))),IF(R152=0,0,IF(OR(Q152=0,P152=0),"N.M.",IF(ABS(R152/Q152)&gt;=10,"N.M.",R152/Q152))))</f>
        <v>-0.010209102840292247</v>
      </c>
      <c r="T152" s="115"/>
      <c r="U152" s="29">
        <v>757094517.848</v>
      </c>
      <c r="V152" s="29">
        <v>684260591.632</v>
      </c>
      <c r="W152" s="29">
        <f>+U152-V152</f>
        <v>72833926.21600008</v>
      </c>
      <c r="X152" s="98">
        <f>IF(V152&lt;0,IF(W152=0,0,IF(OR(V152=0,U152=0),"N.M.",IF(ABS(W152/V152)&gt;=10,"N.M.",W152/(-V152)))),IF(W152=0,0,IF(OR(V152=0,U152=0),"N.M.",IF(ABS(W152/V152)&gt;=10,"N.M.",W152/V152))))</f>
        <v>0.10644179586944658</v>
      </c>
    </row>
    <row r="153" spans="1:24" s="13" customFormat="1" ht="12.75">
      <c r="A153" s="1"/>
      <c r="B153" s="11"/>
      <c r="C153" s="60"/>
      <c r="D153" s="29"/>
      <c r="E153" s="29"/>
      <c r="F153" s="29"/>
      <c r="G153" s="29"/>
      <c r="H153" s="35"/>
      <c r="I153" s="95"/>
      <c r="J153" s="115"/>
      <c r="K153" s="29"/>
      <c r="L153" s="29"/>
      <c r="M153" s="35"/>
      <c r="N153" s="95"/>
      <c r="O153" s="115"/>
      <c r="P153" s="29"/>
      <c r="Q153" s="29"/>
      <c r="R153" s="35"/>
      <c r="S153" s="95"/>
      <c r="T153" s="115"/>
      <c r="U153" s="29"/>
      <c r="V153" s="29"/>
      <c r="W153" s="35"/>
      <c r="X153" s="95"/>
    </row>
    <row r="154" spans="2:24" s="30" customFormat="1" ht="4.5" customHeight="1" hidden="1" outlineLevel="1">
      <c r="B154" s="31"/>
      <c r="C154" s="58"/>
      <c r="D154" s="33"/>
      <c r="E154" s="33"/>
      <c r="F154" s="36"/>
      <c r="G154" s="36"/>
      <c r="H154" s="36"/>
      <c r="I154" s="100"/>
      <c r="J154" s="116"/>
      <c r="K154" s="36"/>
      <c r="L154" s="36"/>
      <c r="M154" s="36"/>
      <c r="N154" s="100"/>
      <c r="O154" s="116"/>
      <c r="P154" s="36"/>
      <c r="Q154" s="36"/>
      <c r="R154" s="36"/>
      <c r="S154" s="100"/>
      <c r="T154" s="116"/>
      <c r="U154" s="36"/>
      <c r="V154" s="36"/>
      <c r="W154" s="36"/>
      <c r="X154" s="100"/>
    </row>
    <row r="155" spans="1:24" s="14" customFormat="1" ht="12.75" hidden="1" outlineLevel="2">
      <c r="A155" s="14" t="s">
        <v>763</v>
      </c>
      <c r="B155" s="14" t="s">
        <v>764</v>
      </c>
      <c r="C155" s="54" t="s">
        <v>277</v>
      </c>
      <c r="D155" s="15"/>
      <c r="E155" s="15"/>
      <c r="F155" s="15">
        <v>16119.18</v>
      </c>
      <c r="G155" s="15">
        <v>89219.78</v>
      </c>
      <c r="H155" s="90">
        <f aca="true" t="shared" si="64" ref="H155:H160">+F155-G155</f>
        <v>-73100.6</v>
      </c>
      <c r="I155" s="103">
        <f aca="true" t="shared" si="65" ref="I155:I160">IF(G155&lt;0,IF(H155=0,0,IF(OR(G155=0,F155=0),"N.M.",IF(ABS(H155/G155)&gt;=10,"N.M.",H155/(-G155)))),IF(H155=0,0,IF(OR(G155=0,F155=0),"N.M.",IF(ABS(H155/G155)&gt;=10,"N.M.",H155/G155))))</f>
        <v>-0.8193317670139963</v>
      </c>
      <c r="J155" s="104"/>
      <c r="K155" s="15">
        <v>354842.37</v>
      </c>
      <c r="L155" s="15">
        <v>453234.17</v>
      </c>
      <c r="M155" s="90">
        <f aca="true" t="shared" si="66" ref="M155:M160">+K155-L155</f>
        <v>-98391.79999999999</v>
      </c>
      <c r="N155" s="103">
        <f aca="true" t="shared" si="67" ref="N155:N160">IF(L155&lt;0,IF(M155=0,0,IF(OR(L155=0,K155=0),"N.M.",IF(ABS(M155/L155)&gt;=10,"N.M.",M155/(-L155)))),IF(M155=0,0,IF(OR(L155=0,K155=0),"N.M.",IF(ABS(M155/L155)&gt;=10,"N.M.",M155/L155))))</f>
        <v>-0.21708822174638773</v>
      </c>
      <c r="O155" s="104"/>
      <c r="P155" s="15">
        <v>35842.29</v>
      </c>
      <c r="Q155" s="15">
        <v>145151.66</v>
      </c>
      <c r="R155" s="90">
        <f aca="true" t="shared" si="68" ref="R155:R160">+P155-Q155</f>
        <v>-109309.37</v>
      </c>
      <c r="S155" s="103">
        <f aca="true" t="shared" si="69" ref="S155:S160">IF(Q155&lt;0,IF(R155=0,0,IF(OR(Q155=0,P155=0),"N.M.",IF(ABS(R155/Q155)&gt;=10,"N.M.",R155/(-Q155)))),IF(R155=0,0,IF(OR(Q155=0,P155=0),"N.M.",IF(ABS(R155/Q155)&gt;=10,"N.M.",R155/Q155))))</f>
        <v>-0.7530700647860313</v>
      </c>
      <c r="T155" s="104"/>
      <c r="U155" s="15">
        <v>503947.711</v>
      </c>
      <c r="V155" s="15">
        <v>638649.6799999999</v>
      </c>
      <c r="W155" s="90">
        <f aca="true" t="shared" si="70" ref="W155:W160">+U155-V155</f>
        <v>-134701.96899999992</v>
      </c>
      <c r="X155" s="103">
        <f aca="true" t="shared" si="71" ref="X155:X160">IF(V155&lt;0,IF(W155=0,0,IF(OR(V155=0,U155=0),"N.M.",IF(ABS(W155/V155)&gt;=10,"N.M.",W155/(-V155)))),IF(W155=0,0,IF(OR(V155=0,U155=0),"N.M.",IF(ABS(W155/V155)&gt;=10,"N.M.",W155/V155))))</f>
        <v>-0.21091683471915298</v>
      </c>
    </row>
    <row r="156" spans="1:24" s="14" customFormat="1" ht="12.75" hidden="1" outlineLevel="2">
      <c r="A156" s="14" t="s">
        <v>765</v>
      </c>
      <c r="B156" s="14" t="s">
        <v>766</v>
      </c>
      <c r="C156" s="54" t="s">
        <v>1439</v>
      </c>
      <c r="D156" s="15"/>
      <c r="E156" s="15"/>
      <c r="F156" s="15">
        <v>12543439.21</v>
      </c>
      <c r="G156" s="15">
        <v>13567877.56</v>
      </c>
      <c r="H156" s="90">
        <f t="shared" si="64"/>
        <v>-1024438.3499999996</v>
      </c>
      <c r="I156" s="103">
        <f t="shared" si="65"/>
        <v>-0.07550468711629496</v>
      </c>
      <c r="J156" s="104"/>
      <c r="K156" s="15">
        <v>158810792.37</v>
      </c>
      <c r="L156" s="15">
        <v>142321889.87</v>
      </c>
      <c r="M156" s="90">
        <f t="shared" si="66"/>
        <v>16488902.5</v>
      </c>
      <c r="N156" s="103">
        <f t="shared" si="67"/>
        <v>0.11585640490764514</v>
      </c>
      <c r="O156" s="104"/>
      <c r="P156" s="15">
        <v>37763630.48</v>
      </c>
      <c r="Q156" s="15">
        <v>45007827.1</v>
      </c>
      <c r="R156" s="90">
        <f t="shared" si="68"/>
        <v>-7244196.620000005</v>
      </c>
      <c r="S156" s="103">
        <f t="shared" si="69"/>
        <v>-0.1609541514613578</v>
      </c>
      <c r="T156" s="104"/>
      <c r="U156" s="15">
        <v>185799547.04000002</v>
      </c>
      <c r="V156" s="15">
        <v>172501699.04000002</v>
      </c>
      <c r="W156" s="90">
        <f t="shared" si="70"/>
        <v>13297848</v>
      </c>
      <c r="X156" s="103">
        <f t="shared" si="71"/>
        <v>0.07708821463211483</v>
      </c>
    </row>
    <row r="157" spans="1:24" s="14" customFormat="1" ht="12.75" hidden="1" outlineLevel="2">
      <c r="A157" s="14" t="s">
        <v>767</v>
      </c>
      <c r="B157" s="14" t="s">
        <v>768</v>
      </c>
      <c r="C157" s="54" t="s">
        <v>1440</v>
      </c>
      <c r="D157" s="15"/>
      <c r="E157" s="15"/>
      <c r="F157" s="15">
        <v>295104.38</v>
      </c>
      <c r="G157" s="15">
        <v>233381.89</v>
      </c>
      <c r="H157" s="90">
        <f t="shared" si="64"/>
        <v>61722.48999999999</v>
      </c>
      <c r="I157" s="103">
        <f t="shared" si="65"/>
        <v>0.2644699209523069</v>
      </c>
      <c r="J157" s="104"/>
      <c r="K157" s="15">
        <v>2728847.95</v>
      </c>
      <c r="L157" s="15">
        <v>2889062.5700000003</v>
      </c>
      <c r="M157" s="90">
        <f t="shared" si="66"/>
        <v>-160214.6200000001</v>
      </c>
      <c r="N157" s="103">
        <f t="shared" si="67"/>
        <v>-0.05545557291270438</v>
      </c>
      <c r="O157" s="104"/>
      <c r="P157" s="15">
        <v>777558.9</v>
      </c>
      <c r="Q157" s="15">
        <v>941150.15</v>
      </c>
      <c r="R157" s="90">
        <f t="shared" si="68"/>
        <v>-163591.25</v>
      </c>
      <c r="S157" s="103">
        <f t="shared" si="69"/>
        <v>-0.17382056412571362</v>
      </c>
      <c r="T157" s="104"/>
      <c r="U157" s="15">
        <v>3228943.91</v>
      </c>
      <c r="V157" s="15">
        <v>3448345.58</v>
      </c>
      <c r="W157" s="90">
        <f t="shared" si="70"/>
        <v>-219401.66999999993</v>
      </c>
      <c r="X157" s="103">
        <f t="shared" si="71"/>
        <v>-0.06362519791302353</v>
      </c>
    </row>
    <row r="158" spans="1:24" s="14" customFormat="1" ht="12.75" hidden="1" outlineLevel="2">
      <c r="A158" s="14" t="s">
        <v>769</v>
      </c>
      <c r="B158" s="14" t="s">
        <v>770</v>
      </c>
      <c r="C158" s="54" t="s">
        <v>1441</v>
      </c>
      <c r="D158" s="15"/>
      <c r="E158" s="15"/>
      <c r="F158" s="15">
        <v>-577035</v>
      </c>
      <c r="G158" s="15">
        <v>-261864</v>
      </c>
      <c r="H158" s="90">
        <f t="shared" si="64"/>
        <v>-315171</v>
      </c>
      <c r="I158" s="103">
        <f t="shared" si="65"/>
        <v>-1.2035675006873796</v>
      </c>
      <c r="J158" s="104"/>
      <c r="K158" s="15">
        <v>-1763676</v>
      </c>
      <c r="L158" s="15">
        <v>-507729</v>
      </c>
      <c r="M158" s="90">
        <f t="shared" si="66"/>
        <v>-1255947</v>
      </c>
      <c r="N158" s="103">
        <f t="shared" si="67"/>
        <v>-2.4736562221184926</v>
      </c>
      <c r="O158" s="104"/>
      <c r="P158" s="15">
        <v>-1292259</v>
      </c>
      <c r="Q158" s="15">
        <v>-4878471</v>
      </c>
      <c r="R158" s="90">
        <f t="shared" si="68"/>
        <v>3586212</v>
      </c>
      <c r="S158" s="103">
        <f t="shared" si="69"/>
        <v>0.7351098325684421</v>
      </c>
      <c r="T158" s="104"/>
      <c r="U158" s="15">
        <v>-2178728</v>
      </c>
      <c r="V158" s="15">
        <v>-3023176</v>
      </c>
      <c r="W158" s="90">
        <f t="shared" si="70"/>
        <v>844448</v>
      </c>
      <c r="X158" s="103">
        <f t="shared" si="71"/>
        <v>0.27932478955905976</v>
      </c>
    </row>
    <row r="159" spans="1:24" s="14" customFormat="1" ht="12.75" hidden="1" outlineLevel="2">
      <c r="A159" s="14" t="s">
        <v>771</v>
      </c>
      <c r="B159" s="14" t="s">
        <v>772</v>
      </c>
      <c r="C159" s="54" t="s">
        <v>1442</v>
      </c>
      <c r="D159" s="15"/>
      <c r="E159" s="15"/>
      <c r="F159" s="15">
        <v>0</v>
      </c>
      <c r="G159" s="15">
        <v>0</v>
      </c>
      <c r="H159" s="90">
        <f t="shared" si="64"/>
        <v>0</v>
      </c>
      <c r="I159" s="103">
        <f t="shared" si="65"/>
        <v>0</v>
      </c>
      <c r="J159" s="104"/>
      <c r="K159" s="15">
        <v>0</v>
      </c>
      <c r="L159" s="15">
        <v>-1</v>
      </c>
      <c r="M159" s="90">
        <f t="shared" si="66"/>
        <v>1</v>
      </c>
      <c r="N159" s="103" t="str">
        <f t="shared" si="67"/>
        <v>N.M.</v>
      </c>
      <c r="O159" s="104"/>
      <c r="P159" s="15">
        <v>0</v>
      </c>
      <c r="Q159" s="15">
        <v>0</v>
      </c>
      <c r="R159" s="90">
        <f t="shared" si="68"/>
        <v>0</v>
      </c>
      <c r="S159" s="103">
        <f t="shared" si="69"/>
        <v>0</v>
      </c>
      <c r="T159" s="104"/>
      <c r="U159" s="15">
        <v>1</v>
      </c>
      <c r="V159" s="15">
        <v>-1</v>
      </c>
      <c r="W159" s="90">
        <f t="shared" si="70"/>
        <v>2</v>
      </c>
      <c r="X159" s="103">
        <f t="shared" si="71"/>
        <v>2</v>
      </c>
    </row>
    <row r="160" spans="1:24" s="14" customFormat="1" ht="12.75" hidden="1" outlineLevel="2">
      <c r="A160" s="14" t="s">
        <v>773</v>
      </c>
      <c r="B160" s="14" t="s">
        <v>774</v>
      </c>
      <c r="C160" s="54" t="s">
        <v>1443</v>
      </c>
      <c r="D160" s="15"/>
      <c r="E160" s="15"/>
      <c r="F160" s="15">
        <v>666636.8200000001</v>
      </c>
      <c r="G160" s="15">
        <v>25722.45</v>
      </c>
      <c r="H160" s="90">
        <f t="shared" si="64"/>
        <v>640914.3700000001</v>
      </c>
      <c r="I160" s="103" t="str">
        <f t="shared" si="65"/>
        <v>N.M.</v>
      </c>
      <c r="J160" s="104"/>
      <c r="K160" s="15">
        <v>2755420.64</v>
      </c>
      <c r="L160" s="15">
        <v>875450.89</v>
      </c>
      <c r="M160" s="90">
        <f t="shared" si="66"/>
        <v>1879969.75</v>
      </c>
      <c r="N160" s="103">
        <f t="shared" si="67"/>
        <v>2.147430280183963</v>
      </c>
      <c r="O160" s="104"/>
      <c r="P160" s="15">
        <v>1362066.94</v>
      </c>
      <c r="Q160" s="15">
        <v>150278.1</v>
      </c>
      <c r="R160" s="90">
        <f t="shared" si="68"/>
        <v>1211788.8399999999</v>
      </c>
      <c r="S160" s="103">
        <f t="shared" si="69"/>
        <v>8.063642273890872</v>
      </c>
      <c r="T160" s="104"/>
      <c r="U160" s="15">
        <v>3504299.18</v>
      </c>
      <c r="V160" s="15">
        <v>1271410.44</v>
      </c>
      <c r="W160" s="90">
        <f t="shared" si="70"/>
        <v>2232888.74</v>
      </c>
      <c r="X160" s="103">
        <f t="shared" si="71"/>
        <v>1.75622967198539</v>
      </c>
    </row>
    <row r="161" spans="1:24" ht="12.75" hidden="1" outlineLevel="1">
      <c r="A161" s="9" t="s">
        <v>413</v>
      </c>
      <c r="C161" s="66" t="s">
        <v>351</v>
      </c>
      <c r="D161" s="28"/>
      <c r="E161" s="28"/>
      <c r="F161" s="17">
        <v>12944264.590000002</v>
      </c>
      <c r="G161" s="17">
        <v>13654337.68</v>
      </c>
      <c r="H161" s="35">
        <f>+F161-G161</f>
        <v>-710073.089999998</v>
      </c>
      <c r="I161" s="95">
        <f>IF(G161&lt;0,IF(H161=0,0,IF(OR(G161=0,F161=0),"N.M.",IF(ABS(H161/G161)&gt;=10,"N.M.",H161/(-G161)))),IF(H161=0,0,IF(OR(G161=0,F161=0),"N.M.",IF(ABS(H161/G161)&gt;=10,"N.M.",H161/G161))))</f>
        <v>-0.052003480991983056</v>
      </c>
      <c r="K161" s="17">
        <v>162886227.32999998</v>
      </c>
      <c r="L161" s="17">
        <v>146031907.49999997</v>
      </c>
      <c r="M161" s="35">
        <f>+K161-L161</f>
        <v>16854319.830000013</v>
      </c>
      <c r="N161" s="95">
        <f>IF(L161&lt;0,IF(M161=0,0,IF(OR(L161=0,K161=0),"N.M.",IF(ABS(M161/L161)&gt;=10,"N.M.",M161/(-L161)))),IF(M161=0,0,IF(OR(L161=0,K161=0),"N.M.",IF(ABS(M161/L161)&gt;=10,"N.M.",M161/L161))))</f>
        <v>0.11541532339430693</v>
      </c>
      <c r="P161" s="17">
        <v>38646839.60999999</v>
      </c>
      <c r="Q161" s="17">
        <v>41365936.01</v>
      </c>
      <c r="R161" s="35">
        <f>+P161-Q161</f>
        <v>-2719096.400000006</v>
      </c>
      <c r="S161" s="95">
        <f>IF(Q161&lt;0,IF(R161=0,0,IF(OR(Q161=0,P161=0),"N.M.",IF(ABS(R161/Q161)&gt;=10,"N.M.",R161/(-Q161)))),IF(R161=0,0,IF(OR(Q161=0,P161=0),"N.M.",IF(ABS(R161/Q161)&gt;=10,"N.M.",R161/Q161))))</f>
        <v>-0.06573274201610424</v>
      </c>
      <c r="U161" s="17">
        <v>190858010.841</v>
      </c>
      <c r="V161" s="17">
        <v>174836927.73999998</v>
      </c>
      <c r="W161" s="35">
        <f>+U161-V161</f>
        <v>16021083.101000011</v>
      </c>
      <c r="X161" s="95">
        <f>IF(V161&lt;0,IF(W161=0,0,IF(OR(V161=0,U161=0),"N.M.",IF(ABS(W161/V161)&gt;=10,"N.M.",W161/(-V161)))),IF(W161=0,0,IF(OR(V161=0,U161=0),"N.M.",IF(ABS(W161/V161)&gt;=10,"N.M.",W161/V161))))</f>
        <v>0.09163443505953711</v>
      </c>
    </row>
    <row r="162" spans="1:24" ht="12.75" hidden="1" outlineLevel="1">
      <c r="A162" s="9" t="s">
        <v>414</v>
      </c>
      <c r="C162" s="66" t="s">
        <v>352</v>
      </c>
      <c r="D162" s="28"/>
      <c r="E162" s="28"/>
      <c r="F162" s="17">
        <v>0</v>
      </c>
      <c r="G162" s="17">
        <v>0</v>
      </c>
      <c r="H162" s="35">
        <f>+F162-G162</f>
        <v>0</v>
      </c>
      <c r="I162" s="95">
        <f>IF(G162&lt;0,IF(H162=0,0,IF(OR(G162=0,F162=0),"N.M.",IF(ABS(H162/G162)&gt;=10,"N.M.",H162/(-G162)))),IF(H162=0,0,IF(OR(G162=0,F162=0),"N.M.",IF(ABS(H162/G162)&gt;=10,"N.M.",H162/G162))))</f>
        <v>0</v>
      </c>
      <c r="K162" s="17">
        <v>0</v>
      </c>
      <c r="L162" s="17">
        <v>0</v>
      </c>
      <c r="M162" s="35">
        <f>+K162-L162</f>
        <v>0</v>
      </c>
      <c r="N162" s="95">
        <f>IF(L162&lt;0,IF(M162=0,0,IF(OR(L162=0,K162=0),"N.M.",IF(ABS(M162/L162)&gt;=10,"N.M.",M162/(-L162)))),IF(M162=0,0,IF(OR(L162=0,K162=0),"N.M.",IF(ABS(M162/L162)&gt;=10,"N.M.",M162/L162))))</f>
        <v>0</v>
      </c>
      <c r="P162" s="17">
        <v>0</v>
      </c>
      <c r="Q162" s="17">
        <v>0</v>
      </c>
      <c r="R162" s="35">
        <f>+P162-Q162</f>
        <v>0</v>
      </c>
      <c r="S162" s="95">
        <f>IF(Q162&lt;0,IF(R162=0,0,IF(OR(Q162=0,P162=0),"N.M.",IF(ABS(R162/Q162)&gt;=10,"N.M.",R162/(-Q162)))),IF(R162=0,0,IF(OR(Q162=0,P162=0),"N.M.",IF(ABS(R162/Q162)&gt;=10,"N.M.",R162/Q162))))</f>
        <v>0</v>
      </c>
      <c r="U162" s="17">
        <v>0</v>
      </c>
      <c r="V162" s="17">
        <v>0</v>
      </c>
      <c r="W162" s="35">
        <f>+U162-V162</f>
        <v>0</v>
      </c>
      <c r="X162" s="95">
        <f>IF(V162&lt;0,IF(W162=0,0,IF(OR(V162=0,U162=0),"N.M.",IF(ABS(W162/V162)&gt;=10,"N.M.",W162/(-V162)))),IF(W162=0,0,IF(OR(V162=0,U162=0),"N.M.",IF(ABS(W162/V162)&gt;=10,"N.M.",W162/V162))))</f>
        <v>0</v>
      </c>
    </row>
    <row r="163" spans="1:24" ht="12.75" hidden="1" outlineLevel="1">
      <c r="A163" s="9" t="s">
        <v>415</v>
      </c>
      <c r="C163" s="66" t="s">
        <v>353</v>
      </c>
      <c r="D163" s="28"/>
      <c r="E163" s="28"/>
      <c r="F163" s="17">
        <v>0</v>
      </c>
      <c r="G163" s="17">
        <v>0</v>
      </c>
      <c r="H163" s="35">
        <f>+F163-G163</f>
        <v>0</v>
      </c>
      <c r="I163" s="95">
        <f>IF(G163&lt;0,IF(H163=0,0,IF(OR(G163=0,F163=0),"N.M.",IF(ABS(H163/G163)&gt;=10,"N.M.",H163/(-G163)))),IF(H163=0,0,IF(OR(G163=0,F163=0),"N.M.",IF(ABS(H163/G163)&gt;=10,"N.M.",H163/G163))))</f>
        <v>0</v>
      </c>
      <c r="K163" s="17">
        <v>0</v>
      </c>
      <c r="L163" s="17">
        <v>0</v>
      </c>
      <c r="M163" s="35">
        <f>+K163-L163</f>
        <v>0</v>
      </c>
      <c r="N163" s="95">
        <f>IF(L163&lt;0,IF(M163=0,0,IF(OR(L163=0,K163=0),"N.M.",IF(ABS(M163/L163)&gt;=10,"N.M.",M163/(-L163)))),IF(M163=0,0,IF(OR(L163=0,K163=0),"N.M.",IF(ABS(M163/L163)&gt;=10,"N.M.",M163/L163))))</f>
        <v>0</v>
      </c>
      <c r="P163" s="17">
        <v>0</v>
      </c>
      <c r="Q163" s="17">
        <v>0</v>
      </c>
      <c r="R163" s="35">
        <f>+P163-Q163</f>
        <v>0</v>
      </c>
      <c r="S163" s="95">
        <f>IF(Q163&lt;0,IF(R163=0,0,IF(OR(Q163=0,P163=0),"N.M.",IF(ABS(R163/Q163)&gt;=10,"N.M.",R163/(-Q163)))),IF(R163=0,0,IF(OR(Q163=0,P163=0),"N.M.",IF(ABS(R163/Q163)&gt;=10,"N.M.",R163/Q163))))</f>
        <v>0</v>
      </c>
      <c r="U163" s="17">
        <v>0</v>
      </c>
      <c r="V163" s="17">
        <v>0</v>
      </c>
      <c r="W163" s="35">
        <f>+U163-V163</f>
        <v>0</v>
      </c>
      <c r="X163" s="95">
        <f>IF(V163&lt;0,IF(W163=0,0,IF(OR(V163=0,U163=0),"N.M.",IF(ABS(W163/V163)&gt;=10,"N.M.",W163/(-V163)))),IF(W163=0,0,IF(OR(V163=0,U163=0),"N.M.",IF(ABS(W163/V163)&gt;=10,"N.M.",W163/V163))))</f>
        <v>0</v>
      </c>
    </row>
    <row r="164" spans="1:24" s="13" customFormat="1" ht="12.75" collapsed="1">
      <c r="A164" s="13" t="s">
        <v>416</v>
      </c>
      <c r="B164" s="11"/>
      <c r="C164" s="56" t="s">
        <v>277</v>
      </c>
      <c r="D164" s="29"/>
      <c r="E164" s="29"/>
      <c r="F164" s="29">
        <v>12944264.59</v>
      </c>
      <c r="G164" s="29">
        <v>13654337.68</v>
      </c>
      <c r="H164" s="29">
        <f>+F164-G164</f>
        <v>-710073.0899999999</v>
      </c>
      <c r="I164" s="98">
        <f>IF(G164&lt;0,IF(H164=0,0,IF(OR(G164=0,F164=0),"N.M.",IF(ABS(H164/G164)&gt;=10,"N.M.",H164/(-G164)))),IF(H164=0,0,IF(OR(G164=0,F164=0),"N.M.",IF(ABS(H164/G164)&gt;=10,"N.M.",H164/G164))))</f>
        <v>-0.052003480991983195</v>
      </c>
      <c r="J164" s="115"/>
      <c r="K164" s="29">
        <v>162886227.33</v>
      </c>
      <c r="L164" s="29">
        <v>146031907.5</v>
      </c>
      <c r="M164" s="29">
        <f>+K164-L164</f>
        <v>16854319.830000013</v>
      </c>
      <c r="N164" s="98">
        <f>IF(L164&lt;0,IF(M164=0,0,IF(OR(L164=0,K164=0),"N.M.",IF(ABS(M164/L164)&gt;=10,"N.M.",M164/(-L164)))),IF(M164=0,0,IF(OR(L164=0,K164=0),"N.M.",IF(ABS(M164/L164)&gt;=10,"N.M.",M164/L164))))</f>
        <v>0.1154153233943069</v>
      </c>
      <c r="O164" s="115"/>
      <c r="P164" s="29">
        <v>38646839.61</v>
      </c>
      <c r="Q164" s="29">
        <v>41365936.01</v>
      </c>
      <c r="R164" s="29">
        <f>+P164-Q164</f>
        <v>-2719096.3999999985</v>
      </c>
      <c r="S164" s="98">
        <f>IF(Q164&lt;0,IF(R164=0,0,IF(OR(Q164=0,P164=0),"N.M.",IF(ABS(R164/Q164)&gt;=10,"N.M.",R164/(-Q164)))),IF(R164=0,0,IF(OR(Q164=0,P164=0),"N.M.",IF(ABS(R164/Q164)&gt;=10,"N.M.",R164/Q164))))</f>
        <v>-0.06573274201610406</v>
      </c>
      <c r="T164" s="115"/>
      <c r="U164" s="29">
        <v>190858010.84100002</v>
      </c>
      <c r="V164" s="29">
        <v>174836927.74</v>
      </c>
      <c r="W164" s="29">
        <f>+U164-V164</f>
        <v>16021083.101000011</v>
      </c>
      <c r="X164" s="98">
        <f>IF(V164&lt;0,IF(W164=0,0,IF(OR(V164=0,U164=0),"N.M.",IF(ABS(W164/V164)&gt;=10,"N.M.",W164/(-V164)))),IF(W164=0,0,IF(OR(V164=0,U164=0),"N.M.",IF(ABS(W164/V164)&gt;=10,"N.M.",W164/V164))))</f>
        <v>0.0916344350595371</v>
      </c>
    </row>
    <row r="165" spans="2:24" s="13" customFormat="1" ht="0.75" customHeight="1" hidden="1" outlineLevel="1">
      <c r="B165" s="11"/>
      <c r="C165" s="56"/>
      <c r="D165" s="29"/>
      <c r="E165" s="29"/>
      <c r="F165" s="29"/>
      <c r="G165" s="29"/>
      <c r="H165" s="29"/>
      <c r="I165" s="98"/>
      <c r="J165" s="115"/>
      <c r="K165" s="29"/>
      <c r="L165" s="29"/>
      <c r="M165" s="29"/>
      <c r="N165" s="98"/>
      <c r="O165" s="115"/>
      <c r="P165" s="29"/>
      <c r="Q165" s="29"/>
      <c r="R165" s="29"/>
      <c r="S165" s="98"/>
      <c r="T165" s="115"/>
      <c r="U165" s="29"/>
      <c r="V165" s="29"/>
      <c r="W165" s="29"/>
      <c r="X165" s="98"/>
    </row>
    <row r="166" spans="1:24" s="14" customFormat="1" ht="12.75" hidden="1" outlineLevel="2">
      <c r="A166" s="14" t="s">
        <v>775</v>
      </c>
      <c r="B166" s="14" t="s">
        <v>776</v>
      </c>
      <c r="C166" s="54" t="s">
        <v>1444</v>
      </c>
      <c r="D166" s="15"/>
      <c r="E166" s="15"/>
      <c r="F166" s="15">
        <v>1249894.32</v>
      </c>
      <c r="G166" s="15">
        <v>603825.59</v>
      </c>
      <c r="H166" s="90">
        <f aca="true" t="shared" si="72" ref="H166:H191">+F166-G166</f>
        <v>646068.7300000001</v>
      </c>
      <c r="I166" s="103">
        <f aca="true" t="shared" si="73" ref="I166:I191">IF(G166&lt;0,IF(H166=0,0,IF(OR(G166=0,F166=0),"N.M.",IF(ABS(H166/G166)&gt;=10,"N.M.",H166/(-G166)))),IF(H166=0,0,IF(OR(G166=0,F166=0),"N.M.",IF(ABS(H166/G166)&gt;=10,"N.M.",H166/G166))))</f>
        <v>1.06995917480079</v>
      </c>
      <c r="J166" s="104"/>
      <c r="K166" s="15">
        <v>5362589.829</v>
      </c>
      <c r="L166" s="15">
        <v>3318586.394</v>
      </c>
      <c r="M166" s="90">
        <f aca="true" t="shared" si="74" ref="M166:M191">+K166-L166</f>
        <v>2044003.435</v>
      </c>
      <c r="N166" s="103">
        <f aca="true" t="shared" si="75" ref="N166:N191">IF(L166&lt;0,IF(M166=0,0,IF(OR(L166=0,K166=0),"N.M.",IF(ABS(M166/L166)&gt;=10,"N.M.",M166/(-L166)))),IF(M166=0,0,IF(OR(L166=0,K166=0),"N.M.",IF(ABS(M166/L166)&gt;=10,"N.M.",M166/L166))))</f>
        <v>0.615925937229043</v>
      </c>
      <c r="O166" s="104"/>
      <c r="P166" s="15">
        <v>1976081.026</v>
      </c>
      <c r="Q166" s="15">
        <v>1402035.904</v>
      </c>
      <c r="R166" s="90">
        <f aca="true" t="shared" si="76" ref="R166:R191">+P166-Q166</f>
        <v>574045.122</v>
      </c>
      <c r="S166" s="103">
        <f aca="true" t="shared" si="77" ref="S166:S191">IF(Q166&lt;0,IF(R166=0,0,IF(OR(Q166=0,P166=0),"N.M.",IF(ABS(R166/Q166)&gt;=10,"N.M.",R166/(-Q166)))),IF(R166=0,0,IF(OR(Q166=0,P166=0),"N.M.",IF(ABS(R166/Q166)&gt;=10,"N.M.",R166/Q166))))</f>
        <v>0.40943681995750086</v>
      </c>
      <c r="T166" s="104"/>
      <c r="U166" s="15">
        <v>7868972.509</v>
      </c>
      <c r="V166" s="15">
        <v>4216880.774</v>
      </c>
      <c r="W166" s="90">
        <f aca="true" t="shared" si="78" ref="W166:W191">+U166-V166</f>
        <v>3652091.7349999994</v>
      </c>
      <c r="X166" s="103">
        <f aca="true" t="shared" si="79" ref="X166:X191">IF(V166&lt;0,IF(W166=0,0,IF(OR(V166=0,U166=0),"N.M.",IF(ABS(W166/V166)&gt;=10,"N.M.",W166/(-V166)))),IF(W166=0,0,IF(OR(V166=0,U166=0),"N.M.",IF(ABS(W166/V166)&gt;=10,"N.M.",W166/V166))))</f>
        <v>0.8660647361712672</v>
      </c>
    </row>
    <row r="167" spans="1:24" s="14" customFormat="1" ht="12.75" hidden="1" outlineLevel="2">
      <c r="A167" s="14" t="s">
        <v>777</v>
      </c>
      <c r="B167" s="14" t="s">
        <v>778</v>
      </c>
      <c r="C167" s="54" t="s">
        <v>1445</v>
      </c>
      <c r="D167" s="15"/>
      <c r="E167" s="15"/>
      <c r="F167" s="15">
        <v>64330.5</v>
      </c>
      <c r="G167" s="15">
        <v>65461.5</v>
      </c>
      <c r="H167" s="90">
        <f t="shared" si="72"/>
        <v>-1131</v>
      </c>
      <c r="I167" s="103">
        <f t="shared" si="73"/>
        <v>-0.017277330950253203</v>
      </c>
      <c r="J167" s="104"/>
      <c r="K167" s="15">
        <v>661615.5</v>
      </c>
      <c r="L167" s="15">
        <v>672818.25</v>
      </c>
      <c r="M167" s="90">
        <f t="shared" si="74"/>
        <v>-11202.75</v>
      </c>
      <c r="N167" s="103">
        <f t="shared" si="75"/>
        <v>-0.01665048473343284</v>
      </c>
      <c r="O167" s="104"/>
      <c r="P167" s="15">
        <v>192991.5</v>
      </c>
      <c r="Q167" s="15">
        <v>196384.5</v>
      </c>
      <c r="R167" s="90">
        <f t="shared" si="76"/>
        <v>-3393</v>
      </c>
      <c r="S167" s="103">
        <f t="shared" si="77"/>
        <v>-0.017277330950253203</v>
      </c>
      <c r="T167" s="104"/>
      <c r="U167" s="15">
        <v>792538.5</v>
      </c>
      <c r="V167" s="15">
        <v>813432.75</v>
      </c>
      <c r="W167" s="90">
        <f t="shared" si="78"/>
        <v>-20894.25</v>
      </c>
      <c r="X167" s="103">
        <f t="shared" si="79"/>
        <v>-0.02568651188435676</v>
      </c>
    </row>
    <row r="168" spans="1:24" s="14" customFormat="1" ht="12.75" hidden="1" outlineLevel="2">
      <c r="A168" s="14" t="s">
        <v>779</v>
      </c>
      <c r="B168" s="14" t="s">
        <v>780</v>
      </c>
      <c r="C168" s="54" t="s">
        <v>1446</v>
      </c>
      <c r="D168" s="15"/>
      <c r="E168" s="15"/>
      <c r="F168" s="15">
        <v>8122.18</v>
      </c>
      <c r="G168" s="15">
        <v>13051.87</v>
      </c>
      <c r="H168" s="90">
        <f t="shared" si="72"/>
        <v>-4929.6900000000005</v>
      </c>
      <c r="I168" s="103">
        <f t="shared" si="73"/>
        <v>-0.3776999004740317</v>
      </c>
      <c r="J168" s="104"/>
      <c r="K168" s="15">
        <v>296833.07</v>
      </c>
      <c r="L168" s="15">
        <v>247758.23</v>
      </c>
      <c r="M168" s="90">
        <f t="shared" si="74"/>
        <v>49074.84</v>
      </c>
      <c r="N168" s="103">
        <f t="shared" si="75"/>
        <v>0.19807551902513992</v>
      </c>
      <c r="O168" s="104"/>
      <c r="P168" s="15">
        <v>63131.14</v>
      </c>
      <c r="Q168" s="15">
        <v>105580.36</v>
      </c>
      <c r="R168" s="90">
        <f t="shared" si="76"/>
        <v>-42449.22</v>
      </c>
      <c r="S168" s="103">
        <f t="shared" si="77"/>
        <v>-0.4020560263291392</v>
      </c>
      <c r="T168" s="104"/>
      <c r="U168" s="15">
        <v>358055.9</v>
      </c>
      <c r="V168" s="15">
        <v>278783.38</v>
      </c>
      <c r="W168" s="90">
        <f t="shared" si="78"/>
        <v>79272.52000000002</v>
      </c>
      <c r="X168" s="103">
        <f t="shared" si="79"/>
        <v>0.2843516711792504</v>
      </c>
    </row>
    <row r="169" spans="1:24" s="14" customFormat="1" ht="12.75" hidden="1" outlineLevel="2">
      <c r="A169" s="14" t="s">
        <v>781</v>
      </c>
      <c r="B169" s="14" t="s">
        <v>782</v>
      </c>
      <c r="C169" s="54" t="s">
        <v>1447</v>
      </c>
      <c r="D169" s="15"/>
      <c r="E169" s="15"/>
      <c r="F169" s="15">
        <v>0</v>
      </c>
      <c r="G169" s="15">
        <v>0</v>
      </c>
      <c r="H169" s="90">
        <f t="shared" si="72"/>
        <v>0</v>
      </c>
      <c r="I169" s="103">
        <f t="shared" si="73"/>
        <v>0</v>
      </c>
      <c r="J169" s="104"/>
      <c r="K169" s="15">
        <v>0</v>
      </c>
      <c r="L169" s="15">
        <v>0</v>
      </c>
      <c r="M169" s="90">
        <f t="shared" si="74"/>
        <v>0</v>
      </c>
      <c r="N169" s="103">
        <f t="shared" si="75"/>
        <v>0</v>
      </c>
      <c r="O169" s="104"/>
      <c r="P169" s="15">
        <v>0</v>
      </c>
      <c r="Q169" s="15">
        <v>0</v>
      </c>
      <c r="R169" s="90">
        <f t="shared" si="76"/>
        <v>0</v>
      </c>
      <c r="S169" s="103">
        <f t="shared" si="77"/>
        <v>0</v>
      </c>
      <c r="T169" s="104"/>
      <c r="U169" s="15">
        <v>0</v>
      </c>
      <c r="V169" s="15">
        <v>-569.32</v>
      </c>
      <c r="W169" s="90">
        <f t="shared" si="78"/>
        <v>569.32</v>
      </c>
      <c r="X169" s="103" t="str">
        <f t="shared" si="79"/>
        <v>N.M.</v>
      </c>
    </row>
    <row r="170" spans="1:24" s="14" customFormat="1" ht="12.75" hidden="1" outlineLevel="2">
      <c r="A170" s="14" t="s">
        <v>783</v>
      </c>
      <c r="B170" s="14" t="s">
        <v>784</v>
      </c>
      <c r="C170" s="54" t="s">
        <v>1448</v>
      </c>
      <c r="D170" s="15"/>
      <c r="E170" s="15"/>
      <c r="F170" s="15">
        <v>315.6</v>
      </c>
      <c r="G170" s="15">
        <v>0</v>
      </c>
      <c r="H170" s="90">
        <f t="shared" si="72"/>
        <v>315.6</v>
      </c>
      <c r="I170" s="103" t="str">
        <f t="shared" si="73"/>
        <v>N.M.</v>
      </c>
      <c r="J170" s="104"/>
      <c r="K170" s="15">
        <v>1110.8700000000001</v>
      </c>
      <c r="L170" s="15">
        <v>27497.2</v>
      </c>
      <c r="M170" s="90">
        <f t="shared" si="74"/>
        <v>-26386.33</v>
      </c>
      <c r="N170" s="103">
        <f t="shared" si="75"/>
        <v>-0.9596006138806861</v>
      </c>
      <c r="O170" s="104"/>
      <c r="P170" s="15">
        <v>1114.47</v>
      </c>
      <c r="Q170" s="15">
        <v>0</v>
      </c>
      <c r="R170" s="90">
        <f t="shared" si="76"/>
        <v>1114.47</v>
      </c>
      <c r="S170" s="103" t="str">
        <f t="shared" si="77"/>
        <v>N.M.</v>
      </c>
      <c r="T170" s="104"/>
      <c r="U170" s="15">
        <v>1114.47</v>
      </c>
      <c r="V170" s="15">
        <v>26084.89</v>
      </c>
      <c r="W170" s="90">
        <f t="shared" si="78"/>
        <v>-24970.42</v>
      </c>
      <c r="X170" s="103">
        <f t="shared" si="79"/>
        <v>-0.9572752654889478</v>
      </c>
    </row>
    <row r="171" spans="1:24" s="14" customFormat="1" ht="12.75" hidden="1" outlineLevel="2">
      <c r="A171" s="14" t="s">
        <v>785</v>
      </c>
      <c r="B171" s="14" t="s">
        <v>786</v>
      </c>
      <c r="C171" s="54" t="s">
        <v>1449</v>
      </c>
      <c r="D171" s="15"/>
      <c r="E171" s="15"/>
      <c r="F171" s="15">
        <v>512.3100000000001</v>
      </c>
      <c r="G171" s="15">
        <v>459.75</v>
      </c>
      <c r="H171" s="90">
        <f t="shared" si="72"/>
        <v>52.56000000000006</v>
      </c>
      <c r="I171" s="103">
        <f t="shared" si="73"/>
        <v>0.1143230016313215</v>
      </c>
      <c r="J171" s="104"/>
      <c r="K171" s="15">
        <v>44599.63</v>
      </c>
      <c r="L171" s="15">
        <v>-12078.74</v>
      </c>
      <c r="M171" s="90">
        <f t="shared" si="74"/>
        <v>56678.369999999995</v>
      </c>
      <c r="N171" s="103">
        <f t="shared" si="75"/>
        <v>4.69240748621131</v>
      </c>
      <c r="O171" s="104"/>
      <c r="P171" s="15">
        <v>19414.55</v>
      </c>
      <c r="Q171" s="15">
        <v>-3163.25</v>
      </c>
      <c r="R171" s="90">
        <f t="shared" si="76"/>
        <v>22577.8</v>
      </c>
      <c r="S171" s="103">
        <f t="shared" si="77"/>
        <v>7.137532600964198</v>
      </c>
      <c r="T171" s="104"/>
      <c r="U171" s="15">
        <v>41654.92</v>
      </c>
      <c r="V171" s="15">
        <v>-13015.7</v>
      </c>
      <c r="W171" s="90">
        <f t="shared" si="78"/>
        <v>54670.619999999995</v>
      </c>
      <c r="X171" s="103">
        <f t="shared" si="79"/>
        <v>4.200359565755202</v>
      </c>
    </row>
    <row r="172" spans="1:24" s="14" customFormat="1" ht="12.75" hidden="1" outlineLevel="2">
      <c r="A172" s="14" t="s">
        <v>787</v>
      </c>
      <c r="B172" s="14" t="s">
        <v>788</v>
      </c>
      <c r="C172" s="54" t="s">
        <v>1450</v>
      </c>
      <c r="D172" s="15"/>
      <c r="E172" s="15"/>
      <c r="F172" s="15">
        <v>2486.9500000000003</v>
      </c>
      <c r="G172" s="15">
        <v>7861.13</v>
      </c>
      <c r="H172" s="90">
        <f t="shared" si="72"/>
        <v>-5374.18</v>
      </c>
      <c r="I172" s="103">
        <f t="shared" si="73"/>
        <v>-0.6836396294171448</v>
      </c>
      <c r="J172" s="104"/>
      <c r="K172" s="15">
        <v>251793.85</v>
      </c>
      <c r="L172" s="15">
        <v>-124351.12</v>
      </c>
      <c r="M172" s="90">
        <f t="shared" si="74"/>
        <v>376144.97</v>
      </c>
      <c r="N172" s="103">
        <f t="shared" si="75"/>
        <v>3.0248619393214953</v>
      </c>
      <c r="O172" s="104"/>
      <c r="P172" s="15">
        <v>55043.01</v>
      </c>
      <c r="Q172" s="15">
        <v>-27676.16</v>
      </c>
      <c r="R172" s="90">
        <f t="shared" si="76"/>
        <v>82719.17</v>
      </c>
      <c r="S172" s="103">
        <f t="shared" si="77"/>
        <v>2.9888239553464064</v>
      </c>
      <c r="T172" s="104"/>
      <c r="U172" s="15">
        <v>226928.27000000002</v>
      </c>
      <c r="V172" s="15">
        <v>-138177.81</v>
      </c>
      <c r="W172" s="90">
        <f t="shared" si="78"/>
        <v>365106.08</v>
      </c>
      <c r="X172" s="103">
        <f t="shared" si="79"/>
        <v>2.642291696474275</v>
      </c>
    </row>
    <row r="173" spans="1:24" s="14" customFormat="1" ht="12.75" hidden="1" outlineLevel="2">
      <c r="A173" s="14" t="s">
        <v>789</v>
      </c>
      <c r="B173" s="14" t="s">
        <v>790</v>
      </c>
      <c r="C173" s="54" t="s">
        <v>1451</v>
      </c>
      <c r="D173" s="15"/>
      <c r="E173" s="15"/>
      <c r="F173" s="15">
        <v>-292.14</v>
      </c>
      <c r="G173" s="15">
        <v>-212.11</v>
      </c>
      <c r="H173" s="90">
        <f t="shared" si="72"/>
        <v>-80.02999999999997</v>
      </c>
      <c r="I173" s="103">
        <f t="shared" si="73"/>
        <v>-0.3773042289378151</v>
      </c>
      <c r="J173" s="104"/>
      <c r="K173" s="15">
        <v>7946.78</v>
      </c>
      <c r="L173" s="15">
        <v>8545.31</v>
      </c>
      <c r="M173" s="90">
        <f t="shared" si="74"/>
        <v>-598.5299999999997</v>
      </c>
      <c r="N173" s="103">
        <f t="shared" si="75"/>
        <v>-0.07004192943263612</v>
      </c>
      <c r="O173" s="104"/>
      <c r="P173" s="15">
        <v>-537.86</v>
      </c>
      <c r="Q173" s="15">
        <v>897.21</v>
      </c>
      <c r="R173" s="90">
        <f t="shared" si="76"/>
        <v>-1435.0700000000002</v>
      </c>
      <c r="S173" s="103">
        <f t="shared" si="77"/>
        <v>-1.5994806121197938</v>
      </c>
      <c r="T173" s="104"/>
      <c r="U173" s="15">
        <v>8956.14</v>
      </c>
      <c r="V173" s="15">
        <v>8925.609999999999</v>
      </c>
      <c r="W173" s="90">
        <f t="shared" si="78"/>
        <v>30.530000000000655</v>
      </c>
      <c r="X173" s="103">
        <f t="shared" si="79"/>
        <v>0.003420494509619024</v>
      </c>
    </row>
    <row r="174" spans="1:24" s="14" customFormat="1" ht="12.75" hidden="1" outlineLevel="2">
      <c r="A174" s="14" t="s">
        <v>791</v>
      </c>
      <c r="B174" s="14" t="s">
        <v>792</v>
      </c>
      <c r="C174" s="54" t="s">
        <v>1452</v>
      </c>
      <c r="D174" s="15"/>
      <c r="E174" s="15"/>
      <c r="F174" s="15">
        <v>694.36</v>
      </c>
      <c r="G174" s="15">
        <v>215292.66</v>
      </c>
      <c r="H174" s="90">
        <f t="shared" si="72"/>
        <v>-214598.30000000002</v>
      </c>
      <c r="I174" s="103">
        <f t="shared" si="73"/>
        <v>-0.9967748087649622</v>
      </c>
      <c r="J174" s="104"/>
      <c r="K174" s="15">
        <v>1393696.9</v>
      </c>
      <c r="L174" s="15">
        <v>1925041.46</v>
      </c>
      <c r="M174" s="90">
        <f t="shared" si="74"/>
        <v>-531344.56</v>
      </c>
      <c r="N174" s="103">
        <f t="shared" si="75"/>
        <v>-0.2760172032866243</v>
      </c>
      <c r="O174" s="104"/>
      <c r="P174" s="15">
        <v>190672.25</v>
      </c>
      <c r="Q174" s="15">
        <v>554197.16</v>
      </c>
      <c r="R174" s="90">
        <f t="shared" si="76"/>
        <v>-363524.91000000003</v>
      </c>
      <c r="S174" s="103">
        <f t="shared" si="77"/>
        <v>-0.6559487060525536</v>
      </c>
      <c r="T174" s="104"/>
      <c r="U174" s="15">
        <v>1786505.98</v>
      </c>
      <c r="V174" s="15">
        <v>2346191.68</v>
      </c>
      <c r="W174" s="90">
        <f t="shared" si="78"/>
        <v>-559685.7000000002</v>
      </c>
      <c r="X174" s="103">
        <f t="shared" si="79"/>
        <v>-0.23855071381039086</v>
      </c>
    </row>
    <row r="175" spans="1:24" s="14" customFormat="1" ht="12.75" hidden="1" outlineLevel="2">
      <c r="A175" s="14" t="s">
        <v>793</v>
      </c>
      <c r="B175" s="14" t="s">
        <v>794</v>
      </c>
      <c r="C175" s="54" t="s">
        <v>1453</v>
      </c>
      <c r="D175" s="15"/>
      <c r="E175" s="15"/>
      <c r="F175" s="15">
        <v>6681.24</v>
      </c>
      <c r="G175" s="15">
        <v>-184305.53</v>
      </c>
      <c r="H175" s="90">
        <f t="shared" si="72"/>
        <v>190986.77</v>
      </c>
      <c r="I175" s="103">
        <f t="shared" si="73"/>
        <v>1.036250892743153</v>
      </c>
      <c r="J175" s="104"/>
      <c r="K175" s="15">
        <v>-1299496.72</v>
      </c>
      <c r="L175" s="15">
        <v>-1894472.51</v>
      </c>
      <c r="M175" s="90">
        <f t="shared" si="74"/>
        <v>594975.79</v>
      </c>
      <c r="N175" s="103">
        <f t="shared" si="75"/>
        <v>0.3140588141867522</v>
      </c>
      <c r="O175" s="104"/>
      <c r="P175" s="15">
        <v>-167758.80000000002</v>
      </c>
      <c r="Q175" s="15">
        <v>-552916.56</v>
      </c>
      <c r="R175" s="90">
        <f t="shared" si="76"/>
        <v>385157.76</v>
      </c>
      <c r="S175" s="103">
        <f t="shared" si="77"/>
        <v>0.6965929181068478</v>
      </c>
      <c r="T175" s="104"/>
      <c r="U175" s="15">
        <v>-1668107.77</v>
      </c>
      <c r="V175" s="15">
        <v>-2291338.72</v>
      </c>
      <c r="W175" s="90">
        <f t="shared" si="78"/>
        <v>623230.9500000002</v>
      </c>
      <c r="X175" s="103">
        <f t="shared" si="79"/>
        <v>0.27199424710110087</v>
      </c>
    </row>
    <row r="176" spans="1:24" s="14" customFormat="1" ht="12.75" hidden="1" outlineLevel="2">
      <c r="A176" s="14" t="s">
        <v>795</v>
      </c>
      <c r="B176" s="14" t="s">
        <v>796</v>
      </c>
      <c r="C176" s="54" t="s">
        <v>1454</v>
      </c>
      <c r="D176" s="15"/>
      <c r="E176" s="15"/>
      <c r="F176" s="15">
        <v>2981.7200000000003</v>
      </c>
      <c r="G176" s="15">
        <v>499.24</v>
      </c>
      <c r="H176" s="90">
        <f t="shared" si="72"/>
        <v>2482.4800000000005</v>
      </c>
      <c r="I176" s="103">
        <f t="shared" si="73"/>
        <v>4.972518227706114</v>
      </c>
      <c r="J176" s="104"/>
      <c r="K176" s="15">
        <v>31292.24</v>
      </c>
      <c r="L176" s="15">
        <v>32894.89</v>
      </c>
      <c r="M176" s="90">
        <f t="shared" si="74"/>
        <v>-1602.6499999999978</v>
      </c>
      <c r="N176" s="103">
        <f t="shared" si="75"/>
        <v>-0.04872033315812875</v>
      </c>
      <c r="O176" s="104"/>
      <c r="P176" s="15">
        <v>8966.82</v>
      </c>
      <c r="Q176" s="15">
        <v>4464.31</v>
      </c>
      <c r="R176" s="90">
        <f t="shared" si="76"/>
        <v>4502.509999999999</v>
      </c>
      <c r="S176" s="103">
        <f t="shared" si="77"/>
        <v>1.008556753451261</v>
      </c>
      <c r="T176" s="104"/>
      <c r="U176" s="15">
        <v>40204.98</v>
      </c>
      <c r="V176" s="15">
        <v>41844.25</v>
      </c>
      <c r="W176" s="90">
        <f t="shared" si="78"/>
        <v>-1639.2699999999968</v>
      </c>
      <c r="X176" s="103">
        <f t="shared" si="79"/>
        <v>-0.03917551395950451</v>
      </c>
    </row>
    <row r="177" spans="1:24" s="14" customFormat="1" ht="12.75" hidden="1" outlineLevel="2">
      <c r="A177" s="14" t="s">
        <v>797</v>
      </c>
      <c r="B177" s="14" t="s">
        <v>798</v>
      </c>
      <c r="C177" s="54" t="s">
        <v>1455</v>
      </c>
      <c r="D177" s="15"/>
      <c r="E177" s="15"/>
      <c r="F177" s="15">
        <v>-2083.82</v>
      </c>
      <c r="G177" s="15">
        <v>-2231.85</v>
      </c>
      <c r="H177" s="90">
        <f t="shared" si="72"/>
        <v>148.02999999999975</v>
      </c>
      <c r="I177" s="103">
        <f t="shared" si="73"/>
        <v>0.06632614198982896</v>
      </c>
      <c r="J177" s="104"/>
      <c r="K177" s="15">
        <v>-21330.72</v>
      </c>
      <c r="L177" s="15">
        <v>-20232.79</v>
      </c>
      <c r="M177" s="90">
        <f t="shared" si="74"/>
        <v>-1097.9300000000003</v>
      </c>
      <c r="N177" s="103">
        <f t="shared" si="75"/>
        <v>-0.05426488388403183</v>
      </c>
      <c r="O177" s="104"/>
      <c r="P177" s="15">
        <v>-6251.4400000000005</v>
      </c>
      <c r="Q177" s="15">
        <v>-6675.38</v>
      </c>
      <c r="R177" s="90">
        <f t="shared" si="76"/>
        <v>423.9399999999996</v>
      </c>
      <c r="S177" s="103">
        <f t="shared" si="77"/>
        <v>0.06350799505046897</v>
      </c>
      <c r="T177" s="104"/>
      <c r="U177" s="15">
        <v>-25497.730000000003</v>
      </c>
      <c r="V177" s="15">
        <v>-24244.2</v>
      </c>
      <c r="W177" s="90">
        <f t="shared" si="78"/>
        <v>-1253.5300000000025</v>
      </c>
      <c r="X177" s="103">
        <f t="shared" si="79"/>
        <v>-0.05170432515818226</v>
      </c>
    </row>
    <row r="178" spans="1:24" s="14" customFormat="1" ht="12.75" hidden="1" outlineLevel="2">
      <c r="A178" s="14" t="s">
        <v>799</v>
      </c>
      <c r="B178" s="14" t="s">
        <v>800</v>
      </c>
      <c r="C178" s="54" t="s">
        <v>1456</v>
      </c>
      <c r="D178" s="15"/>
      <c r="E178" s="15"/>
      <c r="F178" s="15">
        <v>105827.3</v>
      </c>
      <c r="G178" s="15">
        <v>127341.18000000001</v>
      </c>
      <c r="H178" s="90">
        <f t="shared" si="72"/>
        <v>-21513.880000000005</v>
      </c>
      <c r="I178" s="103">
        <f t="shared" si="73"/>
        <v>-0.1689467617623773</v>
      </c>
      <c r="J178" s="104"/>
      <c r="K178" s="15">
        <v>2245713.19</v>
      </c>
      <c r="L178" s="15">
        <v>2386011.64</v>
      </c>
      <c r="M178" s="90">
        <f t="shared" si="74"/>
        <v>-140298.4500000002</v>
      </c>
      <c r="N178" s="103">
        <f t="shared" si="75"/>
        <v>-0.05880040467866292</v>
      </c>
      <c r="O178" s="104"/>
      <c r="P178" s="15">
        <v>563546.85</v>
      </c>
      <c r="Q178" s="15">
        <v>689823.04</v>
      </c>
      <c r="R178" s="90">
        <f t="shared" si="76"/>
        <v>-126276.19000000006</v>
      </c>
      <c r="S178" s="103">
        <f t="shared" si="77"/>
        <v>-0.18305591822505676</v>
      </c>
      <c r="T178" s="104"/>
      <c r="U178" s="15">
        <v>2691544.91</v>
      </c>
      <c r="V178" s="15">
        <v>2802489.0700000003</v>
      </c>
      <c r="W178" s="90">
        <f t="shared" si="78"/>
        <v>-110944.16000000015</v>
      </c>
      <c r="X178" s="103">
        <f t="shared" si="79"/>
        <v>-0.0395877226382903</v>
      </c>
    </row>
    <row r="179" spans="1:24" s="14" customFormat="1" ht="12.75" hidden="1" outlineLevel="2">
      <c r="A179" s="14" t="s">
        <v>801</v>
      </c>
      <c r="B179" s="14" t="s">
        <v>802</v>
      </c>
      <c r="C179" s="54" t="s">
        <v>1457</v>
      </c>
      <c r="D179" s="15"/>
      <c r="E179" s="15"/>
      <c r="F179" s="15">
        <v>-51258.8</v>
      </c>
      <c r="G179" s="15">
        <v>-38085.23</v>
      </c>
      <c r="H179" s="90">
        <f t="shared" si="72"/>
        <v>-13173.57</v>
      </c>
      <c r="I179" s="103">
        <f t="shared" si="73"/>
        <v>-0.3458970839876771</v>
      </c>
      <c r="J179" s="104"/>
      <c r="K179" s="15">
        <v>-770489.85</v>
      </c>
      <c r="L179" s="15">
        <v>-858882.5800000001</v>
      </c>
      <c r="M179" s="90">
        <f t="shared" si="74"/>
        <v>88392.7300000001</v>
      </c>
      <c r="N179" s="103">
        <f t="shared" si="75"/>
        <v>0.10291596553279739</v>
      </c>
      <c r="O179" s="104"/>
      <c r="P179" s="15">
        <v>-214156.57</v>
      </c>
      <c r="Q179" s="15">
        <v>-242961.84</v>
      </c>
      <c r="R179" s="90">
        <f t="shared" si="76"/>
        <v>28805.26999999999</v>
      </c>
      <c r="S179" s="103">
        <f t="shared" si="77"/>
        <v>0.11855882388773475</v>
      </c>
      <c r="T179" s="104"/>
      <c r="U179" s="15">
        <v>-878213.58</v>
      </c>
      <c r="V179" s="15">
        <v>-953687.3900000001</v>
      </c>
      <c r="W179" s="90">
        <f t="shared" si="78"/>
        <v>75473.81000000017</v>
      </c>
      <c r="X179" s="103">
        <f t="shared" si="79"/>
        <v>0.07913894090599244</v>
      </c>
    </row>
    <row r="180" spans="1:24" s="14" customFormat="1" ht="12.75" hidden="1" outlineLevel="2">
      <c r="A180" s="14" t="s">
        <v>803</v>
      </c>
      <c r="B180" s="14" t="s">
        <v>804</v>
      </c>
      <c r="C180" s="54" t="s">
        <v>1458</v>
      </c>
      <c r="D180" s="15"/>
      <c r="E180" s="15"/>
      <c r="F180" s="15">
        <v>910386.02</v>
      </c>
      <c r="G180" s="15">
        <v>1382848.6</v>
      </c>
      <c r="H180" s="90">
        <f t="shared" si="72"/>
        <v>-472462.5800000001</v>
      </c>
      <c r="I180" s="103">
        <f t="shared" si="73"/>
        <v>-0.34165893504176814</v>
      </c>
      <c r="J180" s="104"/>
      <c r="K180" s="15">
        <v>9229896.08</v>
      </c>
      <c r="L180" s="15">
        <v>10514815.93</v>
      </c>
      <c r="M180" s="90">
        <f t="shared" si="74"/>
        <v>-1284919.8499999996</v>
      </c>
      <c r="N180" s="103">
        <f t="shared" si="75"/>
        <v>-0.12220088858940202</v>
      </c>
      <c r="O180" s="104"/>
      <c r="P180" s="15">
        <v>3095235.67</v>
      </c>
      <c r="Q180" s="15">
        <v>3672563.89</v>
      </c>
      <c r="R180" s="90">
        <f t="shared" si="76"/>
        <v>-577328.2200000002</v>
      </c>
      <c r="S180" s="103">
        <f t="shared" si="77"/>
        <v>-0.15720032034623097</v>
      </c>
      <c r="T180" s="104"/>
      <c r="U180" s="15">
        <v>12315557.780000001</v>
      </c>
      <c r="V180" s="15">
        <v>11796886.99</v>
      </c>
      <c r="W180" s="90">
        <f t="shared" si="78"/>
        <v>518670.79000000097</v>
      </c>
      <c r="X180" s="103">
        <f t="shared" si="79"/>
        <v>0.04396675075718437</v>
      </c>
    </row>
    <row r="181" spans="1:24" s="14" customFormat="1" ht="12.75" hidden="1" outlineLevel="2">
      <c r="A181" s="14" t="s">
        <v>805</v>
      </c>
      <c r="B181" s="14" t="s">
        <v>806</v>
      </c>
      <c r="C181" s="54" t="s">
        <v>1459</v>
      </c>
      <c r="D181" s="15"/>
      <c r="E181" s="15"/>
      <c r="F181" s="15">
        <v>210.27</v>
      </c>
      <c r="G181" s="15">
        <v>7506.53</v>
      </c>
      <c r="H181" s="90">
        <f t="shared" si="72"/>
        <v>-7296.259999999999</v>
      </c>
      <c r="I181" s="103">
        <f t="shared" si="73"/>
        <v>-0.9719883887761721</v>
      </c>
      <c r="J181" s="104"/>
      <c r="K181" s="15">
        <v>111767.08</v>
      </c>
      <c r="L181" s="15">
        <v>135324.15</v>
      </c>
      <c r="M181" s="90">
        <f t="shared" si="74"/>
        <v>-23557.069999999992</v>
      </c>
      <c r="N181" s="103">
        <f t="shared" si="75"/>
        <v>-0.1740788321966182</v>
      </c>
      <c r="O181" s="104"/>
      <c r="P181" s="15">
        <v>18137.600000000002</v>
      </c>
      <c r="Q181" s="15">
        <v>36679.07</v>
      </c>
      <c r="R181" s="90">
        <f t="shared" si="76"/>
        <v>-18541.469999999998</v>
      </c>
      <c r="S181" s="103">
        <f t="shared" si="77"/>
        <v>-0.5055054558362575</v>
      </c>
      <c r="T181" s="104"/>
      <c r="U181" s="15">
        <v>154541.66</v>
      </c>
      <c r="V181" s="15">
        <v>128309.12999999999</v>
      </c>
      <c r="W181" s="90">
        <f t="shared" si="78"/>
        <v>26232.530000000013</v>
      </c>
      <c r="X181" s="103">
        <f t="shared" si="79"/>
        <v>0.20444788301502798</v>
      </c>
    </row>
    <row r="182" spans="1:24" s="14" customFormat="1" ht="12.75" hidden="1" outlineLevel="2">
      <c r="A182" s="14" t="s">
        <v>807</v>
      </c>
      <c r="B182" s="14" t="s">
        <v>808</v>
      </c>
      <c r="C182" s="54" t="s">
        <v>1460</v>
      </c>
      <c r="D182" s="15"/>
      <c r="E182" s="15"/>
      <c r="F182" s="15">
        <v>-170.73</v>
      </c>
      <c r="G182" s="15">
        <v>261.83</v>
      </c>
      <c r="H182" s="90">
        <f t="shared" si="72"/>
        <v>-432.55999999999995</v>
      </c>
      <c r="I182" s="103">
        <f t="shared" si="73"/>
        <v>-1.6520643165412672</v>
      </c>
      <c r="J182" s="104"/>
      <c r="K182" s="15">
        <v>-6451.21</v>
      </c>
      <c r="L182" s="15">
        <v>-38115.54</v>
      </c>
      <c r="M182" s="90">
        <f t="shared" si="74"/>
        <v>31664.33</v>
      </c>
      <c r="N182" s="103">
        <f t="shared" si="75"/>
        <v>0.8307459372214063</v>
      </c>
      <c r="O182" s="104"/>
      <c r="P182" s="15">
        <v>-2285.1</v>
      </c>
      <c r="Q182" s="15">
        <v>-4512.04</v>
      </c>
      <c r="R182" s="90">
        <f t="shared" si="76"/>
        <v>2226.94</v>
      </c>
      <c r="S182" s="103">
        <f t="shared" si="77"/>
        <v>0.49355502167533977</v>
      </c>
      <c r="T182" s="104"/>
      <c r="U182" s="15">
        <v>-9725.64</v>
      </c>
      <c r="V182" s="15">
        <v>-25565.88</v>
      </c>
      <c r="W182" s="90">
        <f t="shared" si="78"/>
        <v>15840.240000000002</v>
      </c>
      <c r="X182" s="103">
        <f t="shared" si="79"/>
        <v>0.6195851658538647</v>
      </c>
    </row>
    <row r="183" spans="1:24" s="14" customFormat="1" ht="12.75" hidden="1" outlineLevel="2">
      <c r="A183" s="14" t="s">
        <v>809</v>
      </c>
      <c r="B183" s="14" t="s">
        <v>810</v>
      </c>
      <c r="C183" s="54" t="s">
        <v>1461</v>
      </c>
      <c r="D183" s="15"/>
      <c r="E183" s="15"/>
      <c r="F183" s="15">
        <v>0</v>
      </c>
      <c r="G183" s="15">
        <v>0</v>
      </c>
      <c r="H183" s="90">
        <f t="shared" si="72"/>
        <v>0</v>
      </c>
      <c r="I183" s="103">
        <f t="shared" si="73"/>
        <v>0</v>
      </c>
      <c r="J183" s="104"/>
      <c r="K183" s="15">
        <v>0</v>
      </c>
      <c r="L183" s="15">
        <v>0</v>
      </c>
      <c r="M183" s="90">
        <f t="shared" si="74"/>
        <v>0</v>
      </c>
      <c r="N183" s="103">
        <f t="shared" si="75"/>
        <v>0</v>
      </c>
      <c r="O183" s="104"/>
      <c r="P183" s="15">
        <v>0</v>
      </c>
      <c r="Q183" s="15">
        <v>0</v>
      </c>
      <c r="R183" s="90">
        <f t="shared" si="76"/>
        <v>0</v>
      </c>
      <c r="S183" s="103">
        <f t="shared" si="77"/>
        <v>0</v>
      </c>
      <c r="T183" s="104"/>
      <c r="U183" s="15">
        <v>0</v>
      </c>
      <c r="V183" s="15">
        <v>23305.89</v>
      </c>
      <c r="W183" s="90">
        <f t="shared" si="78"/>
        <v>-23305.89</v>
      </c>
      <c r="X183" s="103" t="str">
        <f t="shared" si="79"/>
        <v>N.M.</v>
      </c>
    </row>
    <row r="184" spans="1:24" s="14" customFormat="1" ht="12.75" hidden="1" outlineLevel="2">
      <c r="A184" s="14" t="s">
        <v>811</v>
      </c>
      <c r="B184" s="14" t="s">
        <v>812</v>
      </c>
      <c r="C184" s="54" t="s">
        <v>1462</v>
      </c>
      <c r="D184" s="15"/>
      <c r="E184" s="15"/>
      <c r="F184" s="15">
        <v>-259.93</v>
      </c>
      <c r="G184" s="15">
        <v>2488.4</v>
      </c>
      <c r="H184" s="90">
        <f t="shared" si="72"/>
        <v>-2748.33</v>
      </c>
      <c r="I184" s="103">
        <f t="shared" si="73"/>
        <v>-1.104456678990516</v>
      </c>
      <c r="J184" s="104"/>
      <c r="K184" s="15">
        <v>349725.12</v>
      </c>
      <c r="L184" s="15">
        <v>75576.94</v>
      </c>
      <c r="M184" s="90">
        <f t="shared" si="74"/>
        <v>274148.18</v>
      </c>
      <c r="N184" s="103">
        <f t="shared" si="75"/>
        <v>3.6274051317769676</v>
      </c>
      <c r="O184" s="104"/>
      <c r="P184" s="15">
        <v>47306.39</v>
      </c>
      <c r="Q184" s="15">
        <v>59841.56</v>
      </c>
      <c r="R184" s="90">
        <f t="shared" si="76"/>
        <v>-12535.169999999998</v>
      </c>
      <c r="S184" s="103">
        <f t="shared" si="77"/>
        <v>-0.20947264743766705</v>
      </c>
      <c r="T184" s="104"/>
      <c r="U184" s="15">
        <v>351596.27</v>
      </c>
      <c r="V184" s="15">
        <v>103281.15</v>
      </c>
      <c r="W184" s="90">
        <f t="shared" si="78"/>
        <v>248315.12000000002</v>
      </c>
      <c r="X184" s="103">
        <f t="shared" si="79"/>
        <v>2.404263701556383</v>
      </c>
    </row>
    <row r="185" spans="1:24" s="14" customFormat="1" ht="12.75" hidden="1" outlineLevel="2">
      <c r="A185" s="14" t="s">
        <v>813</v>
      </c>
      <c r="B185" s="14" t="s">
        <v>814</v>
      </c>
      <c r="C185" s="54" t="s">
        <v>1463</v>
      </c>
      <c r="D185" s="15"/>
      <c r="E185" s="15"/>
      <c r="F185" s="15">
        <v>34091.94</v>
      </c>
      <c r="G185" s="15">
        <v>567879.26</v>
      </c>
      <c r="H185" s="90">
        <f t="shared" si="72"/>
        <v>-533787.3200000001</v>
      </c>
      <c r="I185" s="103">
        <f t="shared" si="73"/>
        <v>-0.93996621746672</v>
      </c>
      <c r="J185" s="104"/>
      <c r="K185" s="15">
        <v>781991.891</v>
      </c>
      <c r="L185" s="15">
        <v>13082471.726</v>
      </c>
      <c r="M185" s="90">
        <f t="shared" si="74"/>
        <v>-12300479.834999999</v>
      </c>
      <c r="N185" s="103">
        <f t="shared" si="75"/>
        <v>-0.9402259827211492</v>
      </c>
      <c r="O185" s="104"/>
      <c r="P185" s="15">
        <v>-50456.486</v>
      </c>
      <c r="Q185" s="15">
        <v>2525643.146</v>
      </c>
      <c r="R185" s="90">
        <f t="shared" si="76"/>
        <v>-2576099.632</v>
      </c>
      <c r="S185" s="103">
        <f t="shared" si="77"/>
        <v>-1.019977678192547</v>
      </c>
      <c r="T185" s="104"/>
      <c r="U185" s="15">
        <v>1594663.191</v>
      </c>
      <c r="V185" s="15">
        <v>15704628.626</v>
      </c>
      <c r="W185" s="90">
        <f t="shared" si="78"/>
        <v>-14109965.435</v>
      </c>
      <c r="X185" s="103">
        <f t="shared" si="79"/>
        <v>-0.8984590321123587</v>
      </c>
    </row>
    <row r="186" spans="1:24" s="14" customFormat="1" ht="12.75" hidden="1" outlineLevel="2">
      <c r="A186" s="14" t="s">
        <v>815</v>
      </c>
      <c r="B186" s="14" t="s">
        <v>816</v>
      </c>
      <c r="C186" s="54" t="s">
        <v>1464</v>
      </c>
      <c r="D186" s="15"/>
      <c r="E186" s="15"/>
      <c r="F186" s="15">
        <v>0</v>
      </c>
      <c r="G186" s="15">
        <v>0</v>
      </c>
      <c r="H186" s="90">
        <f t="shared" si="72"/>
        <v>0</v>
      </c>
      <c r="I186" s="103">
        <f t="shared" si="73"/>
        <v>0</v>
      </c>
      <c r="J186" s="104"/>
      <c r="K186" s="15">
        <v>0</v>
      </c>
      <c r="L186" s="15">
        <v>0</v>
      </c>
      <c r="M186" s="90">
        <f t="shared" si="74"/>
        <v>0</v>
      </c>
      <c r="N186" s="103">
        <f t="shared" si="75"/>
        <v>0</v>
      </c>
      <c r="O186" s="104"/>
      <c r="P186" s="15">
        <v>0</v>
      </c>
      <c r="Q186" s="15">
        <v>0</v>
      </c>
      <c r="R186" s="90">
        <f t="shared" si="76"/>
        <v>0</v>
      </c>
      <c r="S186" s="103">
        <f t="shared" si="77"/>
        <v>0</v>
      </c>
      <c r="T186" s="104"/>
      <c r="U186" s="15">
        <v>0</v>
      </c>
      <c r="V186" s="15">
        <v>284.39</v>
      </c>
      <c r="W186" s="90">
        <f t="shared" si="78"/>
        <v>-284.39</v>
      </c>
      <c r="X186" s="103" t="str">
        <f t="shared" si="79"/>
        <v>N.M.</v>
      </c>
    </row>
    <row r="187" spans="1:24" s="14" customFormat="1" ht="12.75" hidden="1" outlineLevel="2">
      <c r="A187" s="14" t="s">
        <v>817</v>
      </c>
      <c r="B187" s="14" t="s">
        <v>818</v>
      </c>
      <c r="C187" s="54" t="s">
        <v>1465</v>
      </c>
      <c r="D187" s="15"/>
      <c r="E187" s="15"/>
      <c r="F187" s="15">
        <v>839986.09</v>
      </c>
      <c r="G187" s="15">
        <v>541452.09</v>
      </c>
      <c r="H187" s="90">
        <f t="shared" si="72"/>
        <v>298534</v>
      </c>
      <c r="I187" s="103">
        <f t="shared" si="73"/>
        <v>0.5513581081569009</v>
      </c>
      <c r="J187" s="104"/>
      <c r="K187" s="15">
        <v>8473839.97</v>
      </c>
      <c r="L187" s="15">
        <v>7988774.081</v>
      </c>
      <c r="M187" s="90">
        <f t="shared" si="74"/>
        <v>485065.88900000043</v>
      </c>
      <c r="N187" s="103">
        <f t="shared" si="75"/>
        <v>0.06071843865927449</v>
      </c>
      <c r="O187" s="104"/>
      <c r="P187" s="15">
        <v>2376900.2</v>
      </c>
      <c r="Q187" s="15">
        <v>2201681.58</v>
      </c>
      <c r="R187" s="90">
        <f t="shared" si="76"/>
        <v>175218.6200000001</v>
      </c>
      <c r="S187" s="103">
        <f t="shared" si="77"/>
        <v>0.07958399688296439</v>
      </c>
      <c r="T187" s="104"/>
      <c r="U187" s="15">
        <v>9697234.58</v>
      </c>
      <c r="V187" s="15">
        <v>9257559.091</v>
      </c>
      <c r="W187" s="90">
        <f t="shared" si="78"/>
        <v>439675.48900000006</v>
      </c>
      <c r="X187" s="103">
        <f t="shared" si="79"/>
        <v>0.04749367351351212</v>
      </c>
    </row>
    <row r="188" spans="1:24" s="14" customFormat="1" ht="12.75" hidden="1" outlineLevel="2">
      <c r="A188" s="14" t="s">
        <v>819</v>
      </c>
      <c r="B188" s="14" t="s">
        <v>820</v>
      </c>
      <c r="C188" s="54" t="s">
        <v>1466</v>
      </c>
      <c r="D188" s="15"/>
      <c r="E188" s="15"/>
      <c r="F188" s="15">
        <v>51537.880000000005</v>
      </c>
      <c r="G188" s="15">
        <v>69099.38</v>
      </c>
      <c r="H188" s="90">
        <f t="shared" si="72"/>
        <v>-17561.5</v>
      </c>
      <c r="I188" s="103">
        <f t="shared" si="73"/>
        <v>-0.2541484453261375</v>
      </c>
      <c r="J188" s="104"/>
      <c r="K188" s="15">
        <v>770303.88</v>
      </c>
      <c r="L188" s="15">
        <v>808630.451</v>
      </c>
      <c r="M188" s="90">
        <f t="shared" si="74"/>
        <v>-38326.570999999996</v>
      </c>
      <c r="N188" s="103">
        <f t="shared" si="75"/>
        <v>-0.04739689304626496</v>
      </c>
      <c r="O188" s="104"/>
      <c r="P188" s="15">
        <v>113828.3</v>
      </c>
      <c r="Q188" s="15">
        <v>254946.65</v>
      </c>
      <c r="R188" s="90">
        <f t="shared" si="76"/>
        <v>-141118.34999999998</v>
      </c>
      <c r="S188" s="103">
        <f t="shared" si="77"/>
        <v>-0.5535210994143284</v>
      </c>
      <c r="T188" s="104"/>
      <c r="U188" s="15">
        <v>922975.14</v>
      </c>
      <c r="V188" s="15">
        <v>920714.921</v>
      </c>
      <c r="W188" s="90">
        <f t="shared" si="78"/>
        <v>2260.219000000041</v>
      </c>
      <c r="X188" s="103">
        <f t="shared" si="79"/>
        <v>0.002454852146357299</v>
      </c>
    </row>
    <row r="189" spans="1:24" s="14" customFormat="1" ht="12.75" hidden="1" outlineLevel="2">
      <c r="A189" s="14" t="s">
        <v>821</v>
      </c>
      <c r="B189" s="14" t="s">
        <v>822</v>
      </c>
      <c r="C189" s="54" t="s">
        <v>1467</v>
      </c>
      <c r="D189" s="15"/>
      <c r="E189" s="15"/>
      <c r="F189" s="15">
        <v>223284</v>
      </c>
      <c r="G189" s="15">
        <v>1169</v>
      </c>
      <c r="H189" s="90">
        <f t="shared" si="72"/>
        <v>222115</v>
      </c>
      <c r="I189" s="103" t="str">
        <f t="shared" si="73"/>
        <v>N.M.</v>
      </c>
      <c r="J189" s="104"/>
      <c r="K189" s="15">
        <v>1957814</v>
      </c>
      <c r="L189" s="15">
        <v>1146909</v>
      </c>
      <c r="M189" s="90">
        <f t="shared" si="74"/>
        <v>810905</v>
      </c>
      <c r="N189" s="103">
        <f t="shared" si="75"/>
        <v>0.7070351701835106</v>
      </c>
      <c r="O189" s="104"/>
      <c r="P189" s="15">
        <v>584273</v>
      </c>
      <c r="Q189" s="15">
        <v>11107</v>
      </c>
      <c r="R189" s="90">
        <f t="shared" si="76"/>
        <v>573166</v>
      </c>
      <c r="S189" s="103" t="str">
        <f t="shared" si="77"/>
        <v>N.M.</v>
      </c>
      <c r="T189" s="104"/>
      <c r="U189" s="15">
        <v>2338102</v>
      </c>
      <c r="V189" s="15">
        <v>1288691.3900000001</v>
      </c>
      <c r="W189" s="90">
        <f t="shared" si="78"/>
        <v>1049410.6099999999</v>
      </c>
      <c r="X189" s="103">
        <f t="shared" si="79"/>
        <v>0.814322667275677</v>
      </c>
    </row>
    <row r="190" spans="1:24" s="14" customFormat="1" ht="12.75" hidden="1" outlineLevel="2">
      <c r="A190" s="14" t="s">
        <v>823</v>
      </c>
      <c r="B190" s="14" t="s">
        <v>824</v>
      </c>
      <c r="C190" s="54" t="s">
        <v>1468</v>
      </c>
      <c r="D190" s="15"/>
      <c r="E190" s="15"/>
      <c r="F190" s="15">
        <v>2461401</v>
      </c>
      <c r="G190" s="15">
        <v>1424773</v>
      </c>
      <c r="H190" s="90">
        <f t="shared" si="72"/>
        <v>1036628</v>
      </c>
      <c r="I190" s="103">
        <f t="shared" si="73"/>
        <v>0.7275741468991903</v>
      </c>
      <c r="J190" s="104"/>
      <c r="K190" s="15">
        <v>41655660</v>
      </c>
      <c r="L190" s="15">
        <v>32210981</v>
      </c>
      <c r="M190" s="90">
        <f t="shared" si="74"/>
        <v>9444679</v>
      </c>
      <c r="N190" s="103">
        <f t="shared" si="75"/>
        <v>0.29321301949791595</v>
      </c>
      <c r="O190" s="104"/>
      <c r="P190" s="15">
        <v>12406377</v>
      </c>
      <c r="Q190" s="15">
        <v>8444818</v>
      </c>
      <c r="R190" s="90">
        <f t="shared" si="76"/>
        <v>3961559</v>
      </c>
      <c r="S190" s="103">
        <f t="shared" si="77"/>
        <v>0.46911123484247974</v>
      </c>
      <c r="T190" s="104"/>
      <c r="U190" s="15">
        <v>45683270</v>
      </c>
      <c r="V190" s="15">
        <v>38329869</v>
      </c>
      <c r="W190" s="90">
        <f t="shared" si="78"/>
        <v>7353401</v>
      </c>
      <c r="X190" s="103">
        <f t="shared" si="79"/>
        <v>0.1918451899744296</v>
      </c>
    </row>
    <row r="191" spans="1:24" s="14" customFormat="1" ht="12.75" hidden="1" outlineLevel="2">
      <c r="A191" s="14" t="s">
        <v>825</v>
      </c>
      <c r="B191" s="14" t="s">
        <v>826</v>
      </c>
      <c r="C191" s="54" t="s">
        <v>1469</v>
      </c>
      <c r="D191" s="15"/>
      <c r="E191" s="15"/>
      <c r="F191" s="15">
        <v>57074.74</v>
      </c>
      <c r="G191" s="15">
        <v>240746.19</v>
      </c>
      <c r="H191" s="90">
        <f t="shared" si="72"/>
        <v>-183671.45</v>
      </c>
      <c r="I191" s="103">
        <f t="shared" si="73"/>
        <v>-0.7629256770377135</v>
      </c>
      <c r="J191" s="104"/>
      <c r="K191" s="15">
        <v>1421054.94</v>
      </c>
      <c r="L191" s="15">
        <v>1901281.51</v>
      </c>
      <c r="M191" s="90">
        <f t="shared" si="74"/>
        <v>-480226.57000000007</v>
      </c>
      <c r="N191" s="103">
        <f t="shared" si="75"/>
        <v>-0.2525804661088826</v>
      </c>
      <c r="O191" s="104"/>
      <c r="P191" s="15">
        <v>268600.99</v>
      </c>
      <c r="Q191" s="15">
        <v>647998.28</v>
      </c>
      <c r="R191" s="90">
        <f t="shared" si="76"/>
        <v>-379397.29000000004</v>
      </c>
      <c r="S191" s="103">
        <f t="shared" si="77"/>
        <v>-0.5854911991433064</v>
      </c>
      <c r="T191" s="104"/>
      <c r="U191" s="15">
        <v>1805800.4</v>
      </c>
      <c r="V191" s="15">
        <v>2071157.06</v>
      </c>
      <c r="W191" s="90">
        <f t="shared" si="78"/>
        <v>-265356.66000000015</v>
      </c>
      <c r="X191" s="103">
        <f t="shared" si="79"/>
        <v>-0.12812000843625068</v>
      </c>
    </row>
    <row r="192" spans="1:24" s="13" customFormat="1" ht="12.75" collapsed="1">
      <c r="A192" s="13" t="s">
        <v>234</v>
      </c>
      <c r="B192" s="11"/>
      <c r="C192" s="56" t="s">
        <v>406</v>
      </c>
      <c r="D192" s="29"/>
      <c r="E192" s="29"/>
      <c r="F192" s="29">
        <v>5965753</v>
      </c>
      <c r="G192" s="29">
        <v>5047182.48</v>
      </c>
      <c r="H192" s="29">
        <f>+F192-G192</f>
        <v>918570.5199999996</v>
      </c>
      <c r="I192" s="98">
        <f>IF(G192&lt;0,IF(H192=0,0,IF(OR(G192=0,F192=0),"N.M.",IF(ABS(H192/G192)&gt;=10,"N.M.",H192/(-G192)))),IF(H192=0,0,IF(OR(G192=0,F192=0),"N.M.",IF(ABS(H192/G192)&gt;=10,"N.M.",H192/G192))))</f>
        <v>0.18199669293510456</v>
      </c>
      <c r="J192" s="115"/>
      <c r="K192" s="29">
        <v>72951476.32</v>
      </c>
      <c r="L192" s="29">
        <v>73535784.88200001</v>
      </c>
      <c r="M192" s="29">
        <f>+K192-L192</f>
        <v>-584308.5620000213</v>
      </c>
      <c r="N192" s="98">
        <f>IF(L192&lt;0,IF(M192=0,0,IF(OR(L192=0,K192=0),"N.M.",IF(ABS(M192/L192)&gt;=10,"N.M.",M192/(-L192)))),IF(M192=0,0,IF(OR(L192=0,K192=0),"N.M.",IF(ABS(M192/L192)&gt;=10,"N.M.",M192/L192))))</f>
        <v>-0.007945907736452916</v>
      </c>
      <c r="O192" s="115"/>
      <c r="P192" s="29">
        <v>21540174.509999998</v>
      </c>
      <c r="Q192" s="29">
        <v>19970756.43</v>
      </c>
      <c r="R192" s="29">
        <f>+P192-Q192</f>
        <v>1569418.0799999982</v>
      </c>
      <c r="S192" s="98">
        <f>IF(Q192&lt;0,IF(R192=0,0,IF(OR(Q192=0,P192=0),"N.M.",IF(ABS(R192/Q192)&gt;=10,"N.M.",R192/(-Q192)))),IF(R192=0,0,IF(OR(Q192=0,P192=0),"N.M.",IF(ABS(R192/Q192)&gt;=10,"N.M.",R192/Q192))))</f>
        <v>0.07858581048249248</v>
      </c>
      <c r="T192" s="115"/>
      <c r="U192" s="29">
        <v>86098672.88</v>
      </c>
      <c r="V192" s="29">
        <v>86712721.022</v>
      </c>
      <c r="W192" s="29">
        <f>+U192-V192</f>
        <v>-614048.1420000046</v>
      </c>
      <c r="X192" s="98">
        <f>IF(V192&lt;0,IF(W192=0,0,IF(OR(V192=0,U192=0),"N.M.",IF(ABS(W192/V192)&gt;=10,"N.M.",W192/(-V192)))),IF(W192=0,0,IF(OR(V192=0,U192=0),"N.M.",IF(ABS(W192/V192)&gt;=10,"N.M.",W192/V192))))</f>
        <v>-0.007081407834546141</v>
      </c>
    </row>
    <row r="193" spans="2:24" s="13" customFormat="1" ht="0.75" customHeight="1" hidden="1" outlineLevel="1">
      <c r="B193" s="11"/>
      <c r="C193" s="56"/>
      <c r="D193" s="29"/>
      <c r="E193" s="29"/>
      <c r="F193" s="29"/>
      <c r="G193" s="29"/>
      <c r="H193" s="29"/>
      <c r="I193" s="98"/>
      <c r="J193" s="115"/>
      <c r="K193" s="29"/>
      <c r="L193" s="29"/>
      <c r="M193" s="29"/>
      <c r="N193" s="98"/>
      <c r="O193" s="115"/>
      <c r="P193" s="29"/>
      <c r="Q193" s="29"/>
      <c r="R193" s="29"/>
      <c r="S193" s="98"/>
      <c r="T193" s="115"/>
      <c r="U193" s="29"/>
      <c r="V193" s="29"/>
      <c r="W193" s="29"/>
      <c r="X193" s="98"/>
    </row>
    <row r="194" spans="1:24" s="14" customFormat="1" ht="12.75" hidden="1" outlineLevel="2">
      <c r="A194" s="14" t="s">
        <v>827</v>
      </c>
      <c r="B194" s="14" t="s">
        <v>828</v>
      </c>
      <c r="C194" s="54" t="s">
        <v>1470</v>
      </c>
      <c r="D194" s="15"/>
      <c r="E194" s="15"/>
      <c r="F194" s="15">
        <v>6204852</v>
      </c>
      <c r="G194" s="15">
        <v>4229992</v>
      </c>
      <c r="H194" s="90">
        <f>+F194-G194</f>
        <v>1974860</v>
      </c>
      <c r="I194" s="103">
        <f>IF(G194&lt;0,IF(H194=0,0,IF(OR(G194=0,F194=0),"N.M.",IF(ABS(H194/G194)&gt;=10,"N.M.",H194/(-G194)))),IF(H194=0,0,IF(OR(G194=0,F194=0),"N.M.",IF(ABS(H194/G194)&gt;=10,"N.M.",H194/G194))))</f>
        <v>0.4668708593302304</v>
      </c>
      <c r="J194" s="104"/>
      <c r="K194" s="15">
        <v>47587401</v>
      </c>
      <c r="L194" s="15">
        <v>51439298</v>
      </c>
      <c r="M194" s="90">
        <f>+K194-L194</f>
        <v>-3851897</v>
      </c>
      <c r="N194" s="103">
        <f>IF(L194&lt;0,IF(M194=0,0,IF(OR(L194=0,K194=0),"N.M.",IF(ABS(M194/L194)&gt;=10,"N.M.",M194/(-L194)))),IF(M194=0,0,IF(OR(L194=0,K194=0),"N.M.",IF(ABS(M194/L194)&gt;=10,"N.M.",M194/L194))))</f>
        <v>-0.07488237883806267</v>
      </c>
      <c r="O194" s="104"/>
      <c r="P194" s="15">
        <v>13496424</v>
      </c>
      <c r="Q194" s="15">
        <v>12774218</v>
      </c>
      <c r="R194" s="90">
        <f>+P194-Q194</f>
        <v>722206</v>
      </c>
      <c r="S194" s="103">
        <f>IF(Q194&lt;0,IF(R194=0,0,IF(OR(Q194=0,P194=0),"N.M.",IF(ABS(R194/Q194)&gt;=10,"N.M.",R194/(-Q194)))),IF(R194=0,0,IF(OR(Q194=0,P194=0),"N.M.",IF(ABS(R194/Q194)&gt;=10,"N.M.",R194/Q194))))</f>
        <v>0.05653622006450806</v>
      </c>
      <c r="T194" s="104"/>
      <c r="U194" s="15">
        <v>55964334</v>
      </c>
      <c r="V194" s="15">
        <v>61075686.76</v>
      </c>
      <c r="W194" s="90">
        <f>+U194-V194</f>
        <v>-5111352.759999998</v>
      </c>
      <c r="X194" s="103">
        <f>IF(V194&lt;0,IF(W194=0,0,IF(OR(V194=0,U194=0),"N.M.",IF(ABS(W194/V194)&gt;=10,"N.M.",W194/(-V194)))),IF(W194=0,0,IF(OR(V194=0,U194=0),"N.M.",IF(ABS(W194/V194)&gt;=10,"N.M.",W194/V194))))</f>
        <v>-0.0836888298953611</v>
      </c>
    </row>
    <row r="195" spans="1:24" s="14" customFormat="1" ht="12.75" hidden="1" outlineLevel="2">
      <c r="A195" s="14" t="s">
        <v>829</v>
      </c>
      <c r="B195" s="14" t="s">
        <v>830</v>
      </c>
      <c r="C195" s="54" t="s">
        <v>1471</v>
      </c>
      <c r="D195" s="15"/>
      <c r="E195" s="15"/>
      <c r="F195" s="15">
        <v>1307968.7</v>
      </c>
      <c r="G195" s="15">
        <v>9697</v>
      </c>
      <c r="H195" s="90">
        <f>+F195-G195</f>
        <v>1298271.7</v>
      </c>
      <c r="I195" s="103" t="str">
        <f>IF(G195&lt;0,IF(H195=0,0,IF(OR(G195=0,F195=0),"N.M.",IF(ABS(H195/G195)&gt;=10,"N.M.",H195/(-G195)))),IF(H195=0,0,IF(OR(G195=0,F195=0),"N.M.",IF(ABS(H195/G195)&gt;=10,"N.M.",H195/G195))))</f>
        <v>N.M.</v>
      </c>
      <c r="J195" s="104"/>
      <c r="K195" s="15">
        <v>10626728.7</v>
      </c>
      <c r="L195" s="15">
        <v>7121381</v>
      </c>
      <c r="M195" s="90">
        <f>+K195-L195</f>
        <v>3505347.6999999993</v>
      </c>
      <c r="N195" s="103">
        <f>IF(L195&lt;0,IF(M195=0,0,IF(OR(L195=0,K195=0),"N.M.",IF(ABS(M195/L195)&gt;=10,"N.M.",M195/(-L195)))),IF(M195=0,0,IF(OR(L195=0,K195=0),"N.M.",IF(ABS(M195/L195)&gt;=10,"N.M.",M195/L195))))</f>
        <v>0.49222864216926454</v>
      </c>
      <c r="O195" s="104"/>
      <c r="P195" s="15">
        <v>3821023.7</v>
      </c>
      <c r="Q195" s="15">
        <v>71838</v>
      </c>
      <c r="R195" s="90">
        <f>+P195-Q195</f>
        <v>3749185.7</v>
      </c>
      <c r="S195" s="103" t="str">
        <f>IF(Q195&lt;0,IF(R195=0,0,IF(OR(Q195=0,P195=0),"N.M.",IF(ABS(R195/Q195)&gt;=10,"N.M.",R195/(-Q195)))),IF(R195=0,0,IF(OR(Q195=0,P195=0),"N.M.",IF(ABS(R195/Q195)&gt;=10,"N.M.",R195/Q195))))</f>
        <v>N.M.</v>
      </c>
      <c r="T195" s="104"/>
      <c r="U195" s="15">
        <v>13122085.7</v>
      </c>
      <c r="V195" s="15">
        <v>8568721.49</v>
      </c>
      <c r="W195" s="90">
        <f>+U195-V195</f>
        <v>4553364.209999999</v>
      </c>
      <c r="X195" s="103">
        <f>IF(V195&lt;0,IF(W195=0,0,IF(OR(V195=0,U195=0),"N.M.",IF(ABS(W195/V195)&gt;=10,"N.M.",W195/(-V195)))),IF(W195=0,0,IF(OR(V195=0,U195=0),"N.M.",IF(ABS(W195/V195)&gt;=10,"N.M.",W195/V195))))</f>
        <v>0.5313936525202664</v>
      </c>
    </row>
    <row r="196" spans="1:24" s="14" customFormat="1" ht="12.75" hidden="1" outlineLevel="2">
      <c r="A196" s="14" t="s">
        <v>831</v>
      </c>
      <c r="B196" s="14" t="s">
        <v>832</v>
      </c>
      <c r="C196" s="54" t="s">
        <v>1472</v>
      </c>
      <c r="D196" s="15"/>
      <c r="E196" s="15"/>
      <c r="F196" s="15">
        <v>3556664</v>
      </c>
      <c r="G196" s="15">
        <v>3633054</v>
      </c>
      <c r="H196" s="90">
        <f>+F196-G196</f>
        <v>-76390</v>
      </c>
      <c r="I196" s="103">
        <f>IF(G196&lt;0,IF(H196=0,0,IF(OR(G196=0,F196=0),"N.M.",IF(ABS(H196/G196)&gt;=10,"N.M.",H196/(-G196)))),IF(H196=0,0,IF(OR(G196=0,F196=0),"N.M.",IF(ABS(H196/G196)&gt;=10,"N.M.",H196/G196))))</f>
        <v>-0.02102638716627939</v>
      </c>
      <c r="J196" s="104"/>
      <c r="K196" s="15">
        <v>37058882</v>
      </c>
      <c r="L196" s="15">
        <v>35386827</v>
      </c>
      <c r="M196" s="90">
        <f>+K196-L196</f>
        <v>1672055</v>
      </c>
      <c r="N196" s="103">
        <f>IF(L196&lt;0,IF(M196=0,0,IF(OR(L196=0,K196=0),"N.M.",IF(ABS(M196/L196)&gt;=10,"N.M.",M196/(-L196)))),IF(M196=0,0,IF(OR(L196=0,K196=0),"N.M.",IF(ABS(M196/L196)&gt;=10,"N.M.",M196/L196))))</f>
        <v>0.047250774984713945</v>
      </c>
      <c r="O196" s="104"/>
      <c r="P196" s="15">
        <v>10853030</v>
      </c>
      <c r="Q196" s="15">
        <v>10905517</v>
      </c>
      <c r="R196" s="90">
        <f>+P196-Q196</f>
        <v>-52487</v>
      </c>
      <c r="S196" s="103">
        <f>IF(Q196&lt;0,IF(R196=0,0,IF(OR(Q196=0,P196=0),"N.M.",IF(ABS(R196/Q196)&gt;=10,"N.M.",R196/(-Q196)))),IF(R196=0,0,IF(OR(Q196=0,P196=0),"N.M.",IF(ABS(R196/Q196)&gt;=10,"N.M.",R196/Q196))))</f>
        <v>-0.004812885074591145</v>
      </c>
      <c r="T196" s="104"/>
      <c r="U196" s="15">
        <v>44954173</v>
      </c>
      <c r="V196" s="15">
        <v>43124814</v>
      </c>
      <c r="W196" s="90">
        <f>+U196-V196</f>
        <v>1829359</v>
      </c>
      <c r="X196" s="103">
        <f>IF(V196&lt;0,IF(W196=0,0,IF(OR(V196=0,U196=0),"N.M.",IF(ABS(W196/V196)&gt;=10,"N.M.",W196/(-V196)))),IF(W196=0,0,IF(OR(V196=0,U196=0),"N.M.",IF(ABS(W196/V196)&gt;=10,"N.M.",W196/V196))))</f>
        <v>0.04242010180032313</v>
      </c>
    </row>
    <row r="197" spans="1:24" s="14" customFormat="1" ht="12.75" hidden="1" outlineLevel="2">
      <c r="A197" s="14" t="s">
        <v>833</v>
      </c>
      <c r="B197" s="14" t="s">
        <v>834</v>
      </c>
      <c r="C197" s="54" t="s">
        <v>1473</v>
      </c>
      <c r="D197" s="15"/>
      <c r="E197" s="15"/>
      <c r="F197" s="15">
        <v>5421539.34</v>
      </c>
      <c r="G197" s="15">
        <v>6092412.8</v>
      </c>
      <c r="H197" s="90">
        <f>+F197-G197</f>
        <v>-670873.46</v>
      </c>
      <c r="I197" s="103">
        <f>IF(G197&lt;0,IF(H197=0,0,IF(OR(G197=0,F197=0),"N.M.",IF(ABS(H197/G197)&gt;=10,"N.M.",H197/(-G197)))),IF(H197=0,0,IF(OR(G197=0,F197=0),"N.M.",IF(ABS(H197/G197)&gt;=10,"N.M.",H197/G197))))</f>
        <v>-0.11011621865150044</v>
      </c>
      <c r="J197" s="104"/>
      <c r="K197" s="15">
        <v>43784008.57</v>
      </c>
      <c r="L197" s="15">
        <v>46624958.04</v>
      </c>
      <c r="M197" s="90">
        <f>+K197-L197</f>
        <v>-2840949.469999999</v>
      </c>
      <c r="N197" s="103">
        <f>IF(L197&lt;0,IF(M197=0,0,IF(OR(L197=0,K197=0),"N.M.",IF(ABS(M197/L197)&gt;=10,"N.M.",M197/(-L197)))),IF(M197=0,0,IF(OR(L197=0,K197=0),"N.M.",IF(ABS(M197/L197)&gt;=10,"N.M.",M197/L197))))</f>
        <v>-0.06093194695344757</v>
      </c>
      <c r="O197" s="104"/>
      <c r="P197" s="15">
        <v>16999728.12</v>
      </c>
      <c r="Q197" s="15">
        <v>17236626.04</v>
      </c>
      <c r="R197" s="90">
        <f>+P197-Q197</f>
        <v>-236897.91999999806</v>
      </c>
      <c r="S197" s="103">
        <f>IF(Q197&lt;0,IF(R197=0,0,IF(OR(Q197=0,P197=0),"N.M.",IF(ABS(R197/Q197)&gt;=10,"N.M.",R197/(-Q197)))),IF(R197=0,0,IF(OR(Q197=0,P197=0),"N.M.",IF(ABS(R197/Q197)&gt;=10,"N.M.",R197/Q197))))</f>
        <v>-0.013743868402681787</v>
      </c>
      <c r="T197" s="104"/>
      <c r="U197" s="15">
        <v>55078403.55</v>
      </c>
      <c r="V197" s="15">
        <v>55326143.129999995</v>
      </c>
      <c r="W197" s="90">
        <f>+U197-V197</f>
        <v>-247739.5799999982</v>
      </c>
      <c r="X197" s="103">
        <f>IF(V197&lt;0,IF(W197=0,0,IF(OR(V197=0,U197=0),"N.M.",IF(ABS(W197/V197)&gt;=10,"N.M.",W197/(-V197)))),IF(W197=0,0,IF(OR(V197=0,U197=0),"N.M.",IF(ABS(W197/V197)&gt;=10,"N.M.",W197/V197))))</f>
        <v>-0.004477803186422806</v>
      </c>
    </row>
    <row r="198" spans="1:24" s="13" customFormat="1" ht="12.75" collapsed="1">
      <c r="A198" s="13" t="s">
        <v>235</v>
      </c>
      <c r="B198" s="11"/>
      <c r="C198" s="56" t="s">
        <v>278</v>
      </c>
      <c r="D198" s="29"/>
      <c r="E198" s="29"/>
      <c r="F198" s="29">
        <v>16491024.04</v>
      </c>
      <c r="G198" s="29">
        <v>13965155.8</v>
      </c>
      <c r="H198" s="29">
        <f>+F198-G198</f>
        <v>2525868.2399999984</v>
      </c>
      <c r="I198" s="98">
        <f>IF(G198&lt;0,IF(H198=0,0,IF(OR(G198=0,F198=0),"N.M.",IF(ABS(H198/G198)&gt;=10,"N.M.",H198/(-G198)))),IF(H198=0,0,IF(OR(G198=0,F198=0),"N.M.",IF(ABS(H198/G198)&gt;=10,"N.M.",H198/G198))))</f>
        <v>0.18086932048405777</v>
      </c>
      <c r="J198" s="115"/>
      <c r="K198" s="29">
        <v>139057020.27</v>
      </c>
      <c r="L198" s="29">
        <v>140572464.04</v>
      </c>
      <c r="M198" s="29">
        <f>+K198-L198</f>
        <v>-1515443.769999981</v>
      </c>
      <c r="N198" s="98">
        <f>IF(L198&lt;0,IF(M198=0,0,IF(OR(L198=0,K198=0),"N.M.",IF(ABS(M198/L198)&gt;=10,"N.M.",M198/(-L198)))),IF(M198=0,0,IF(OR(L198=0,K198=0),"N.M.",IF(ABS(M198/L198)&gt;=10,"N.M.",M198/L198))))</f>
        <v>-0.01078051651402198</v>
      </c>
      <c r="O198" s="115"/>
      <c r="P198" s="29">
        <v>45170205.82</v>
      </c>
      <c r="Q198" s="29">
        <v>40988199.04</v>
      </c>
      <c r="R198" s="29">
        <f>+P198-Q198</f>
        <v>4182006.780000001</v>
      </c>
      <c r="S198" s="98">
        <f>IF(Q198&lt;0,IF(R198=0,0,IF(OR(Q198=0,P198=0),"N.M.",IF(ABS(R198/Q198)&gt;=10,"N.M.",R198/(-Q198)))),IF(R198=0,0,IF(OR(Q198=0,P198=0),"N.M.",IF(ABS(R198/Q198)&gt;=10,"N.M.",R198/Q198))))</f>
        <v>0.10202953235195379</v>
      </c>
      <c r="T198" s="115"/>
      <c r="U198" s="29">
        <v>169118996.25</v>
      </c>
      <c r="V198" s="29">
        <v>168095365.38</v>
      </c>
      <c r="W198" s="29">
        <f>+U198-V198</f>
        <v>1023630.8700000048</v>
      </c>
      <c r="X198" s="98">
        <f>IF(V198&lt;0,IF(W198=0,0,IF(OR(V198=0,U198=0),"N.M.",IF(ABS(W198/V198)&gt;=10,"N.M.",W198/(-V198)))),IF(W198=0,0,IF(OR(V198=0,U198=0),"N.M.",IF(ABS(W198/V198)&gt;=10,"N.M.",W198/V198))))</f>
        <v>0.006089584133899009</v>
      </c>
    </row>
    <row r="199" spans="2:24" s="13" customFormat="1" ht="0.75" customHeight="1" hidden="1" outlineLevel="1">
      <c r="B199" s="11"/>
      <c r="C199" s="56"/>
      <c r="D199" s="29"/>
      <c r="E199" s="29"/>
      <c r="F199" s="29"/>
      <c r="G199" s="29"/>
      <c r="H199" s="29"/>
      <c r="I199" s="98"/>
      <c r="J199" s="115"/>
      <c r="K199" s="29"/>
      <c r="L199" s="29"/>
      <c r="M199" s="29"/>
      <c r="N199" s="98"/>
      <c r="O199" s="115"/>
      <c r="P199" s="29"/>
      <c r="Q199" s="29"/>
      <c r="R199" s="29"/>
      <c r="S199" s="98"/>
      <c r="T199" s="115"/>
      <c r="U199" s="29"/>
      <c r="V199" s="29"/>
      <c r="W199" s="29"/>
      <c r="X199" s="98"/>
    </row>
    <row r="200" spans="1:24" s="14" customFormat="1" ht="12.75" hidden="1" outlineLevel="2">
      <c r="A200" s="14" t="s">
        <v>835</v>
      </c>
      <c r="B200" s="14" t="s">
        <v>836</v>
      </c>
      <c r="C200" s="54" t="s">
        <v>1474</v>
      </c>
      <c r="D200" s="15"/>
      <c r="E200" s="15"/>
      <c r="F200" s="15">
        <v>-228</v>
      </c>
      <c r="G200" s="15">
        <v>-200</v>
      </c>
      <c r="H200" s="90">
        <f aca="true" t="shared" si="80" ref="H200:H231">+F200-G200</f>
        <v>-28</v>
      </c>
      <c r="I200" s="103">
        <f aca="true" t="shared" si="81" ref="I200:I231">IF(G200&lt;0,IF(H200=0,0,IF(OR(G200=0,F200=0),"N.M.",IF(ABS(H200/G200)&gt;=10,"N.M.",H200/(-G200)))),IF(H200=0,0,IF(OR(G200=0,F200=0),"N.M.",IF(ABS(H200/G200)&gt;=10,"N.M.",H200/G200))))</f>
        <v>-0.14</v>
      </c>
      <c r="J200" s="104"/>
      <c r="K200" s="15">
        <v>-2279</v>
      </c>
      <c r="L200" s="15">
        <v>-1776</v>
      </c>
      <c r="M200" s="90">
        <f aca="true" t="shared" si="82" ref="M200:M231">+K200-L200</f>
        <v>-503</v>
      </c>
      <c r="N200" s="103">
        <f aca="true" t="shared" si="83" ref="N200:N231">IF(L200&lt;0,IF(M200=0,0,IF(OR(L200=0,K200=0),"N.M.",IF(ABS(M200/L200)&gt;=10,"N.M.",M200/(-L200)))),IF(M200=0,0,IF(OR(L200=0,K200=0),"N.M.",IF(ABS(M200/L200)&gt;=10,"N.M.",M200/L200))))</f>
        <v>-0.28322072072072074</v>
      </c>
      <c r="O200" s="104"/>
      <c r="P200" s="15">
        <v>-684</v>
      </c>
      <c r="Q200" s="15">
        <v>-600</v>
      </c>
      <c r="R200" s="90">
        <f aca="true" t="shared" si="84" ref="R200:R231">+P200-Q200</f>
        <v>-84</v>
      </c>
      <c r="S200" s="103">
        <f aca="true" t="shared" si="85" ref="S200:S231">IF(Q200&lt;0,IF(R200=0,0,IF(OR(Q200=0,P200=0),"N.M.",IF(ABS(R200/Q200)&gt;=10,"N.M.",R200/(-Q200)))),IF(R200=0,0,IF(OR(Q200=0,P200=0),"N.M.",IF(ABS(R200/Q200)&gt;=10,"N.M.",R200/Q200))))</f>
        <v>-0.14</v>
      </c>
      <c r="T200" s="104"/>
      <c r="U200" s="15">
        <v>-2679</v>
      </c>
      <c r="V200" s="15">
        <v>-2086</v>
      </c>
      <c r="W200" s="90">
        <f aca="true" t="shared" si="86" ref="W200:W231">+U200-V200</f>
        <v>-593</v>
      </c>
      <c r="X200" s="103">
        <f aca="true" t="shared" si="87" ref="X200:X231">IF(V200&lt;0,IF(W200=0,0,IF(OR(V200=0,U200=0),"N.M.",IF(ABS(W200/V200)&gt;=10,"N.M.",W200/(-V200)))),IF(W200=0,0,IF(OR(V200=0,U200=0),"N.M.",IF(ABS(W200/V200)&gt;=10,"N.M.",W200/V200))))</f>
        <v>-0.28427612655800577</v>
      </c>
    </row>
    <row r="201" spans="1:24" s="14" customFormat="1" ht="12.75" hidden="1" outlineLevel="2">
      <c r="A201" s="14" t="s">
        <v>837</v>
      </c>
      <c r="B201" s="14" t="s">
        <v>838</v>
      </c>
      <c r="C201" s="54" t="s">
        <v>1475</v>
      </c>
      <c r="D201" s="15"/>
      <c r="E201" s="15"/>
      <c r="F201" s="15">
        <v>76225.22</v>
      </c>
      <c r="G201" s="15">
        <v>66229.49</v>
      </c>
      <c r="H201" s="90">
        <f t="shared" si="80"/>
        <v>9995.729999999996</v>
      </c>
      <c r="I201" s="103">
        <f t="shared" si="81"/>
        <v>0.15092566770482446</v>
      </c>
      <c r="J201" s="104"/>
      <c r="K201" s="15">
        <v>937071.78</v>
      </c>
      <c r="L201" s="15">
        <v>829241.29</v>
      </c>
      <c r="M201" s="90">
        <f t="shared" si="82"/>
        <v>107830.48999999999</v>
      </c>
      <c r="N201" s="103">
        <f t="shared" si="83"/>
        <v>0.13003511921120087</v>
      </c>
      <c r="O201" s="104"/>
      <c r="P201" s="15">
        <v>253056.92</v>
      </c>
      <c r="Q201" s="15">
        <v>222277.85</v>
      </c>
      <c r="R201" s="90">
        <f t="shared" si="84"/>
        <v>30779.070000000007</v>
      </c>
      <c r="S201" s="103">
        <f t="shared" si="85"/>
        <v>0.13847115220882336</v>
      </c>
      <c r="T201" s="104"/>
      <c r="U201" s="15">
        <v>1092279.29</v>
      </c>
      <c r="V201" s="15">
        <v>995283.8</v>
      </c>
      <c r="W201" s="90">
        <f t="shared" si="86"/>
        <v>96995.48999999999</v>
      </c>
      <c r="X201" s="103">
        <f t="shared" si="87"/>
        <v>0.09745510777930876</v>
      </c>
    </row>
    <row r="202" spans="1:24" s="14" customFormat="1" ht="12.75" hidden="1" outlineLevel="2">
      <c r="A202" s="14" t="s">
        <v>839</v>
      </c>
      <c r="B202" s="14" t="s">
        <v>840</v>
      </c>
      <c r="C202" s="54" t="s">
        <v>1476</v>
      </c>
      <c r="D202" s="15"/>
      <c r="E202" s="15"/>
      <c r="F202" s="15">
        <v>111917.26000000001</v>
      </c>
      <c r="G202" s="15">
        <v>83181.90000000001</v>
      </c>
      <c r="H202" s="90">
        <f t="shared" si="80"/>
        <v>28735.36</v>
      </c>
      <c r="I202" s="103">
        <f t="shared" si="81"/>
        <v>0.34545207551161966</v>
      </c>
      <c r="J202" s="104"/>
      <c r="K202" s="15">
        <v>983719.3300000001</v>
      </c>
      <c r="L202" s="15">
        <v>1029334.6</v>
      </c>
      <c r="M202" s="90">
        <f t="shared" si="82"/>
        <v>-45615.2699999999</v>
      </c>
      <c r="N202" s="103">
        <f t="shared" si="83"/>
        <v>-0.044315298446200004</v>
      </c>
      <c r="O202" s="104"/>
      <c r="P202" s="15">
        <v>332019.23</v>
      </c>
      <c r="Q202" s="15">
        <v>290613.57</v>
      </c>
      <c r="R202" s="90">
        <f t="shared" si="84"/>
        <v>41405.659999999974</v>
      </c>
      <c r="S202" s="103">
        <f t="shared" si="85"/>
        <v>0.14247669164244456</v>
      </c>
      <c r="T202" s="104"/>
      <c r="U202" s="15">
        <v>1182655.3800000001</v>
      </c>
      <c r="V202" s="15">
        <v>1198709.95</v>
      </c>
      <c r="W202" s="90">
        <f t="shared" si="86"/>
        <v>-16054.569999999832</v>
      </c>
      <c r="X202" s="103">
        <f t="shared" si="87"/>
        <v>-0.01339320658846607</v>
      </c>
    </row>
    <row r="203" spans="1:24" s="14" customFormat="1" ht="12.75" hidden="1" outlineLevel="2">
      <c r="A203" s="14" t="s">
        <v>841</v>
      </c>
      <c r="B203" s="14" t="s">
        <v>842</v>
      </c>
      <c r="C203" s="54" t="s">
        <v>1477</v>
      </c>
      <c r="D203" s="15"/>
      <c r="E203" s="15"/>
      <c r="F203" s="15">
        <v>219126.14</v>
      </c>
      <c r="G203" s="15">
        <v>393697.59</v>
      </c>
      <c r="H203" s="90">
        <f t="shared" si="80"/>
        <v>-174571.45</v>
      </c>
      <c r="I203" s="103">
        <f t="shared" si="81"/>
        <v>-0.4434150841512644</v>
      </c>
      <c r="J203" s="104"/>
      <c r="K203" s="15">
        <v>2884197.41</v>
      </c>
      <c r="L203" s="15">
        <v>3901292.2199999997</v>
      </c>
      <c r="M203" s="90">
        <f t="shared" si="82"/>
        <v>-1017094.8099999996</v>
      </c>
      <c r="N203" s="103">
        <f t="shared" si="83"/>
        <v>-0.26070715871675965</v>
      </c>
      <c r="O203" s="104"/>
      <c r="P203" s="15">
        <v>500052.96</v>
      </c>
      <c r="Q203" s="15">
        <v>1274289.83</v>
      </c>
      <c r="R203" s="90">
        <f t="shared" si="84"/>
        <v>-774236.8700000001</v>
      </c>
      <c r="S203" s="103">
        <f t="shared" si="85"/>
        <v>-0.6075830252839733</v>
      </c>
      <c r="T203" s="104"/>
      <c r="U203" s="15">
        <v>3720440.583</v>
      </c>
      <c r="V203" s="15">
        <v>4639802.149999999</v>
      </c>
      <c r="W203" s="90">
        <f t="shared" si="86"/>
        <v>-919361.5669999993</v>
      </c>
      <c r="X203" s="103">
        <f t="shared" si="87"/>
        <v>-0.19814671774312606</v>
      </c>
    </row>
    <row r="204" spans="1:24" s="14" customFormat="1" ht="12.75" hidden="1" outlineLevel="2">
      <c r="A204" s="14" t="s">
        <v>843</v>
      </c>
      <c r="B204" s="14" t="s">
        <v>844</v>
      </c>
      <c r="C204" s="54" t="s">
        <v>1478</v>
      </c>
      <c r="D204" s="15"/>
      <c r="E204" s="15"/>
      <c r="F204" s="15">
        <v>0</v>
      </c>
      <c r="G204" s="15">
        <v>0</v>
      </c>
      <c r="H204" s="90">
        <f t="shared" si="80"/>
        <v>0</v>
      </c>
      <c r="I204" s="103">
        <f t="shared" si="81"/>
        <v>0</v>
      </c>
      <c r="J204" s="104"/>
      <c r="K204" s="15">
        <v>30243.16</v>
      </c>
      <c r="L204" s="15">
        <v>51934.36</v>
      </c>
      <c r="M204" s="90">
        <f t="shared" si="82"/>
        <v>-21691.2</v>
      </c>
      <c r="N204" s="103">
        <f t="shared" si="83"/>
        <v>-0.41766568414436994</v>
      </c>
      <c r="O204" s="104"/>
      <c r="P204" s="15">
        <v>0</v>
      </c>
      <c r="Q204" s="15">
        <v>0</v>
      </c>
      <c r="R204" s="90">
        <f t="shared" si="84"/>
        <v>0</v>
      </c>
      <c r="S204" s="103">
        <f t="shared" si="85"/>
        <v>0</v>
      </c>
      <c r="T204" s="104"/>
      <c r="U204" s="15">
        <v>30243.16</v>
      </c>
      <c r="V204" s="15">
        <v>51934.36</v>
      </c>
      <c r="W204" s="90">
        <f t="shared" si="86"/>
        <v>-21691.2</v>
      </c>
      <c r="X204" s="103">
        <f t="shared" si="87"/>
        <v>-0.41766568414436994</v>
      </c>
    </row>
    <row r="205" spans="1:24" s="14" customFormat="1" ht="12.75" hidden="1" outlineLevel="2">
      <c r="A205" s="14" t="s">
        <v>845</v>
      </c>
      <c r="B205" s="14" t="s">
        <v>846</v>
      </c>
      <c r="C205" s="54" t="s">
        <v>1479</v>
      </c>
      <c r="D205" s="15"/>
      <c r="E205" s="15"/>
      <c r="F205" s="15">
        <v>97502.84</v>
      </c>
      <c r="G205" s="15">
        <v>80793.98</v>
      </c>
      <c r="H205" s="90">
        <f t="shared" si="80"/>
        <v>16708.86</v>
      </c>
      <c r="I205" s="103">
        <f t="shared" si="81"/>
        <v>0.20680823001911777</v>
      </c>
      <c r="J205" s="104"/>
      <c r="K205" s="15">
        <v>1022044.34</v>
      </c>
      <c r="L205" s="15">
        <v>705656.6900000001</v>
      </c>
      <c r="M205" s="90">
        <f t="shared" si="82"/>
        <v>316387.6499999999</v>
      </c>
      <c r="N205" s="103">
        <f t="shared" si="83"/>
        <v>0.44835917307040607</v>
      </c>
      <c r="O205" s="104"/>
      <c r="P205" s="15">
        <v>292640.7</v>
      </c>
      <c r="Q205" s="15">
        <v>240919.52000000002</v>
      </c>
      <c r="R205" s="90">
        <f t="shared" si="84"/>
        <v>51721.17999999999</v>
      </c>
      <c r="S205" s="103">
        <f t="shared" si="85"/>
        <v>0.21468239684356</v>
      </c>
      <c r="T205" s="104"/>
      <c r="U205" s="15">
        <v>1192281.551</v>
      </c>
      <c r="V205" s="15">
        <v>840776.24</v>
      </c>
      <c r="W205" s="90">
        <f t="shared" si="86"/>
        <v>351505.311</v>
      </c>
      <c r="X205" s="103">
        <f t="shared" si="87"/>
        <v>0.4180723648898546</v>
      </c>
    </row>
    <row r="206" spans="1:24" s="14" customFormat="1" ht="12.75" hidden="1" outlineLevel="2">
      <c r="A206" s="14" t="s">
        <v>847</v>
      </c>
      <c r="B206" s="14" t="s">
        <v>848</v>
      </c>
      <c r="C206" s="54" t="s">
        <v>1480</v>
      </c>
      <c r="D206" s="15"/>
      <c r="E206" s="15"/>
      <c r="F206" s="15">
        <v>0</v>
      </c>
      <c r="G206" s="15">
        <v>0</v>
      </c>
      <c r="H206" s="90">
        <f t="shared" si="80"/>
        <v>0</v>
      </c>
      <c r="I206" s="103">
        <f t="shared" si="81"/>
        <v>0</v>
      </c>
      <c r="J206" s="104"/>
      <c r="K206" s="15">
        <v>0</v>
      </c>
      <c r="L206" s="15">
        <v>0</v>
      </c>
      <c r="M206" s="90">
        <f t="shared" si="82"/>
        <v>0</v>
      </c>
      <c r="N206" s="103">
        <f t="shared" si="83"/>
        <v>0</v>
      </c>
      <c r="O206" s="104"/>
      <c r="P206" s="15">
        <v>0</v>
      </c>
      <c r="Q206" s="15">
        <v>0</v>
      </c>
      <c r="R206" s="90">
        <f t="shared" si="84"/>
        <v>0</v>
      </c>
      <c r="S206" s="103">
        <f t="shared" si="85"/>
        <v>0</v>
      </c>
      <c r="T206" s="104"/>
      <c r="U206" s="15">
        <v>0</v>
      </c>
      <c r="V206" s="15">
        <v>-88.21000000000001</v>
      </c>
      <c r="W206" s="90">
        <f t="shared" si="86"/>
        <v>88.21000000000001</v>
      </c>
      <c r="X206" s="103" t="str">
        <f t="shared" si="87"/>
        <v>N.M.</v>
      </c>
    </row>
    <row r="207" spans="1:24" s="14" customFormat="1" ht="12.75" hidden="1" outlineLevel="2">
      <c r="A207" s="14" t="s">
        <v>849</v>
      </c>
      <c r="B207" s="14" t="s">
        <v>850</v>
      </c>
      <c r="C207" s="54" t="s">
        <v>1481</v>
      </c>
      <c r="D207" s="15"/>
      <c r="E207" s="15"/>
      <c r="F207" s="15">
        <v>251854.56</v>
      </c>
      <c r="G207" s="15">
        <v>333019.14</v>
      </c>
      <c r="H207" s="90">
        <f t="shared" si="80"/>
        <v>-81164.58000000002</v>
      </c>
      <c r="I207" s="103">
        <f t="shared" si="81"/>
        <v>-0.24372346886728496</v>
      </c>
      <c r="J207" s="104"/>
      <c r="K207" s="15">
        <v>3448557.9</v>
      </c>
      <c r="L207" s="15">
        <v>3385913.24</v>
      </c>
      <c r="M207" s="90">
        <f t="shared" si="82"/>
        <v>62644.65999999968</v>
      </c>
      <c r="N207" s="103">
        <f t="shared" si="83"/>
        <v>0.01850155498963691</v>
      </c>
      <c r="O207" s="104"/>
      <c r="P207" s="15">
        <v>758117.31</v>
      </c>
      <c r="Q207" s="15">
        <v>1024547.61</v>
      </c>
      <c r="R207" s="90">
        <f t="shared" si="84"/>
        <v>-266430.29999999993</v>
      </c>
      <c r="S207" s="103">
        <f t="shared" si="85"/>
        <v>-0.2600467732290156</v>
      </c>
      <c r="T207" s="104"/>
      <c r="U207" s="15">
        <v>4145459.1169999996</v>
      </c>
      <c r="V207" s="15">
        <v>4030897.2300000004</v>
      </c>
      <c r="W207" s="90">
        <f t="shared" si="86"/>
        <v>114561.88699999917</v>
      </c>
      <c r="X207" s="103">
        <f t="shared" si="87"/>
        <v>0.028420939672530218</v>
      </c>
    </row>
    <row r="208" spans="1:24" s="14" customFormat="1" ht="12.75" hidden="1" outlineLevel="2">
      <c r="A208" s="14" t="s">
        <v>851</v>
      </c>
      <c r="B208" s="14" t="s">
        <v>852</v>
      </c>
      <c r="C208" s="54" t="s">
        <v>1482</v>
      </c>
      <c r="D208" s="15"/>
      <c r="E208" s="15"/>
      <c r="F208" s="15">
        <v>0</v>
      </c>
      <c r="G208" s="15">
        <v>0</v>
      </c>
      <c r="H208" s="90">
        <f t="shared" si="80"/>
        <v>0</v>
      </c>
      <c r="I208" s="103">
        <f t="shared" si="81"/>
        <v>0</v>
      </c>
      <c r="J208" s="104"/>
      <c r="K208" s="15">
        <v>0</v>
      </c>
      <c r="L208" s="15">
        <v>0</v>
      </c>
      <c r="M208" s="90">
        <f t="shared" si="82"/>
        <v>0</v>
      </c>
      <c r="N208" s="103">
        <f t="shared" si="83"/>
        <v>0</v>
      </c>
      <c r="O208" s="104"/>
      <c r="P208" s="15">
        <v>0</v>
      </c>
      <c r="Q208" s="15">
        <v>0</v>
      </c>
      <c r="R208" s="90">
        <f t="shared" si="84"/>
        <v>0</v>
      </c>
      <c r="S208" s="103">
        <f t="shared" si="85"/>
        <v>0</v>
      </c>
      <c r="T208" s="104"/>
      <c r="U208" s="15">
        <v>0</v>
      </c>
      <c r="V208" s="15">
        <v>-80.84</v>
      </c>
      <c r="W208" s="90">
        <f t="shared" si="86"/>
        <v>80.84</v>
      </c>
      <c r="X208" s="103" t="str">
        <f t="shared" si="87"/>
        <v>N.M.</v>
      </c>
    </row>
    <row r="209" spans="1:24" s="14" customFormat="1" ht="12.75" hidden="1" outlineLevel="2">
      <c r="A209" s="14" t="s">
        <v>853</v>
      </c>
      <c r="B209" s="14" t="s">
        <v>854</v>
      </c>
      <c r="C209" s="54" t="s">
        <v>1483</v>
      </c>
      <c r="D209" s="15"/>
      <c r="E209" s="15"/>
      <c r="F209" s="15">
        <v>0</v>
      </c>
      <c r="G209" s="15">
        <v>0</v>
      </c>
      <c r="H209" s="90">
        <f t="shared" si="80"/>
        <v>0</v>
      </c>
      <c r="I209" s="103">
        <f t="shared" si="81"/>
        <v>0</v>
      </c>
      <c r="J209" s="104"/>
      <c r="K209" s="15">
        <v>0</v>
      </c>
      <c r="L209" s="15">
        <v>0</v>
      </c>
      <c r="M209" s="90">
        <f t="shared" si="82"/>
        <v>0</v>
      </c>
      <c r="N209" s="103">
        <f t="shared" si="83"/>
        <v>0</v>
      </c>
      <c r="O209" s="104"/>
      <c r="P209" s="15">
        <v>0</v>
      </c>
      <c r="Q209" s="15">
        <v>0</v>
      </c>
      <c r="R209" s="90">
        <f t="shared" si="84"/>
        <v>0</v>
      </c>
      <c r="S209" s="103">
        <f t="shared" si="85"/>
        <v>0</v>
      </c>
      <c r="T209" s="104"/>
      <c r="U209" s="15">
        <v>0</v>
      </c>
      <c r="V209" s="15">
        <v>-136.64000000000001</v>
      </c>
      <c r="W209" s="90">
        <f t="shared" si="86"/>
        <v>136.64000000000001</v>
      </c>
      <c r="X209" s="103" t="str">
        <f t="shared" si="87"/>
        <v>N.M.</v>
      </c>
    </row>
    <row r="210" spans="1:24" s="14" customFormat="1" ht="12.75" hidden="1" outlineLevel="2">
      <c r="A210" s="14" t="s">
        <v>855</v>
      </c>
      <c r="B210" s="14" t="s">
        <v>856</v>
      </c>
      <c r="C210" s="54" t="s">
        <v>1484</v>
      </c>
      <c r="D210" s="15"/>
      <c r="E210" s="15"/>
      <c r="F210" s="15">
        <v>7.95</v>
      </c>
      <c r="G210" s="15">
        <v>0</v>
      </c>
      <c r="H210" s="90">
        <f t="shared" si="80"/>
        <v>7.95</v>
      </c>
      <c r="I210" s="103" t="str">
        <f t="shared" si="81"/>
        <v>N.M.</v>
      </c>
      <c r="J210" s="104"/>
      <c r="K210" s="15">
        <v>63.870000000000005</v>
      </c>
      <c r="L210" s="15">
        <v>0</v>
      </c>
      <c r="M210" s="90">
        <f t="shared" si="82"/>
        <v>63.870000000000005</v>
      </c>
      <c r="N210" s="103" t="str">
        <f t="shared" si="83"/>
        <v>N.M.</v>
      </c>
      <c r="O210" s="104"/>
      <c r="P210" s="15">
        <v>44.08</v>
      </c>
      <c r="Q210" s="15">
        <v>0</v>
      </c>
      <c r="R210" s="90">
        <f t="shared" si="84"/>
        <v>44.08</v>
      </c>
      <c r="S210" s="103" t="str">
        <f t="shared" si="85"/>
        <v>N.M.</v>
      </c>
      <c r="T210" s="104"/>
      <c r="U210" s="15">
        <v>66.65</v>
      </c>
      <c r="V210" s="15">
        <v>0</v>
      </c>
      <c r="W210" s="90">
        <f t="shared" si="86"/>
        <v>66.65</v>
      </c>
      <c r="X210" s="103" t="str">
        <f t="shared" si="87"/>
        <v>N.M.</v>
      </c>
    </row>
    <row r="211" spans="1:24" s="14" customFormat="1" ht="12.75" hidden="1" outlineLevel="2">
      <c r="A211" s="14" t="s">
        <v>857</v>
      </c>
      <c r="B211" s="14" t="s">
        <v>858</v>
      </c>
      <c r="C211" s="54" t="s">
        <v>1485</v>
      </c>
      <c r="D211" s="15"/>
      <c r="E211" s="15"/>
      <c r="F211" s="15">
        <v>12.44</v>
      </c>
      <c r="G211" s="15">
        <v>-34.51</v>
      </c>
      <c r="H211" s="90">
        <f t="shared" si="80"/>
        <v>46.949999999999996</v>
      </c>
      <c r="I211" s="103">
        <f t="shared" si="81"/>
        <v>1.3604752245725875</v>
      </c>
      <c r="J211" s="104"/>
      <c r="K211" s="15">
        <v>-74.61</v>
      </c>
      <c r="L211" s="15">
        <v>124.59</v>
      </c>
      <c r="M211" s="90">
        <f t="shared" si="82"/>
        <v>-199.2</v>
      </c>
      <c r="N211" s="103">
        <f t="shared" si="83"/>
        <v>-1.598844209005538</v>
      </c>
      <c r="O211" s="104"/>
      <c r="P211" s="15">
        <v>-29.18</v>
      </c>
      <c r="Q211" s="15">
        <v>99.51</v>
      </c>
      <c r="R211" s="90">
        <f t="shared" si="84"/>
        <v>-128.69</v>
      </c>
      <c r="S211" s="103">
        <f t="shared" si="85"/>
        <v>-1.2932368606170233</v>
      </c>
      <c r="T211" s="104"/>
      <c r="U211" s="15">
        <v>-135.42000000000002</v>
      </c>
      <c r="V211" s="15">
        <v>147.86</v>
      </c>
      <c r="W211" s="90">
        <f t="shared" si="86"/>
        <v>-283.28000000000003</v>
      </c>
      <c r="X211" s="103">
        <f t="shared" si="87"/>
        <v>-1.9158663600703367</v>
      </c>
    </row>
    <row r="212" spans="1:24" s="14" customFormat="1" ht="12.75" hidden="1" outlineLevel="2">
      <c r="A212" s="14" t="s">
        <v>859</v>
      </c>
      <c r="B212" s="14" t="s">
        <v>860</v>
      </c>
      <c r="C212" s="54" t="s">
        <v>1486</v>
      </c>
      <c r="D212" s="15"/>
      <c r="E212" s="15"/>
      <c r="F212" s="15">
        <v>56379.94</v>
      </c>
      <c r="G212" s="15">
        <v>3442.39</v>
      </c>
      <c r="H212" s="90">
        <f t="shared" si="80"/>
        <v>52937.55</v>
      </c>
      <c r="I212" s="103" t="str">
        <f t="shared" si="81"/>
        <v>N.M.</v>
      </c>
      <c r="J212" s="104"/>
      <c r="K212" s="15">
        <v>391316.29</v>
      </c>
      <c r="L212" s="15">
        <v>29277.170000000002</v>
      </c>
      <c r="M212" s="90">
        <f t="shared" si="82"/>
        <v>362039.12</v>
      </c>
      <c r="N212" s="103" t="str">
        <f t="shared" si="83"/>
        <v>N.M.</v>
      </c>
      <c r="O212" s="104"/>
      <c r="P212" s="15">
        <v>137569.79</v>
      </c>
      <c r="Q212" s="15">
        <v>10497.31</v>
      </c>
      <c r="R212" s="90">
        <f t="shared" si="84"/>
        <v>127072.48000000001</v>
      </c>
      <c r="S212" s="103" t="str">
        <f t="shared" si="85"/>
        <v>N.M.</v>
      </c>
      <c r="T212" s="104"/>
      <c r="U212" s="15">
        <v>398855.646</v>
      </c>
      <c r="V212" s="15">
        <v>35119.04</v>
      </c>
      <c r="W212" s="90">
        <f t="shared" si="86"/>
        <v>363736.606</v>
      </c>
      <c r="X212" s="103" t="str">
        <f t="shared" si="87"/>
        <v>N.M.</v>
      </c>
    </row>
    <row r="213" spans="1:24" s="14" customFormat="1" ht="12.75" hidden="1" outlineLevel="2">
      <c r="A213" s="14" t="s">
        <v>861</v>
      </c>
      <c r="B213" s="14" t="s">
        <v>862</v>
      </c>
      <c r="C213" s="54" t="s">
        <v>1487</v>
      </c>
      <c r="D213" s="15"/>
      <c r="E213" s="15"/>
      <c r="F213" s="15">
        <v>200528.78</v>
      </c>
      <c r="G213" s="15">
        <v>581745.56</v>
      </c>
      <c r="H213" s="90">
        <f t="shared" si="80"/>
        <v>-381216.78</v>
      </c>
      <c r="I213" s="103">
        <f t="shared" si="81"/>
        <v>-0.6552981341189781</v>
      </c>
      <c r="J213" s="104"/>
      <c r="K213" s="15">
        <v>4198470.98</v>
      </c>
      <c r="L213" s="15">
        <v>7785051.84</v>
      </c>
      <c r="M213" s="90">
        <f t="shared" si="82"/>
        <v>-3586580.8599999994</v>
      </c>
      <c r="N213" s="103">
        <f t="shared" si="83"/>
        <v>-0.4607009604704186</v>
      </c>
      <c r="O213" s="104"/>
      <c r="P213" s="15">
        <v>1267663.85</v>
      </c>
      <c r="Q213" s="15">
        <v>1610485.24</v>
      </c>
      <c r="R213" s="90">
        <f t="shared" si="84"/>
        <v>-342821.3899999999</v>
      </c>
      <c r="S213" s="103">
        <f t="shared" si="85"/>
        <v>-0.21286838369285513</v>
      </c>
      <c r="T213" s="104"/>
      <c r="U213" s="15">
        <v>5893307.016000001</v>
      </c>
      <c r="V213" s="15">
        <v>9056681.779</v>
      </c>
      <c r="W213" s="90">
        <f t="shared" si="86"/>
        <v>-3163374.7629999984</v>
      </c>
      <c r="X213" s="103">
        <f t="shared" si="87"/>
        <v>-0.34928628831091435</v>
      </c>
    </row>
    <row r="214" spans="1:24" s="14" customFormat="1" ht="12.75" hidden="1" outlineLevel="2">
      <c r="A214" s="14" t="s">
        <v>863</v>
      </c>
      <c r="B214" s="14" t="s">
        <v>864</v>
      </c>
      <c r="C214" s="54" t="s">
        <v>1488</v>
      </c>
      <c r="D214" s="15"/>
      <c r="E214" s="15"/>
      <c r="F214" s="15">
        <v>2827</v>
      </c>
      <c r="G214" s="15">
        <v>2330</v>
      </c>
      <c r="H214" s="90">
        <f t="shared" si="80"/>
        <v>497</v>
      </c>
      <c r="I214" s="103">
        <f t="shared" si="81"/>
        <v>0.21330472103004292</v>
      </c>
      <c r="J214" s="104"/>
      <c r="K214" s="15">
        <v>34382</v>
      </c>
      <c r="L214" s="15">
        <v>24477</v>
      </c>
      <c r="M214" s="90">
        <f t="shared" si="82"/>
        <v>9905</v>
      </c>
      <c r="N214" s="103">
        <f t="shared" si="83"/>
        <v>0.40466560444498917</v>
      </c>
      <c r="O214" s="104"/>
      <c r="P214" s="15">
        <v>9938</v>
      </c>
      <c r="Q214" s="15">
        <v>8761</v>
      </c>
      <c r="R214" s="90">
        <f t="shared" si="84"/>
        <v>1177</v>
      </c>
      <c r="S214" s="103">
        <f t="shared" si="85"/>
        <v>0.13434539436137427</v>
      </c>
      <c r="T214" s="104"/>
      <c r="U214" s="15">
        <v>44653</v>
      </c>
      <c r="V214" s="15">
        <v>26535</v>
      </c>
      <c r="W214" s="90">
        <f t="shared" si="86"/>
        <v>18118</v>
      </c>
      <c r="X214" s="103">
        <f t="shared" si="87"/>
        <v>0.6827963067646504</v>
      </c>
    </row>
    <row r="215" spans="1:24" s="14" customFormat="1" ht="12.75" hidden="1" outlineLevel="2">
      <c r="A215" s="14" t="s">
        <v>865</v>
      </c>
      <c r="B215" s="14" t="s">
        <v>866</v>
      </c>
      <c r="C215" s="54" t="s">
        <v>1489</v>
      </c>
      <c r="D215" s="15"/>
      <c r="E215" s="15"/>
      <c r="F215" s="15">
        <v>-1556.91</v>
      </c>
      <c r="G215" s="15">
        <v>-154.74</v>
      </c>
      <c r="H215" s="90">
        <f t="shared" si="80"/>
        <v>-1402.17</v>
      </c>
      <c r="I215" s="103">
        <f t="shared" si="81"/>
        <v>-9.061457929430011</v>
      </c>
      <c r="J215" s="104"/>
      <c r="K215" s="15">
        <v>-226178.44</v>
      </c>
      <c r="L215" s="15">
        <v>-23047.05</v>
      </c>
      <c r="M215" s="90">
        <f t="shared" si="82"/>
        <v>-203131.39</v>
      </c>
      <c r="N215" s="103">
        <f t="shared" si="83"/>
        <v>-8.813769658155817</v>
      </c>
      <c r="O215" s="104"/>
      <c r="P215" s="15">
        <v>-15316.6</v>
      </c>
      <c r="Q215" s="15">
        <v>-379.37</v>
      </c>
      <c r="R215" s="90">
        <f t="shared" si="84"/>
        <v>-14937.23</v>
      </c>
      <c r="S215" s="103" t="str">
        <f t="shared" si="85"/>
        <v>N.M.</v>
      </c>
      <c r="T215" s="104"/>
      <c r="U215" s="15">
        <v>-235835.26</v>
      </c>
      <c r="V215" s="15">
        <v>-23047.05</v>
      </c>
      <c r="W215" s="90">
        <f t="shared" si="86"/>
        <v>-212788.21000000002</v>
      </c>
      <c r="X215" s="103">
        <f t="shared" si="87"/>
        <v>-9.232774259612404</v>
      </c>
    </row>
    <row r="216" spans="1:24" s="14" customFormat="1" ht="12.75" hidden="1" outlineLevel="2">
      <c r="A216" s="14" t="s">
        <v>867</v>
      </c>
      <c r="B216" s="14" t="s">
        <v>868</v>
      </c>
      <c r="C216" s="54" t="s">
        <v>1490</v>
      </c>
      <c r="D216" s="15"/>
      <c r="E216" s="15"/>
      <c r="F216" s="15">
        <v>0</v>
      </c>
      <c r="G216" s="15">
        <v>1165.76</v>
      </c>
      <c r="H216" s="90">
        <f t="shared" si="80"/>
        <v>-1165.76</v>
      </c>
      <c r="I216" s="103" t="str">
        <f t="shared" si="81"/>
        <v>N.M.</v>
      </c>
      <c r="J216" s="104"/>
      <c r="K216" s="15">
        <v>2889.2200000000003</v>
      </c>
      <c r="L216" s="15">
        <v>-8260.130000000001</v>
      </c>
      <c r="M216" s="90">
        <f t="shared" si="82"/>
        <v>11149.350000000002</v>
      </c>
      <c r="N216" s="103">
        <f t="shared" si="83"/>
        <v>1.3497789986356148</v>
      </c>
      <c r="O216" s="104"/>
      <c r="P216" s="15">
        <v>230.9</v>
      </c>
      <c r="Q216" s="15">
        <v>4181.21</v>
      </c>
      <c r="R216" s="90">
        <f t="shared" si="84"/>
        <v>-3950.31</v>
      </c>
      <c r="S216" s="103">
        <f t="shared" si="85"/>
        <v>-0.9447767512275155</v>
      </c>
      <c r="T216" s="104"/>
      <c r="U216" s="15">
        <v>276.85000000000036</v>
      </c>
      <c r="V216" s="15">
        <v>-8260.130000000001</v>
      </c>
      <c r="W216" s="90">
        <f t="shared" si="86"/>
        <v>8536.980000000001</v>
      </c>
      <c r="X216" s="103">
        <f t="shared" si="87"/>
        <v>1.0335164216543808</v>
      </c>
    </row>
    <row r="217" spans="1:24" s="14" customFormat="1" ht="12.75" hidden="1" outlineLevel="2">
      <c r="A217" s="14" t="s">
        <v>869</v>
      </c>
      <c r="B217" s="14" t="s">
        <v>870</v>
      </c>
      <c r="C217" s="54" t="s">
        <v>1491</v>
      </c>
      <c r="D217" s="15"/>
      <c r="E217" s="15"/>
      <c r="F217" s="15">
        <v>0</v>
      </c>
      <c r="G217" s="15">
        <v>0</v>
      </c>
      <c r="H217" s="90">
        <f t="shared" si="80"/>
        <v>0</v>
      </c>
      <c r="I217" s="103">
        <f t="shared" si="81"/>
        <v>0</v>
      </c>
      <c r="J217" s="104"/>
      <c r="K217" s="15">
        <v>0</v>
      </c>
      <c r="L217" s="15">
        <v>-4.5200000000000005</v>
      </c>
      <c r="M217" s="90">
        <f t="shared" si="82"/>
        <v>4.5200000000000005</v>
      </c>
      <c r="N217" s="103" t="str">
        <f t="shared" si="83"/>
        <v>N.M.</v>
      </c>
      <c r="O217" s="104"/>
      <c r="P217" s="15">
        <v>0</v>
      </c>
      <c r="Q217" s="15">
        <v>0</v>
      </c>
      <c r="R217" s="90">
        <f t="shared" si="84"/>
        <v>0</v>
      </c>
      <c r="S217" s="103">
        <f t="shared" si="85"/>
        <v>0</v>
      </c>
      <c r="T217" s="104"/>
      <c r="U217" s="15">
        <v>0</v>
      </c>
      <c r="V217" s="15">
        <v>-16.16</v>
      </c>
      <c r="W217" s="90">
        <f t="shared" si="86"/>
        <v>16.16</v>
      </c>
      <c r="X217" s="103" t="str">
        <f t="shared" si="87"/>
        <v>N.M.</v>
      </c>
    </row>
    <row r="218" spans="1:24" s="14" customFormat="1" ht="12.75" hidden="1" outlineLevel="2">
      <c r="A218" s="14" t="s">
        <v>871</v>
      </c>
      <c r="B218" s="14" t="s">
        <v>872</v>
      </c>
      <c r="C218" s="54" t="s">
        <v>1492</v>
      </c>
      <c r="D218" s="15"/>
      <c r="E218" s="15"/>
      <c r="F218" s="15">
        <v>0</v>
      </c>
      <c r="G218" s="15">
        <v>0</v>
      </c>
      <c r="H218" s="90">
        <f t="shared" si="80"/>
        <v>0</v>
      </c>
      <c r="I218" s="103">
        <f t="shared" si="81"/>
        <v>0</v>
      </c>
      <c r="J218" s="104"/>
      <c r="K218" s="15">
        <v>4</v>
      </c>
      <c r="L218" s="15">
        <v>0</v>
      </c>
      <c r="M218" s="90">
        <f t="shared" si="82"/>
        <v>4</v>
      </c>
      <c r="N218" s="103" t="str">
        <f t="shared" si="83"/>
        <v>N.M.</v>
      </c>
      <c r="O218" s="104"/>
      <c r="P218" s="15">
        <v>0</v>
      </c>
      <c r="Q218" s="15">
        <v>0</v>
      </c>
      <c r="R218" s="90">
        <f t="shared" si="84"/>
        <v>0</v>
      </c>
      <c r="S218" s="103">
        <f t="shared" si="85"/>
        <v>0</v>
      </c>
      <c r="T218" s="104"/>
      <c r="U218" s="15">
        <v>4</v>
      </c>
      <c r="V218" s="15">
        <v>0</v>
      </c>
      <c r="W218" s="90">
        <f t="shared" si="86"/>
        <v>4</v>
      </c>
      <c r="X218" s="103" t="str">
        <f t="shared" si="87"/>
        <v>N.M.</v>
      </c>
    </row>
    <row r="219" spans="1:24" s="14" customFormat="1" ht="12.75" hidden="1" outlineLevel="2">
      <c r="A219" s="14" t="s">
        <v>873</v>
      </c>
      <c r="B219" s="14" t="s">
        <v>874</v>
      </c>
      <c r="C219" s="54" t="s">
        <v>1493</v>
      </c>
      <c r="D219" s="15"/>
      <c r="E219" s="15"/>
      <c r="F219" s="15">
        <v>146609.26</v>
      </c>
      <c r="G219" s="15">
        <v>556160.97</v>
      </c>
      <c r="H219" s="90">
        <f t="shared" si="80"/>
        <v>-409551.70999999996</v>
      </c>
      <c r="I219" s="103">
        <f t="shared" si="81"/>
        <v>-0.7363905992899861</v>
      </c>
      <c r="J219" s="104"/>
      <c r="K219" s="15">
        <v>11409137.62</v>
      </c>
      <c r="L219" s="15">
        <v>5468959.4</v>
      </c>
      <c r="M219" s="90">
        <f t="shared" si="82"/>
        <v>5940178.219999999</v>
      </c>
      <c r="N219" s="103">
        <f t="shared" si="83"/>
        <v>1.086162427901732</v>
      </c>
      <c r="O219" s="104"/>
      <c r="P219" s="15">
        <v>434607.03</v>
      </c>
      <c r="Q219" s="15">
        <v>3404680.63</v>
      </c>
      <c r="R219" s="90">
        <f t="shared" si="84"/>
        <v>-2970073.5999999996</v>
      </c>
      <c r="S219" s="103">
        <f t="shared" si="85"/>
        <v>-0.8723501328816264</v>
      </c>
      <c r="T219" s="104"/>
      <c r="U219" s="15">
        <v>13480415.19</v>
      </c>
      <c r="V219" s="15">
        <v>6235398.29</v>
      </c>
      <c r="W219" s="90">
        <f t="shared" si="86"/>
        <v>7245016.899999999</v>
      </c>
      <c r="X219" s="103">
        <f t="shared" si="87"/>
        <v>1.161917260621374</v>
      </c>
    </row>
    <row r="220" spans="1:24" s="14" customFormat="1" ht="12.75" hidden="1" outlineLevel="2">
      <c r="A220" s="14" t="s">
        <v>875</v>
      </c>
      <c r="B220" s="14" t="s">
        <v>876</v>
      </c>
      <c r="C220" s="54" t="s">
        <v>1494</v>
      </c>
      <c r="D220" s="15"/>
      <c r="E220" s="15"/>
      <c r="F220" s="15">
        <v>0</v>
      </c>
      <c r="G220" s="15">
        <v>0</v>
      </c>
      <c r="H220" s="90">
        <f t="shared" si="80"/>
        <v>0</v>
      </c>
      <c r="I220" s="103">
        <f t="shared" si="81"/>
        <v>0</v>
      </c>
      <c r="J220" s="104"/>
      <c r="K220" s="15">
        <v>3</v>
      </c>
      <c r="L220" s="15">
        <v>0.16</v>
      </c>
      <c r="M220" s="90">
        <f t="shared" si="82"/>
        <v>2.84</v>
      </c>
      <c r="N220" s="103" t="str">
        <f t="shared" si="83"/>
        <v>N.M.</v>
      </c>
      <c r="O220" s="104"/>
      <c r="P220" s="15">
        <v>0</v>
      </c>
      <c r="Q220" s="15">
        <v>0</v>
      </c>
      <c r="R220" s="90">
        <f t="shared" si="84"/>
        <v>0</v>
      </c>
      <c r="S220" s="103">
        <f t="shared" si="85"/>
        <v>0</v>
      </c>
      <c r="T220" s="104"/>
      <c r="U220" s="15">
        <v>3.6</v>
      </c>
      <c r="V220" s="15">
        <v>0.16</v>
      </c>
      <c r="W220" s="90">
        <f t="shared" si="86"/>
        <v>3.44</v>
      </c>
      <c r="X220" s="103" t="str">
        <f t="shared" si="87"/>
        <v>N.M.</v>
      </c>
    </row>
    <row r="221" spans="1:24" s="14" customFormat="1" ht="12.75" hidden="1" outlineLevel="2">
      <c r="A221" s="14" t="s">
        <v>877</v>
      </c>
      <c r="B221" s="14" t="s">
        <v>878</v>
      </c>
      <c r="C221" s="54" t="s">
        <v>1495</v>
      </c>
      <c r="D221" s="15"/>
      <c r="E221" s="15"/>
      <c r="F221" s="15">
        <v>315699.81</v>
      </c>
      <c r="G221" s="15">
        <v>1765.75</v>
      </c>
      <c r="H221" s="90">
        <f t="shared" si="80"/>
        <v>313934.06</v>
      </c>
      <c r="I221" s="103" t="str">
        <f t="shared" si="81"/>
        <v>N.M.</v>
      </c>
      <c r="J221" s="104"/>
      <c r="K221" s="15">
        <v>533690.36</v>
      </c>
      <c r="L221" s="15">
        <v>6615.6</v>
      </c>
      <c r="M221" s="90">
        <f t="shared" si="82"/>
        <v>527074.76</v>
      </c>
      <c r="N221" s="103" t="str">
        <f t="shared" si="83"/>
        <v>N.M.</v>
      </c>
      <c r="O221" s="104"/>
      <c r="P221" s="15">
        <v>360015.44</v>
      </c>
      <c r="Q221" s="15">
        <v>7165.12</v>
      </c>
      <c r="R221" s="90">
        <f t="shared" si="84"/>
        <v>352850.32</v>
      </c>
      <c r="S221" s="103" t="str">
        <f t="shared" si="85"/>
        <v>N.M.</v>
      </c>
      <c r="T221" s="104"/>
      <c r="U221" s="15">
        <v>838847.46</v>
      </c>
      <c r="V221" s="15">
        <v>438702.77999999997</v>
      </c>
      <c r="W221" s="90">
        <f t="shared" si="86"/>
        <v>400144.68</v>
      </c>
      <c r="X221" s="103">
        <f t="shared" si="87"/>
        <v>0.9121088314051714</v>
      </c>
    </row>
    <row r="222" spans="1:24" s="14" customFormat="1" ht="12.75" hidden="1" outlineLevel="2">
      <c r="A222" s="14" t="s">
        <v>879</v>
      </c>
      <c r="B222" s="14" t="s">
        <v>880</v>
      </c>
      <c r="C222" s="54" t="s">
        <v>1496</v>
      </c>
      <c r="D222" s="15"/>
      <c r="E222" s="15"/>
      <c r="F222" s="15">
        <v>35455.31</v>
      </c>
      <c r="G222" s="15">
        <v>36721.44</v>
      </c>
      <c r="H222" s="90">
        <f t="shared" si="80"/>
        <v>-1266.1300000000047</v>
      </c>
      <c r="I222" s="103">
        <f t="shared" si="81"/>
        <v>-0.034479312358121156</v>
      </c>
      <c r="J222" s="104"/>
      <c r="K222" s="15">
        <v>268683.55</v>
      </c>
      <c r="L222" s="15">
        <v>322817.09</v>
      </c>
      <c r="M222" s="90">
        <f t="shared" si="82"/>
        <v>-54133.54000000004</v>
      </c>
      <c r="N222" s="103">
        <f t="shared" si="83"/>
        <v>-0.16769105997455103</v>
      </c>
      <c r="O222" s="104"/>
      <c r="P222" s="15">
        <v>85446.32</v>
      </c>
      <c r="Q222" s="15">
        <v>101485.39</v>
      </c>
      <c r="R222" s="90">
        <f t="shared" si="84"/>
        <v>-16039.069999999992</v>
      </c>
      <c r="S222" s="103">
        <f t="shared" si="85"/>
        <v>-0.15804314295880414</v>
      </c>
      <c r="T222" s="104"/>
      <c r="U222" s="15">
        <v>324586.8</v>
      </c>
      <c r="V222" s="15">
        <v>407558.47000000003</v>
      </c>
      <c r="W222" s="90">
        <f t="shared" si="86"/>
        <v>-82971.67000000004</v>
      </c>
      <c r="X222" s="103">
        <f t="shared" si="87"/>
        <v>-0.2035822491923675</v>
      </c>
    </row>
    <row r="223" spans="1:24" s="14" customFormat="1" ht="12.75" hidden="1" outlineLevel="2">
      <c r="A223" s="14" t="s">
        <v>881</v>
      </c>
      <c r="B223" s="14" t="s">
        <v>882</v>
      </c>
      <c r="C223" s="54" t="s">
        <v>1497</v>
      </c>
      <c r="D223" s="15"/>
      <c r="E223" s="15"/>
      <c r="F223" s="15">
        <v>237752.11000000002</v>
      </c>
      <c r="G223" s="15">
        <v>207693.01</v>
      </c>
      <c r="H223" s="90">
        <f t="shared" si="80"/>
        <v>30059.100000000006</v>
      </c>
      <c r="I223" s="103">
        <f t="shared" si="81"/>
        <v>0.14472851060322156</v>
      </c>
      <c r="J223" s="104"/>
      <c r="K223" s="15">
        <v>1876140.07</v>
      </c>
      <c r="L223" s="15">
        <v>2052685.42</v>
      </c>
      <c r="M223" s="90">
        <f t="shared" si="82"/>
        <v>-176545.34999999986</v>
      </c>
      <c r="N223" s="103">
        <f t="shared" si="83"/>
        <v>-0.08600701709081164</v>
      </c>
      <c r="O223" s="104"/>
      <c r="P223" s="15">
        <v>587215.03</v>
      </c>
      <c r="Q223" s="15">
        <v>651122.06</v>
      </c>
      <c r="R223" s="90">
        <f t="shared" si="84"/>
        <v>-63907.03000000003</v>
      </c>
      <c r="S223" s="103">
        <f t="shared" si="85"/>
        <v>-0.09814907822352083</v>
      </c>
      <c r="T223" s="104"/>
      <c r="U223" s="15">
        <v>2276434.87</v>
      </c>
      <c r="V223" s="15">
        <v>2524057.327</v>
      </c>
      <c r="W223" s="90">
        <f t="shared" si="86"/>
        <v>-247622.45699999994</v>
      </c>
      <c r="X223" s="103">
        <f t="shared" si="87"/>
        <v>-0.09810492588704976</v>
      </c>
    </row>
    <row r="224" spans="1:24" s="14" customFormat="1" ht="12.75" hidden="1" outlineLevel="2">
      <c r="A224" s="14" t="s">
        <v>883</v>
      </c>
      <c r="B224" s="14" t="s">
        <v>884</v>
      </c>
      <c r="C224" s="54" t="s">
        <v>1498</v>
      </c>
      <c r="D224" s="15"/>
      <c r="E224" s="15"/>
      <c r="F224" s="15">
        <v>0</v>
      </c>
      <c r="G224" s="15">
        <v>0</v>
      </c>
      <c r="H224" s="90">
        <f t="shared" si="80"/>
        <v>0</v>
      </c>
      <c r="I224" s="103">
        <f t="shared" si="81"/>
        <v>0</v>
      </c>
      <c r="J224" s="104"/>
      <c r="K224" s="15">
        <v>17144.53</v>
      </c>
      <c r="L224" s="15">
        <v>8112.8</v>
      </c>
      <c r="M224" s="90">
        <f t="shared" si="82"/>
        <v>9031.73</v>
      </c>
      <c r="N224" s="103">
        <f t="shared" si="83"/>
        <v>1.1132691549156888</v>
      </c>
      <c r="O224" s="104"/>
      <c r="P224" s="15">
        <v>405.29</v>
      </c>
      <c r="Q224" s="15">
        <v>313.73</v>
      </c>
      <c r="R224" s="90">
        <f t="shared" si="84"/>
        <v>91.56</v>
      </c>
      <c r="S224" s="103">
        <f t="shared" si="85"/>
        <v>0.29184330475249415</v>
      </c>
      <c r="T224" s="104"/>
      <c r="U224" s="15">
        <v>17144.53</v>
      </c>
      <c r="V224" s="15">
        <v>8656.64</v>
      </c>
      <c r="W224" s="90">
        <f t="shared" si="86"/>
        <v>8487.89</v>
      </c>
      <c r="X224" s="103">
        <f t="shared" si="87"/>
        <v>0.9805062934348662</v>
      </c>
    </row>
    <row r="225" spans="1:24" s="14" customFormat="1" ht="12.75" hidden="1" outlineLevel="2">
      <c r="A225" s="14" t="s">
        <v>885</v>
      </c>
      <c r="B225" s="14" t="s">
        <v>886</v>
      </c>
      <c r="C225" s="54" t="s">
        <v>1499</v>
      </c>
      <c r="D225" s="15"/>
      <c r="E225" s="15"/>
      <c r="F225" s="15">
        <v>0</v>
      </c>
      <c r="G225" s="15">
        <v>4</v>
      </c>
      <c r="H225" s="90">
        <f t="shared" si="80"/>
        <v>-4</v>
      </c>
      <c r="I225" s="103" t="str">
        <f t="shared" si="81"/>
        <v>N.M.</v>
      </c>
      <c r="J225" s="104"/>
      <c r="K225" s="15">
        <v>30</v>
      </c>
      <c r="L225" s="15">
        <v>44</v>
      </c>
      <c r="M225" s="90">
        <f t="shared" si="82"/>
        <v>-14</v>
      </c>
      <c r="N225" s="103">
        <f t="shared" si="83"/>
        <v>-0.3181818181818182</v>
      </c>
      <c r="O225" s="104"/>
      <c r="P225" s="15">
        <v>20</v>
      </c>
      <c r="Q225" s="15">
        <v>12</v>
      </c>
      <c r="R225" s="90">
        <f t="shared" si="84"/>
        <v>8</v>
      </c>
      <c r="S225" s="103">
        <f t="shared" si="85"/>
        <v>0.6666666666666666</v>
      </c>
      <c r="T225" s="104"/>
      <c r="U225" s="15">
        <v>50</v>
      </c>
      <c r="V225" s="15">
        <v>88</v>
      </c>
      <c r="W225" s="90">
        <f t="shared" si="86"/>
        <v>-38</v>
      </c>
      <c r="X225" s="103">
        <f t="shared" si="87"/>
        <v>-0.4318181818181818</v>
      </c>
    </row>
    <row r="226" spans="1:24" s="14" customFormat="1" ht="12.75" hidden="1" outlineLevel="2">
      <c r="A226" s="14" t="s">
        <v>887</v>
      </c>
      <c r="B226" s="14" t="s">
        <v>888</v>
      </c>
      <c r="C226" s="54" t="s">
        <v>1477</v>
      </c>
      <c r="D226" s="15"/>
      <c r="E226" s="15"/>
      <c r="F226" s="15">
        <v>62561.68</v>
      </c>
      <c r="G226" s="15">
        <v>62583.57</v>
      </c>
      <c r="H226" s="90">
        <f t="shared" si="80"/>
        <v>-21.889999999999418</v>
      </c>
      <c r="I226" s="103">
        <f t="shared" si="81"/>
        <v>-0.00034977231244557347</v>
      </c>
      <c r="J226" s="104"/>
      <c r="K226" s="15">
        <v>535509.46</v>
      </c>
      <c r="L226" s="15">
        <v>511184.82</v>
      </c>
      <c r="M226" s="90">
        <f t="shared" si="82"/>
        <v>24324.639999999956</v>
      </c>
      <c r="N226" s="103">
        <f t="shared" si="83"/>
        <v>0.04758482460414211</v>
      </c>
      <c r="O226" s="104"/>
      <c r="P226" s="15">
        <v>163952.81</v>
      </c>
      <c r="Q226" s="15">
        <v>171004.98</v>
      </c>
      <c r="R226" s="90">
        <f t="shared" si="84"/>
        <v>-7052.170000000013</v>
      </c>
      <c r="S226" s="103">
        <f t="shared" si="85"/>
        <v>-0.04123955922219349</v>
      </c>
      <c r="T226" s="104"/>
      <c r="U226" s="15">
        <v>641454.37</v>
      </c>
      <c r="V226" s="15">
        <v>597835.01</v>
      </c>
      <c r="W226" s="90">
        <f t="shared" si="86"/>
        <v>43619.359999999986</v>
      </c>
      <c r="X226" s="103">
        <f t="shared" si="87"/>
        <v>0.07296220407031696</v>
      </c>
    </row>
    <row r="227" spans="1:24" s="14" customFormat="1" ht="12.75" hidden="1" outlineLevel="2">
      <c r="A227" s="14" t="s">
        <v>889</v>
      </c>
      <c r="B227" s="14" t="s">
        <v>890</v>
      </c>
      <c r="C227" s="54" t="s">
        <v>1500</v>
      </c>
      <c r="D227" s="15"/>
      <c r="E227" s="15"/>
      <c r="F227" s="15">
        <v>0</v>
      </c>
      <c r="G227" s="15">
        <v>0</v>
      </c>
      <c r="H227" s="90">
        <f t="shared" si="80"/>
        <v>0</v>
      </c>
      <c r="I227" s="103">
        <f t="shared" si="81"/>
        <v>0</v>
      </c>
      <c r="J227" s="104"/>
      <c r="K227" s="15">
        <v>0</v>
      </c>
      <c r="L227" s="15">
        <v>-0.88</v>
      </c>
      <c r="M227" s="90">
        <f t="shared" si="82"/>
        <v>0.88</v>
      </c>
      <c r="N227" s="103" t="str">
        <f t="shared" si="83"/>
        <v>N.M.</v>
      </c>
      <c r="O227" s="104"/>
      <c r="P227" s="15">
        <v>0</v>
      </c>
      <c r="Q227" s="15">
        <v>0</v>
      </c>
      <c r="R227" s="90">
        <f t="shared" si="84"/>
        <v>0</v>
      </c>
      <c r="S227" s="103">
        <f t="shared" si="85"/>
        <v>0</v>
      </c>
      <c r="T227" s="104"/>
      <c r="U227" s="15">
        <v>0.88</v>
      </c>
      <c r="V227" s="15">
        <v>419.37</v>
      </c>
      <c r="W227" s="90">
        <f t="shared" si="86"/>
        <v>-418.49</v>
      </c>
      <c r="X227" s="103">
        <f t="shared" si="87"/>
        <v>-0.9979016143262512</v>
      </c>
    </row>
    <row r="228" spans="1:24" s="14" customFormat="1" ht="12.75" hidden="1" outlineLevel="2">
      <c r="A228" s="14" t="s">
        <v>891</v>
      </c>
      <c r="B228" s="14" t="s">
        <v>892</v>
      </c>
      <c r="C228" s="54" t="s">
        <v>1501</v>
      </c>
      <c r="D228" s="15"/>
      <c r="E228" s="15"/>
      <c r="F228" s="15">
        <v>514.92</v>
      </c>
      <c r="G228" s="15">
        <v>1429.07</v>
      </c>
      <c r="H228" s="90">
        <f t="shared" si="80"/>
        <v>-914.15</v>
      </c>
      <c r="I228" s="103">
        <f t="shared" si="81"/>
        <v>-0.6396817510688769</v>
      </c>
      <c r="J228" s="104"/>
      <c r="K228" s="15">
        <v>5403.37</v>
      </c>
      <c r="L228" s="15">
        <v>11339.29</v>
      </c>
      <c r="M228" s="90">
        <f t="shared" si="82"/>
        <v>-5935.920000000001</v>
      </c>
      <c r="N228" s="103">
        <f t="shared" si="83"/>
        <v>-0.5234825108097597</v>
      </c>
      <c r="O228" s="104"/>
      <c r="P228" s="15">
        <v>1721.73</v>
      </c>
      <c r="Q228" s="15">
        <v>4824.63</v>
      </c>
      <c r="R228" s="90">
        <f t="shared" si="84"/>
        <v>-3102.9</v>
      </c>
      <c r="S228" s="103">
        <f t="shared" si="85"/>
        <v>-0.6431374012100409</v>
      </c>
      <c r="T228" s="104"/>
      <c r="U228" s="15">
        <v>8217</v>
      </c>
      <c r="V228" s="15">
        <v>12563.52</v>
      </c>
      <c r="W228" s="90">
        <f t="shared" si="86"/>
        <v>-4346.52</v>
      </c>
      <c r="X228" s="103">
        <f t="shared" si="87"/>
        <v>-0.3459635516161076</v>
      </c>
    </row>
    <row r="229" spans="1:24" s="14" customFormat="1" ht="12.75" hidden="1" outlineLevel="2">
      <c r="A229" s="14" t="s">
        <v>893</v>
      </c>
      <c r="B229" s="14" t="s">
        <v>894</v>
      </c>
      <c r="C229" s="54" t="s">
        <v>1502</v>
      </c>
      <c r="D229" s="15"/>
      <c r="E229" s="15"/>
      <c r="F229" s="15">
        <v>82276.67</v>
      </c>
      <c r="G229" s="15">
        <v>82588.86</v>
      </c>
      <c r="H229" s="90">
        <f t="shared" si="80"/>
        <v>-312.1900000000023</v>
      </c>
      <c r="I229" s="103">
        <f t="shared" si="81"/>
        <v>-0.003780049754894332</v>
      </c>
      <c r="J229" s="104"/>
      <c r="K229" s="15">
        <v>704127.1900000001</v>
      </c>
      <c r="L229" s="15">
        <v>676658.9400000001</v>
      </c>
      <c r="M229" s="90">
        <f t="shared" si="82"/>
        <v>27468.25</v>
      </c>
      <c r="N229" s="103">
        <f t="shared" si="83"/>
        <v>0.040593936437165815</v>
      </c>
      <c r="O229" s="104"/>
      <c r="P229" s="15">
        <v>226111.24</v>
      </c>
      <c r="Q229" s="15">
        <v>215658.44</v>
      </c>
      <c r="R229" s="90">
        <f t="shared" si="84"/>
        <v>10452.799999999988</v>
      </c>
      <c r="S229" s="103">
        <f t="shared" si="85"/>
        <v>0.04846923681725597</v>
      </c>
      <c r="T229" s="104"/>
      <c r="U229" s="15">
        <v>836349.3</v>
      </c>
      <c r="V229" s="15">
        <v>796930.25</v>
      </c>
      <c r="W229" s="90">
        <f t="shared" si="86"/>
        <v>39419.05000000005</v>
      </c>
      <c r="X229" s="103">
        <f t="shared" si="87"/>
        <v>0.0494636136600412</v>
      </c>
    </row>
    <row r="230" spans="1:24" s="14" customFormat="1" ht="12.75" hidden="1" outlineLevel="2">
      <c r="A230" s="14" t="s">
        <v>895</v>
      </c>
      <c r="B230" s="14" t="s">
        <v>896</v>
      </c>
      <c r="C230" s="54" t="s">
        <v>1503</v>
      </c>
      <c r="D230" s="15"/>
      <c r="E230" s="15"/>
      <c r="F230" s="15">
        <v>22.240000000000002</v>
      </c>
      <c r="G230" s="15">
        <v>27.560000000000002</v>
      </c>
      <c r="H230" s="90">
        <f t="shared" si="80"/>
        <v>-5.32</v>
      </c>
      <c r="I230" s="103">
        <f t="shared" si="81"/>
        <v>-0.193033381712627</v>
      </c>
      <c r="J230" s="104"/>
      <c r="K230" s="15">
        <v>133.89000000000001</v>
      </c>
      <c r="L230" s="15">
        <v>142.53</v>
      </c>
      <c r="M230" s="90">
        <f t="shared" si="82"/>
        <v>-8.639999999999986</v>
      </c>
      <c r="N230" s="103">
        <f t="shared" si="83"/>
        <v>-0.06061881709113861</v>
      </c>
      <c r="O230" s="104"/>
      <c r="P230" s="15">
        <v>93.7</v>
      </c>
      <c r="Q230" s="15">
        <v>106.18</v>
      </c>
      <c r="R230" s="90">
        <f t="shared" si="84"/>
        <v>-12.480000000000004</v>
      </c>
      <c r="S230" s="103">
        <f t="shared" si="85"/>
        <v>-0.11753625918252028</v>
      </c>
      <c r="T230" s="104"/>
      <c r="U230" s="15">
        <v>15.920000000000016</v>
      </c>
      <c r="V230" s="15">
        <v>64.54</v>
      </c>
      <c r="W230" s="90">
        <f t="shared" si="86"/>
        <v>-48.61999999999999</v>
      </c>
      <c r="X230" s="103">
        <f t="shared" si="87"/>
        <v>-0.7533312674310503</v>
      </c>
    </row>
    <row r="231" spans="1:24" s="14" customFormat="1" ht="12.75" hidden="1" outlineLevel="2">
      <c r="A231" s="14" t="s">
        <v>897</v>
      </c>
      <c r="B231" s="14" t="s">
        <v>898</v>
      </c>
      <c r="C231" s="54" t="s">
        <v>1504</v>
      </c>
      <c r="D231" s="15"/>
      <c r="E231" s="15"/>
      <c r="F231" s="15">
        <v>5891.29</v>
      </c>
      <c r="G231" s="15">
        <v>7586.650000000001</v>
      </c>
      <c r="H231" s="90">
        <f t="shared" si="80"/>
        <v>-1695.3600000000006</v>
      </c>
      <c r="I231" s="103">
        <f t="shared" si="81"/>
        <v>-0.22346622026849802</v>
      </c>
      <c r="J231" s="104"/>
      <c r="K231" s="15">
        <v>81056.25</v>
      </c>
      <c r="L231" s="15">
        <v>82087.67</v>
      </c>
      <c r="M231" s="90">
        <f t="shared" si="82"/>
        <v>-1031.4199999999983</v>
      </c>
      <c r="N231" s="103">
        <f t="shared" si="83"/>
        <v>-0.012564859009885385</v>
      </c>
      <c r="O231" s="104"/>
      <c r="P231" s="15">
        <v>26320.18</v>
      </c>
      <c r="Q231" s="15">
        <v>26509.02</v>
      </c>
      <c r="R231" s="90">
        <f t="shared" si="84"/>
        <v>-188.84000000000015</v>
      </c>
      <c r="S231" s="103">
        <f t="shared" si="85"/>
        <v>-0.007123613019266655</v>
      </c>
      <c r="T231" s="104"/>
      <c r="U231" s="15">
        <v>94430.86</v>
      </c>
      <c r="V231" s="15">
        <v>88017.33</v>
      </c>
      <c r="W231" s="90">
        <f t="shared" si="86"/>
        <v>6413.529999999999</v>
      </c>
      <c r="X231" s="103">
        <f t="shared" si="87"/>
        <v>0.07286667296088166</v>
      </c>
    </row>
    <row r="232" spans="1:24" s="14" customFormat="1" ht="12.75" hidden="1" outlineLevel="2">
      <c r="A232" s="14" t="s">
        <v>899</v>
      </c>
      <c r="B232" s="14" t="s">
        <v>900</v>
      </c>
      <c r="C232" s="54" t="s">
        <v>1505</v>
      </c>
      <c r="D232" s="15"/>
      <c r="E232" s="15"/>
      <c r="F232" s="15">
        <v>63622.14</v>
      </c>
      <c r="G232" s="15">
        <v>98978.43000000001</v>
      </c>
      <c r="H232" s="90">
        <f aca="true" t="shared" si="88" ref="H232:H263">+F232-G232</f>
        <v>-35356.29000000001</v>
      </c>
      <c r="I232" s="103">
        <f aca="true" t="shared" si="89" ref="I232:I263">IF(G232&lt;0,IF(H232=0,0,IF(OR(G232=0,F232=0),"N.M.",IF(ABS(H232/G232)&gt;=10,"N.M.",H232/(-G232)))),IF(H232=0,0,IF(OR(G232=0,F232=0),"N.M.",IF(ABS(H232/G232)&gt;=10,"N.M.",H232/G232))))</f>
        <v>-0.3572120713573655</v>
      </c>
      <c r="J232" s="104"/>
      <c r="K232" s="15">
        <v>947744.3200000001</v>
      </c>
      <c r="L232" s="15">
        <v>1036235.67</v>
      </c>
      <c r="M232" s="90">
        <f aca="true" t="shared" si="90" ref="M232:M263">+K232-L232</f>
        <v>-88491.34999999998</v>
      </c>
      <c r="N232" s="103">
        <f aca="true" t="shared" si="91" ref="N232:N263">IF(L232&lt;0,IF(M232=0,0,IF(OR(L232=0,K232=0),"N.M.",IF(ABS(M232/L232)&gt;=10,"N.M.",M232/(-L232)))),IF(M232=0,0,IF(OR(L232=0,K232=0),"N.M.",IF(ABS(M232/L232)&gt;=10,"N.M.",M232/L232))))</f>
        <v>-0.08539693484977214</v>
      </c>
      <c r="O232" s="104"/>
      <c r="P232" s="15">
        <v>261885.6</v>
      </c>
      <c r="Q232" s="15">
        <v>311366.79</v>
      </c>
      <c r="R232" s="90">
        <f aca="true" t="shared" si="92" ref="R232:R263">+P232-Q232</f>
        <v>-49481.18999999997</v>
      </c>
      <c r="S232" s="103">
        <f aca="true" t="shared" si="93" ref="S232:S263">IF(Q232&lt;0,IF(R232=0,0,IF(OR(Q232=0,P232=0),"N.M.",IF(ABS(R232/Q232)&gt;=10,"N.M.",R232/(-Q232)))),IF(R232=0,0,IF(OR(Q232=0,P232=0),"N.M.",IF(ABS(R232/Q232)&gt;=10,"N.M.",R232/Q232))))</f>
        <v>-0.15891608093464296</v>
      </c>
      <c r="T232" s="104"/>
      <c r="U232" s="15">
        <v>1114301.56</v>
      </c>
      <c r="V232" s="15">
        <v>1107427.03</v>
      </c>
      <c r="W232" s="90">
        <f aca="true" t="shared" si="94" ref="W232:W263">+U232-V232</f>
        <v>6874.530000000028</v>
      </c>
      <c r="X232" s="103">
        <f aca="true" t="shared" si="95" ref="X232:X263">IF(V232&lt;0,IF(W232=0,0,IF(OR(V232=0,U232=0),"N.M.",IF(ABS(W232/V232)&gt;=10,"N.M.",W232/(-V232)))),IF(W232=0,0,IF(OR(V232=0,U232=0),"N.M.",IF(ABS(W232/V232)&gt;=10,"N.M.",W232/V232))))</f>
        <v>0.0062076595692269025</v>
      </c>
    </row>
    <row r="233" spans="1:24" s="14" customFormat="1" ht="12.75" hidden="1" outlineLevel="2">
      <c r="A233" s="14" t="s">
        <v>901</v>
      </c>
      <c r="B233" s="14" t="s">
        <v>902</v>
      </c>
      <c r="C233" s="54" t="s">
        <v>1506</v>
      </c>
      <c r="D233" s="15"/>
      <c r="E233" s="15"/>
      <c r="F233" s="15">
        <v>0</v>
      </c>
      <c r="G233" s="15">
        <v>0</v>
      </c>
      <c r="H233" s="90">
        <f t="shared" si="88"/>
        <v>0</v>
      </c>
      <c r="I233" s="103">
        <f t="shared" si="89"/>
        <v>0</v>
      </c>
      <c r="J233" s="104"/>
      <c r="K233" s="15">
        <v>0</v>
      </c>
      <c r="L233" s="15">
        <v>-75895.97</v>
      </c>
      <c r="M233" s="90">
        <f t="shared" si="90"/>
        <v>75895.97</v>
      </c>
      <c r="N233" s="103" t="str">
        <f t="shared" si="91"/>
        <v>N.M.</v>
      </c>
      <c r="O233" s="104"/>
      <c r="P233" s="15">
        <v>0</v>
      </c>
      <c r="Q233" s="15">
        <v>-10425.550000000001</v>
      </c>
      <c r="R233" s="90">
        <f t="shared" si="92"/>
        <v>10425.550000000001</v>
      </c>
      <c r="S233" s="103" t="str">
        <f t="shared" si="93"/>
        <v>N.M.</v>
      </c>
      <c r="T233" s="104"/>
      <c r="U233" s="15">
        <v>0</v>
      </c>
      <c r="V233" s="15">
        <v>-75709.66</v>
      </c>
      <c r="W233" s="90">
        <f t="shared" si="94"/>
        <v>75709.66</v>
      </c>
      <c r="X233" s="103" t="str">
        <f t="shared" si="95"/>
        <v>N.M.</v>
      </c>
    </row>
    <row r="234" spans="1:24" s="14" customFormat="1" ht="12.75" hidden="1" outlineLevel="2">
      <c r="A234" s="14" t="s">
        <v>903</v>
      </c>
      <c r="B234" s="14" t="s">
        <v>904</v>
      </c>
      <c r="C234" s="54" t="s">
        <v>1507</v>
      </c>
      <c r="D234" s="15"/>
      <c r="E234" s="15"/>
      <c r="F234" s="15">
        <v>0</v>
      </c>
      <c r="G234" s="15">
        <v>0</v>
      </c>
      <c r="H234" s="90">
        <f t="shared" si="88"/>
        <v>0</v>
      </c>
      <c r="I234" s="103">
        <f t="shared" si="89"/>
        <v>0</v>
      </c>
      <c r="J234" s="104"/>
      <c r="K234" s="15">
        <v>0</v>
      </c>
      <c r="L234" s="15">
        <v>-7872.8</v>
      </c>
      <c r="M234" s="90">
        <f t="shared" si="90"/>
        <v>7872.8</v>
      </c>
      <c r="N234" s="103" t="str">
        <f t="shared" si="91"/>
        <v>N.M.</v>
      </c>
      <c r="O234" s="104"/>
      <c r="P234" s="15">
        <v>0</v>
      </c>
      <c r="Q234" s="15">
        <v>-598.3100000000001</v>
      </c>
      <c r="R234" s="90">
        <f t="shared" si="92"/>
        <v>598.3100000000001</v>
      </c>
      <c r="S234" s="103" t="str">
        <f t="shared" si="93"/>
        <v>N.M.</v>
      </c>
      <c r="T234" s="104"/>
      <c r="U234" s="15">
        <v>0</v>
      </c>
      <c r="V234" s="15">
        <v>-7854.37</v>
      </c>
      <c r="W234" s="90">
        <f t="shared" si="94"/>
        <v>7854.37</v>
      </c>
      <c r="X234" s="103" t="str">
        <f t="shared" si="95"/>
        <v>N.M.</v>
      </c>
    </row>
    <row r="235" spans="1:24" s="14" customFormat="1" ht="12.75" hidden="1" outlineLevel="2">
      <c r="A235" s="14" t="s">
        <v>905</v>
      </c>
      <c r="B235" s="14" t="s">
        <v>906</v>
      </c>
      <c r="C235" s="54" t="s">
        <v>1508</v>
      </c>
      <c r="D235" s="15"/>
      <c r="E235" s="15"/>
      <c r="F235" s="15">
        <v>14554.470000000001</v>
      </c>
      <c r="G235" s="15">
        <v>12755.94</v>
      </c>
      <c r="H235" s="90">
        <f t="shared" si="88"/>
        <v>1798.5300000000007</v>
      </c>
      <c r="I235" s="103">
        <f t="shared" si="89"/>
        <v>0.14099548916034416</v>
      </c>
      <c r="J235" s="104"/>
      <c r="K235" s="15">
        <v>79895.03</v>
      </c>
      <c r="L235" s="15">
        <v>75864.94</v>
      </c>
      <c r="M235" s="90">
        <f t="shared" si="90"/>
        <v>4030.0899999999965</v>
      </c>
      <c r="N235" s="103">
        <f t="shared" si="91"/>
        <v>0.05312190321379014</v>
      </c>
      <c r="O235" s="104"/>
      <c r="P235" s="15">
        <v>27474.88</v>
      </c>
      <c r="Q235" s="15">
        <v>32313.36</v>
      </c>
      <c r="R235" s="90">
        <f t="shared" si="92"/>
        <v>-4838.48</v>
      </c>
      <c r="S235" s="103">
        <f t="shared" si="93"/>
        <v>-0.14973620818138378</v>
      </c>
      <c r="T235" s="104"/>
      <c r="U235" s="15">
        <v>96173.18</v>
      </c>
      <c r="V235" s="15">
        <v>83786.2</v>
      </c>
      <c r="W235" s="90">
        <f t="shared" si="94"/>
        <v>12386.979999999996</v>
      </c>
      <c r="X235" s="103">
        <f t="shared" si="95"/>
        <v>0.14784033647545772</v>
      </c>
    </row>
    <row r="236" spans="1:24" s="14" customFormat="1" ht="12.75" hidden="1" outlineLevel="2">
      <c r="A236" s="14" t="s">
        <v>907</v>
      </c>
      <c r="B236" s="14" t="s">
        <v>908</v>
      </c>
      <c r="C236" s="54" t="s">
        <v>1509</v>
      </c>
      <c r="D236" s="15"/>
      <c r="E236" s="15"/>
      <c r="F236" s="15">
        <v>1532.92</v>
      </c>
      <c r="G236" s="15">
        <v>1624.4</v>
      </c>
      <c r="H236" s="90">
        <f t="shared" si="88"/>
        <v>-91.48000000000002</v>
      </c>
      <c r="I236" s="103">
        <f t="shared" si="89"/>
        <v>-0.056316178281211535</v>
      </c>
      <c r="J236" s="104"/>
      <c r="K236" s="15">
        <v>18221.34</v>
      </c>
      <c r="L236" s="15">
        <v>19064.21</v>
      </c>
      <c r="M236" s="90">
        <f t="shared" si="90"/>
        <v>-842.869999999999</v>
      </c>
      <c r="N236" s="103">
        <f t="shared" si="91"/>
        <v>-0.04421216509889468</v>
      </c>
      <c r="O236" s="104"/>
      <c r="P236" s="15">
        <v>5572.97</v>
      </c>
      <c r="Q236" s="15">
        <v>5716.91</v>
      </c>
      <c r="R236" s="90">
        <f t="shared" si="92"/>
        <v>-143.9399999999996</v>
      </c>
      <c r="S236" s="103">
        <f t="shared" si="93"/>
        <v>-0.02517793703241779</v>
      </c>
      <c r="T236" s="104"/>
      <c r="U236" s="15">
        <v>21211.16</v>
      </c>
      <c r="V236" s="15">
        <v>21255.3</v>
      </c>
      <c r="W236" s="90">
        <f t="shared" si="94"/>
        <v>-44.13999999999942</v>
      </c>
      <c r="X236" s="103">
        <f t="shared" si="95"/>
        <v>-0.0020766585275201676</v>
      </c>
    </row>
    <row r="237" spans="1:24" s="14" customFormat="1" ht="12.75" hidden="1" outlineLevel="2">
      <c r="A237" s="14" t="s">
        <v>909</v>
      </c>
      <c r="B237" s="14" t="s">
        <v>910</v>
      </c>
      <c r="C237" s="54" t="s">
        <v>1510</v>
      </c>
      <c r="D237" s="15"/>
      <c r="E237" s="15"/>
      <c r="F237" s="15">
        <v>16476.54</v>
      </c>
      <c r="G237" s="15">
        <v>19772.84</v>
      </c>
      <c r="H237" s="90">
        <f t="shared" si="88"/>
        <v>-3296.2999999999993</v>
      </c>
      <c r="I237" s="103">
        <f t="shared" si="89"/>
        <v>-0.16670847485743065</v>
      </c>
      <c r="J237" s="104"/>
      <c r="K237" s="15">
        <v>215601.16</v>
      </c>
      <c r="L237" s="15">
        <v>239507.57</v>
      </c>
      <c r="M237" s="90">
        <f t="shared" si="90"/>
        <v>-23906.410000000003</v>
      </c>
      <c r="N237" s="103">
        <f t="shared" si="91"/>
        <v>-0.09981484092548726</v>
      </c>
      <c r="O237" s="104"/>
      <c r="P237" s="15">
        <v>56714.19</v>
      </c>
      <c r="Q237" s="15">
        <v>66243.03</v>
      </c>
      <c r="R237" s="90">
        <f t="shared" si="92"/>
        <v>-9528.839999999997</v>
      </c>
      <c r="S237" s="103">
        <f t="shared" si="93"/>
        <v>-0.14384668092628003</v>
      </c>
      <c r="T237" s="104"/>
      <c r="U237" s="15">
        <v>251293.96000000002</v>
      </c>
      <c r="V237" s="15">
        <v>264937.07</v>
      </c>
      <c r="W237" s="90">
        <f t="shared" si="94"/>
        <v>-13643.109999999986</v>
      </c>
      <c r="X237" s="103">
        <f t="shared" si="95"/>
        <v>-0.0514956627247368</v>
      </c>
    </row>
    <row r="238" spans="1:24" s="14" customFormat="1" ht="12.75" hidden="1" outlineLevel="2">
      <c r="A238" s="14" t="s">
        <v>911</v>
      </c>
      <c r="B238" s="14" t="s">
        <v>912</v>
      </c>
      <c r="C238" s="54" t="s">
        <v>1511</v>
      </c>
      <c r="D238" s="15"/>
      <c r="E238" s="15"/>
      <c r="F238" s="15">
        <v>11936.14</v>
      </c>
      <c r="G238" s="15">
        <v>10651.9</v>
      </c>
      <c r="H238" s="90">
        <f t="shared" si="88"/>
        <v>1284.2399999999998</v>
      </c>
      <c r="I238" s="103">
        <f t="shared" si="89"/>
        <v>0.12056440635004081</v>
      </c>
      <c r="J238" s="104"/>
      <c r="K238" s="15">
        <v>115676.19</v>
      </c>
      <c r="L238" s="15">
        <v>145369.03</v>
      </c>
      <c r="M238" s="90">
        <f t="shared" si="90"/>
        <v>-29692.839999999997</v>
      </c>
      <c r="N238" s="103">
        <f t="shared" si="91"/>
        <v>-0.20425836232105282</v>
      </c>
      <c r="O238" s="104"/>
      <c r="P238" s="15">
        <v>47641.56</v>
      </c>
      <c r="Q238" s="15">
        <v>43798.62</v>
      </c>
      <c r="R238" s="90">
        <f t="shared" si="92"/>
        <v>3842.939999999995</v>
      </c>
      <c r="S238" s="103">
        <f t="shared" si="93"/>
        <v>0.08774112061064926</v>
      </c>
      <c r="T238" s="104"/>
      <c r="U238" s="15">
        <v>171716.45</v>
      </c>
      <c r="V238" s="15">
        <v>176796.88</v>
      </c>
      <c r="W238" s="90">
        <f t="shared" si="94"/>
        <v>-5080.429999999993</v>
      </c>
      <c r="X238" s="103">
        <f t="shared" si="95"/>
        <v>-0.02873597090627387</v>
      </c>
    </row>
    <row r="239" spans="1:24" s="14" customFormat="1" ht="12.75" hidden="1" outlineLevel="2">
      <c r="A239" s="14" t="s">
        <v>913</v>
      </c>
      <c r="B239" s="14" t="s">
        <v>914</v>
      </c>
      <c r="C239" s="54" t="s">
        <v>1512</v>
      </c>
      <c r="D239" s="15"/>
      <c r="E239" s="15"/>
      <c r="F239" s="15">
        <v>-1431.33</v>
      </c>
      <c r="G239" s="15">
        <v>5523.26</v>
      </c>
      <c r="H239" s="90">
        <f t="shared" si="88"/>
        <v>-6954.59</v>
      </c>
      <c r="I239" s="103">
        <f t="shared" si="89"/>
        <v>-1.2591458667526063</v>
      </c>
      <c r="J239" s="104"/>
      <c r="K239" s="15">
        <v>73414.07</v>
      </c>
      <c r="L239" s="15">
        <v>67833.35</v>
      </c>
      <c r="M239" s="90">
        <f t="shared" si="90"/>
        <v>5580.720000000001</v>
      </c>
      <c r="N239" s="103">
        <f t="shared" si="91"/>
        <v>0.08227103629704269</v>
      </c>
      <c r="O239" s="104"/>
      <c r="P239" s="15">
        <v>10841.1</v>
      </c>
      <c r="Q239" s="15">
        <v>18317.170000000002</v>
      </c>
      <c r="R239" s="90">
        <f t="shared" si="92"/>
        <v>-7476.0700000000015</v>
      </c>
      <c r="S239" s="103">
        <f t="shared" si="93"/>
        <v>-0.40814547225362874</v>
      </c>
      <c r="T239" s="104"/>
      <c r="U239" s="15">
        <v>126688.80000000002</v>
      </c>
      <c r="V239" s="15">
        <v>159506.07</v>
      </c>
      <c r="W239" s="90">
        <f t="shared" si="94"/>
        <v>-32817.26999999999</v>
      </c>
      <c r="X239" s="103">
        <f t="shared" si="95"/>
        <v>-0.20574307924457036</v>
      </c>
    </row>
    <row r="240" spans="1:24" s="14" customFormat="1" ht="12.75" hidden="1" outlineLevel="2">
      <c r="A240" s="14" t="s">
        <v>915</v>
      </c>
      <c r="B240" s="14" t="s">
        <v>916</v>
      </c>
      <c r="C240" s="54" t="s">
        <v>1513</v>
      </c>
      <c r="D240" s="15"/>
      <c r="E240" s="15"/>
      <c r="F240" s="15">
        <v>0</v>
      </c>
      <c r="G240" s="15">
        <v>0</v>
      </c>
      <c r="H240" s="90">
        <f t="shared" si="88"/>
        <v>0</v>
      </c>
      <c r="I240" s="103">
        <f t="shared" si="89"/>
        <v>0</v>
      </c>
      <c r="J240" s="104"/>
      <c r="K240" s="15">
        <v>3933.4300000000003</v>
      </c>
      <c r="L240" s="15">
        <v>0</v>
      </c>
      <c r="M240" s="90">
        <f t="shared" si="90"/>
        <v>3933.4300000000003</v>
      </c>
      <c r="N240" s="103" t="str">
        <f t="shared" si="91"/>
        <v>N.M.</v>
      </c>
      <c r="O240" s="104"/>
      <c r="P240" s="15">
        <v>0</v>
      </c>
      <c r="Q240" s="15">
        <v>0</v>
      </c>
      <c r="R240" s="90">
        <f t="shared" si="92"/>
        <v>0</v>
      </c>
      <c r="S240" s="103">
        <f t="shared" si="93"/>
        <v>0</v>
      </c>
      <c r="T240" s="104"/>
      <c r="U240" s="15">
        <v>3933.4300000000003</v>
      </c>
      <c r="V240" s="15">
        <v>0</v>
      </c>
      <c r="W240" s="90">
        <f t="shared" si="94"/>
        <v>3933.4300000000003</v>
      </c>
      <c r="X240" s="103" t="str">
        <f t="shared" si="95"/>
        <v>N.M.</v>
      </c>
    </row>
    <row r="241" spans="1:24" s="14" customFormat="1" ht="12.75" hidden="1" outlineLevel="2">
      <c r="A241" s="14" t="s">
        <v>917</v>
      </c>
      <c r="B241" s="14" t="s">
        <v>918</v>
      </c>
      <c r="C241" s="54" t="s">
        <v>1514</v>
      </c>
      <c r="D241" s="15"/>
      <c r="E241" s="15"/>
      <c r="F241" s="15">
        <v>26082</v>
      </c>
      <c r="G241" s="15">
        <v>7158</v>
      </c>
      <c r="H241" s="90">
        <f t="shared" si="88"/>
        <v>18924</v>
      </c>
      <c r="I241" s="103">
        <f t="shared" si="89"/>
        <v>2.6437552388935455</v>
      </c>
      <c r="J241" s="104"/>
      <c r="K241" s="15">
        <v>245434.14</v>
      </c>
      <c r="L241" s="15">
        <v>92773.5</v>
      </c>
      <c r="M241" s="90">
        <f t="shared" si="90"/>
        <v>152660.64</v>
      </c>
      <c r="N241" s="103">
        <f t="shared" si="91"/>
        <v>1.6455198952287022</v>
      </c>
      <c r="O241" s="104"/>
      <c r="P241" s="15">
        <v>80304</v>
      </c>
      <c r="Q241" s="15">
        <v>25948.5</v>
      </c>
      <c r="R241" s="90">
        <f t="shared" si="92"/>
        <v>54355.5</v>
      </c>
      <c r="S241" s="103">
        <f t="shared" si="93"/>
        <v>2.0947453610035263</v>
      </c>
      <c r="T241" s="104"/>
      <c r="U241" s="15">
        <v>266735.64</v>
      </c>
      <c r="V241" s="15">
        <v>112111.5</v>
      </c>
      <c r="W241" s="90">
        <f t="shared" si="94"/>
        <v>154624.14</v>
      </c>
      <c r="X241" s="103">
        <f t="shared" si="95"/>
        <v>1.3791996360765846</v>
      </c>
    </row>
    <row r="242" spans="1:24" s="14" customFormat="1" ht="12.75" hidden="1" outlineLevel="2">
      <c r="A242" s="14" t="s">
        <v>919</v>
      </c>
      <c r="B242" s="14" t="s">
        <v>920</v>
      </c>
      <c r="C242" s="54" t="s">
        <v>1515</v>
      </c>
      <c r="D242" s="15"/>
      <c r="E242" s="15"/>
      <c r="F242" s="15">
        <v>0</v>
      </c>
      <c r="G242" s="15">
        <v>-899081</v>
      </c>
      <c r="H242" s="90">
        <f t="shared" si="88"/>
        <v>899081</v>
      </c>
      <c r="I242" s="103" t="str">
        <f t="shared" si="89"/>
        <v>N.M.</v>
      </c>
      <c r="J242" s="104"/>
      <c r="K242" s="15">
        <v>0</v>
      </c>
      <c r="L242" s="15">
        <v>-8013820</v>
      </c>
      <c r="M242" s="90">
        <f t="shared" si="90"/>
        <v>8013820</v>
      </c>
      <c r="N242" s="103" t="str">
        <f t="shared" si="91"/>
        <v>N.M.</v>
      </c>
      <c r="O242" s="104"/>
      <c r="P242" s="15">
        <v>0</v>
      </c>
      <c r="Q242" s="15">
        <v>-2697243</v>
      </c>
      <c r="R242" s="90">
        <f t="shared" si="92"/>
        <v>2697243</v>
      </c>
      <c r="S242" s="103" t="str">
        <f t="shared" si="93"/>
        <v>N.M.</v>
      </c>
      <c r="T242" s="104"/>
      <c r="U242" s="15">
        <v>0</v>
      </c>
      <c r="V242" s="15">
        <v>-9262021</v>
      </c>
      <c r="W242" s="90">
        <f t="shared" si="94"/>
        <v>9262021</v>
      </c>
      <c r="X242" s="103" t="str">
        <f t="shared" si="95"/>
        <v>N.M.</v>
      </c>
    </row>
    <row r="243" spans="1:24" s="14" customFormat="1" ht="12.75" hidden="1" outlineLevel="2">
      <c r="A243" s="14" t="s">
        <v>921</v>
      </c>
      <c r="B243" s="14" t="s">
        <v>922</v>
      </c>
      <c r="C243" s="54" t="s">
        <v>1516</v>
      </c>
      <c r="D243" s="15"/>
      <c r="E243" s="15"/>
      <c r="F243" s="15">
        <v>167727.30000000002</v>
      </c>
      <c r="G243" s="15">
        <v>228951.39</v>
      </c>
      <c r="H243" s="90">
        <f t="shared" si="88"/>
        <v>-61224.09</v>
      </c>
      <c r="I243" s="103">
        <f t="shared" si="89"/>
        <v>-0.26741086830702354</v>
      </c>
      <c r="J243" s="104"/>
      <c r="K243" s="15">
        <v>2189253.48</v>
      </c>
      <c r="L243" s="15">
        <v>1751254.77</v>
      </c>
      <c r="M243" s="90">
        <f t="shared" si="90"/>
        <v>437998.70999999996</v>
      </c>
      <c r="N243" s="103">
        <f t="shared" si="91"/>
        <v>0.2501056485345076</v>
      </c>
      <c r="O243" s="104"/>
      <c r="P243" s="15">
        <v>654066.42</v>
      </c>
      <c r="Q243" s="15">
        <v>729868.23</v>
      </c>
      <c r="R243" s="90">
        <f t="shared" si="92"/>
        <v>-75801.80999999994</v>
      </c>
      <c r="S243" s="103">
        <f t="shared" si="93"/>
        <v>-0.10385684276187764</v>
      </c>
      <c r="T243" s="104"/>
      <c r="U243" s="15">
        <v>2584465.29</v>
      </c>
      <c r="V243" s="15">
        <v>1962699.57</v>
      </c>
      <c r="W243" s="90">
        <f t="shared" si="94"/>
        <v>621765.72</v>
      </c>
      <c r="X243" s="103">
        <f t="shared" si="95"/>
        <v>0.3167910817853799</v>
      </c>
    </row>
    <row r="244" spans="1:24" s="14" customFormat="1" ht="12.75" hidden="1" outlineLevel="2">
      <c r="A244" s="14" t="s">
        <v>923</v>
      </c>
      <c r="B244" s="14" t="s">
        <v>924</v>
      </c>
      <c r="C244" s="54" t="s">
        <v>1517</v>
      </c>
      <c r="D244" s="15"/>
      <c r="E244" s="15"/>
      <c r="F244" s="15">
        <v>0</v>
      </c>
      <c r="G244" s="15">
        <v>0</v>
      </c>
      <c r="H244" s="90">
        <f t="shared" si="88"/>
        <v>0</v>
      </c>
      <c r="I244" s="103">
        <f t="shared" si="89"/>
        <v>0</v>
      </c>
      <c r="J244" s="104"/>
      <c r="K244" s="15">
        <v>9075.33</v>
      </c>
      <c r="L244" s="15">
        <v>0</v>
      </c>
      <c r="M244" s="90">
        <f t="shared" si="90"/>
        <v>9075.33</v>
      </c>
      <c r="N244" s="103" t="str">
        <f t="shared" si="91"/>
        <v>N.M.</v>
      </c>
      <c r="O244" s="104"/>
      <c r="P244" s="15">
        <v>0</v>
      </c>
      <c r="Q244" s="15">
        <v>0</v>
      </c>
      <c r="R244" s="90">
        <f t="shared" si="92"/>
        <v>0</v>
      </c>
      <c r="S244" s="103">
        <f t="shared" si="93"/>
        <v>0</v>
      </c>
      <c r="T244" s="104"/>
      <c r="U244" s="15">
        <v>22122.73</v>
      </c>
      <c r="V244" s="15">
        <v>0</v>
      </c>
      <c r="W244" s="90">
        <f t="shared" si="94"/>
        <v>22122.73</v>
      </c>
      <c r="X244" s="103" t="str">
        <f t="shared" si="95"/>
        <v>N.M.</v>
      </c>
    </row>
    <row r="245" spans="1:24" s="14" customFormat="1" ht="12.75" hidden="1" outlineLevel="2">
      <c r="A245" s="14" t="s">
        <v>925</v>
      </c>
      <c r="B245" s="14" t="s">
        <v>926</v>
      </c>
      <c r="C245" s="54" t="s">
        <v>1518</v>
      </c>
      <c r="D245" s="15"/>
      <c r="E245" s="15"/>
      <c r="F245" s="15">
        <v>52380.03</v>
      </c>
      <c r="G245" s="15">
        <v>21026.03</v>
      </c>
      <c r="H245" s="90">
        <f t="shared" si="88"/>
        <v>31354</v>
      </c>
      <c r="I245" s="103">
        <f t="shared" si="89"/>
        <v>1.4911992420823141</v>
      </c>
      <c r="J245" s="104"/>
      <c r="K245" s="15">
        <v>215333.58000000002</v>
      </c>
      <c r="L245" s="15">
        <v>84663.31</v>
      </c>
      <c r="M245" s="90">
        <f t="shared" si="90"/>
        <v>130670.27000000002</v>
      </c>
      <c r="N245" s="103">
        <f t="shared" si="91"/>
        <v>1.5434108352248457</v>
      </c>
      <c r="O245" s="104"/>
      <c r="P245" s="15">
        <v>159185.92</v>
      </c>
      <c r="Q245" s="15">
        <v>62603.840000000004</v>
      </c>
      <c r="R245" s="90">
        <f t="shared" si="92"/>
        <v>96582.08000000002</v>
      </c>
      <c r="S245" s="103">
        <f t="shared" si="93"/>
        <v>1.5427500932850127</v>
      </c>
      <c r="T245" s="104"/>
      <c r="U245" s="15">
        <v>253411.04</v>
      </c>
      <c r="V245" s="15">
        <v>84663.31</v>
      </c>
      <c r="W245" s="90">
        <f t="shared" si="94"/>
        <v>168747.73</v>
      </c>
      <c r="X245" s="103">
        <f t="shared" si="95"/>
        <v>1.993162445456007</v>
      </c>
    </row>
    <row r="246" spans="1:24" s="14" customFormat="1" ht="12.75" hidden="1" outlineLevel="2">
      <c r="A246" s="14" t="s">
        <v>927</v>
      </c>
      <c r="B246" s="14" t="s">
        <v>928</v>
      </c>
      <c r="C246" s="54" t="s">
        <v>1519</v>
      </c>
      <c r="D246" s="15"/>
      <c r="E246" s="15"/>
      <c r="F246" s="15">
        <v>0</v>
      </c>
      <c r="G246" s="15">
        <v>0</v>
      </c>
      <c r="H246" s="90">
        <f t="shared" si="88"/>
        <v>0</v>
      </c>
      <c r="I246" s="103">
        <f t="shared" si="89"/>
        <v>0</v>
      </c>
      <c r="J246" s="104"/>
      <c r="K246" s="15">
        <v>0</v>
      </c>
      <c r="L246" s="15">
        <v>0</v>
      </c>
      <c r="M246" s="90">
        <f t="shared" si="90"/>
        <v>0</v>
      </c>
      <c r="N246" s="103">
        <f t="shared" si="91"/>
        <v>0</v>
      </c>
      <c r="O246" s="104"/>
      <c r="P246" s="15">
        <v>0</v>
      </c>
      <c r="Q246" s="15">
        <v>0</v>
      </c>
      <c r="R246" s="90">
        <f t="shared" si="92"/>
        <v>0</v>
      </c>
      <c r="S246" s="103">
        <f t="shared" si="93"/>
        <v>0</v>
      </c>
      <c r="T246" s="104"/>
      <c r="U246" s="15">
        <v>53803.46</v>
      </c>
      <c r="V246" s="15">
        <v>0</v>
      </c>
      <c r="W246" s="90">
        <f t="shared" si="94"/>
        <v>53803.46</v>
      </c>
      <c r="X246" s="103" t="str">
        <f t="shared" si="95"/>
        <v>N.M.</v>
      </c>
    </row>
    <row r="247" spans="1:24" s="14" customFormat="1" ht="12.75" hidden="1" outlineLevel="2">
      <c r="A247" s="14" t="s">
        <v>929</v>
      </c>
      <c r="B247" s="14" t="s">
        <v>930</v>
      </c>
      <c r="C247" s="54" t="s">
        <v>1520</v>
      </c>
      <c r="D247" s="15"/>
      <c r="E247" s="15"/>
      <c r="F247" s="15">
        <v>0</v>
      </c>
      <c r="G247" s="15">
        <v>-34861.7</v>
      </c>
      <c r="H247" s="90">
        <f t="shared" si="88"/>
        <v>34861.7</v>
      </c>
      <c r="I247" s="103" t="str">
        <f t="shared" si="89"/>
        <v>N.M.</v>
      </c>
      <c r="J247" s="104"/>
      <c r="K247" s="15">
        <v>0</v>
      </c>
      <c r="L247" s="15">
        <v>-251482.87</v>
      </c>
      <c r="M247" s="90">
        <f t="shared" si="90"/>
        <v>251482.87</v>
      </c>
      <c r="N247" s="103" t="str">
        <f t="shared" si="91"/>
        <v>N.M.</v>
      </c>
      <c r="O247" s="104"/>
      <c r="P247" s="15">
        <v>0</v>
      </c>
      <c r="Q247" s="15">
        <v>-104585.1</v>
      </c>
      <c r="R247" s="90">
        <f t="shared" si="92"/>
        <v>104585.1</v>
      </c>
      <c r="S247" s="103" t="str">
        <f t="shared" si="93"/>
        <v>N.M.</v>
      </c>
      <c r="T247" s="104"/>
      <c r="U247" s="15">
        <v>0</v>
      </c>
      <c r="V247" s="15">
        <v>-289305.46</v>
      </c>
      <c r="W247" s="90">
        <f t="shared" si="94"/>
        <v>289305.46</v>
      </c>
      <c r="X247" s="103" t="str">
        <f t="shared" si="95"/>
        <v>N.M.</v>
      </c>
    </row>
    <row r="248" spans="1:24" s="14" customFormat="1" ht="12.75" hidden="1" outlineLevel="2">
      <c r="A248" s="14" t="s">
        <v>931</v>
      </c>
      <c r="B248" s="14" t="s">
        <v>932</v>
      </c>
      <c r="C248" s="54" t="s">
        <v>1521</v>
      </c>
      <c r="D248" s="15"/>
      <c r="E248" s="15"/>
      <c r="F248" s="15">
        <v>3657.16</v>
      </c>
      <c r="G248" s="15">
        <v>0</v>
      </c>
      <c r="H248" s="90">
        <f t="shared" si="88"/>
        <v>3657.16</v>
      </c>
      <c r="I248" s="103" t="str">
        <f t="shared" si="89"/>
        <v>N.M.</v>
      </c>
      <c r="J248" s="104"/>
      <c r="K248" s="15">
        <v>-29257.25</v>
      </c>
      <c r="L248" s="15">
        <v>0</v>
      </c>
      <c r="M248" s="90">
        <f t="shared" si="90"/>
        <v>-29257.25</v>
      </c>
      <c r="N248" s="103" t="str">
        <f t="shared" si="91"/>
        <v>N.M.</v>
      </c>
      <c r="O248" s="104"/>
      <c r="P248" s="15">
        <v>10971.47</v>
      </c>
      <c r="Q248" s="15">
        <v>0</v>
      </c>
      <c r="R248" s="90">
        <f t="shared" si="92"/>
        <v>10971.47</v>
      </c>
      <c r="S248" s="103" t="str">
        <f t="shared" si="93"/>
        <v>N.M.</v>
      </c>
      <c r="T248" s="104"/>
      <c r="U248" s="15">
        <v>-29257.25</v>
      </c>
      <c r="V248" s="15">
        <v>0</v>
      </c>
      <c r="W248" s="90">
        <f t="shared" si="94"/>
        <v>-29257.25</v>
      </c>
      <c r="X248" s="103" t="str">
        <f t="shared" si="95"/>
        <v>N.M.</v>
      </c>
    </row>
    <row r="249" spans="1:24" s="14" customFormat="1" ht="12.75" hidden="1" outlineLevel="2">
      <c r="A249" s="14" t="s">
        <v>933</v>
      </c>
      <c r="B249" s="14" t="s">
        <v>934</v>
      </c>
      <c r="C249" s="54" t="s">
        <v>1522</v>
      </c>
      <c r="D249" s="15"/>
      <c r="E249" s="15"/>
      <c r="F249" s="15">
        <v>-39257.23</v>
      </c>
      <c r="G249" s="15">
        <v>792.5600000000001</v>
      </c>
      <c r="H249" s="90">
        <f t="shared" si="88"/>
        <v>-40049.79</v>
      </c>
      <c r="I249" s="103" t="str">
        <f t="shared" si="89"/>
        <v>N.M.</v>
      </c>
      <c r="J249" s="104"/>
      <c r="K249" s="15">
        <v>973976.21</v>
      </c>
      <c r="L249" s="15">
        <v>2161284.02</v>
      </c>
      <c r="M249" s="90">
        <f t="shared" si="90"/>
        <v>-1187307.81</v>
      </c>
      <c r="N249" s="103">
        <f t="shared" si="91"/>
        <v>-0.5493529767549941</v>
      </c>
      <c r="O249" s="104"/>
      <c r="P249" s="15">
        <v>230804.94</v>
      </c>
      <c r="Q249" s="15">
        <v>215072.32</v>
      </c>
      <c r="R249" s="90">
        <f t="shared" si="92"/>
        <v>15732.619999999995</v>
      </c>
      <c r="S249" s="103">
        <f t="shared" si="93"/>
        <v>0.07315037100078706</v>
      </c>
      <c r="T249" s="104"/>
      <c r="U249" s="15">
        <v>1225248.51</v>
      </c>
      <c r="V249" s="15">
        <v>2384230.16</v>
      </c>
      <c r="W249" s="90">
        <f t="shared" si="94"/>
        <v>-1158981.6500000001</v>
      </c>
      <c r="X249" s="103">
        <f t="shared" si="95"/>
        <v>-0.48610309081905084</v>
      </c>
    </row>
    <row r="250" spans="1:24" s="14" customFormat="1" ht="12.75" hidden="1" outlineLevel="2">
      <c r="A250" s="14" t="s">
        <v>935</v>
      </c>
      <c r="B250" s="14" t="s">
        <v>936</v>
      </c>
      <c r="C250" s="54" t="s">
        <v>1523</v>
      </c>
      <c r="D250" s="15"/>
      <c r="E250" s="15"/>
      <c r="F250" s="15">
        <v>-7.0200000000000005</v>
      </c>
      <c r="G250" s="15">
        <v>0</v>
      </c>
      <c r="H250" s="90">
        <f t="shared" si="88"/>
        <v>-7.0200000000000005</v>
      </c>
      <c r="I250" s="103" t="str">
        <f t="shared" si="89"/>
        <v>N.M.</v>
      </c>
      <c r="J250" s="104"/>
      <c r="K250" s="15">
        <v>250</v>
      </c>
      <c r="L250" s="15">
        <v>401</v>
      </c>
      <c r="M250" s="90">
        <f t="shared" si="90"/>
        <v>-151</v>
      </c>
      <c r="N250" s="103">
        <f t="shared" si="91"/>
        <v>-0.3765586034912718</v>
      </c>
      <c r="O250" s="104"/>
      <c r="P250" s="15">
        <v>0</v>
      </c>
      <c r="Q250" s="15">
        <v>0</v>
      </c>
      <c r="R250" s="90">
        <f t="shared" si="92"/>
        <v>0</v>
      </c>
      <c r="S250" s="103">
        <f t="shared" si="93"/>
        <v>0</v>
      </c>
      <c r="T250" s="104"/>
      <c r="U250" s="15">
        <v>4625.55</v>
      </c>
      <c r="V250" s="15">
        <v>401</v>
      </c>
      <c r="W250" s="90">
        <f t="shared" si="94"/>
        <v>4224.55</v>
      </c>
      <c r="X250" s="103" t="str">
        <f t="shared" si="95"/>
        <v>N.M.</v>
      </c>
    </row>
    <row r="251" spans="1:24" s="14" customFormat="1" ht="12.75" hidden="1" outlineLevel="2">
      <c r="A251" s="14" t="s">
        <v>937</v>
      </c>
      <c r="B251" s="14" t="s">
        <v>938</v>
      </c>
      <c r="C251" s="54" t="s">
        <v>1524</v>
      </c>
      <c r="D251" s="15"/>
      <c r="E251" s="15"/>
      <c r="F251" s="15">
        <v>7082.59</v>
      </c>
      <c r="G251" s="15">
        <v>8247.48</v>
      </c>
      <c r="H251" s="90">
        <f t="shared" si="88"/>
        <v>-1164.8899999999994</v>
      </c>
      <c r="I251" s="103">
        <f t="shared" si="89"/>
        <v>-0.1412419308685804</v>
      </c>
      <c r="J251" s="104"/>
      <c r="K251" s="15">
        <v>84150.72</v>
      </c>
      <c r="L251" s="15">
        <v>87571.69</v>
      </c>
      <c r="M251" s="90">
        <f t="shared" si="90"/>
        <v>-3420.970000000001</v>
      </c>
      <c r="N251" s="103">
        <f t="shared" si="91"/>
        <v>-0.039064793656488773</v>
      </c>
      <c r="O251" s="104"/>
      <c r="P251" s="15">
        <v>28107.760000000002</v>
      </c>
      <c r="Q251" s="15">
        <v>29184.79</v>
      </c>
      <c r="R251" s="90">
        <f t="shared" si="92"/>
        <v>-1077.0299999999988</v>
      </c>
      <c r="S251" s="103">
        <f t="shared" si="93"/>
        <v>-0.03690381188283345</v>
      </c>
      <c r="T251" s="104"/>
      <c r="U251" s="15">
        <v>98339.68000000001</v>
      </c>
      <c r="V251" s="15">
        <v>98711.46</v>
      </c>
      <c r="W251" s="90">
        <f t="shared" si="94"/>
        <v>-371.77999999999884</v>
      </c>
      <c r="X251" s="103">
        <f t="shared" si="95"/>
        <v>-0.0037663306773093905</v>
      </c>
    </row>
    <row r="252" spans="1:24" s="14" customFormat="1" ht="12.75" hidden="1" outlineLevel="2">
      <c r="A252" s="14" t="s">
        <v>939</v>
      </c>
      <c r="B252" s="14" t="s">
        <v>940</v>
      </c>
      <c r="C252" s="54" t="s">
        <v>1525</v>
      </c>
      <c r="D252" s="15"/>
      <c r="E252" s="15"/>
      <c r="F252" s="15">
        <v>76120.08</v>
      </c>
      <c r="G252" s="15">
        <v>100668.05</v>
      </c>
      <c r="H252" s="90">
        <f t="shared" si="88"/>
        <v>-24547.97</v>
      </c>
      <c r="I252" s="103">
        <f t="shared" si="89"/>
        <v>-0.24385065569463202</v>
      </c>
      <c r="J252" s="104"/>
      <c r="K252" s="15">
        <v>988401.61</v>
      </c>
      <c r="L252" s="15">
        <v>1103645.78</v>
      </c>
      <c r="M252" s="90">
        <f t="shared" si="90"/>
        <v>-115244.17000000004</v>
      </c>
      <c r="N252" s="103">
        <f t="shared" si="91"/>
        <v>-0.10442133888284341</v>
      </c>
      <c r="O252" s="104"/>
      <c r="P252" s="15">
        <v>284634.55</v>
      </c>
      <c r="Q252" s="15">
        <v>338366.01</v>
      </c>
      <c r="R252" s="90">
        <f t="shared" si="92"/>
        <v>-53731.46000000002</v>
      </c>
      <c r="S252" s="103">
        <f t="shared" si="93"/>
        <v>-0.15879686024018788</v>
      </c>
      <c r="T252" s="104"/>
      <c r="U252" s="15">
        <v>1158013.08</v>
      </c>
      <c r="V252" s="15">
        <v>1232825.27</v>
      </c>
      <c r="W252" s="90">
        <f t="shared" si="94"/>
        <v>-74812.18999999994</v>
      </c>
      <c r="X252" s="103">
        <f t="shared" si="95"/>
        <v>-0.060683530602840374</v>
      </c>
    </row>
    <row r="253" spans="1:24" s="14" customFormat="1" ht="12.75" hidden="1" outlineLevel="2">
      <c r="A253" s="14" t="s">
        <v>941</v>
      </c>
      <c r="B253" s="14" t="s">
        <v>942</v>
      </c>
      <c r="C253" s="54" t="s">
        <v>1477</v>
      </c>
      <c r="D253" s="15"/>
      <c r="E253" s="15"/>
      <c r="F253" s="15">
        <v>-166629.4</v>
      </c>
      <c r="G253" s="15">
        <v>88779.5</v>
      </c>
      <c r="H253" s="90">
        <f t="shared" si="88"/>
        <v>-255408.9</v>
      </c>
      <c r="I253" s="103">
        <f t="shared" si="89"/>
        <v>-2.876890498369556</v>
      </c>
      <c r="J253" s="104"/>
      <c r="K253" s="15">
        <v>654739.9</v>
      </c>
      <c r="L253" s="15">
        <v>710174.39</v>
      </c>
      <c r="M253" s="90">
        <f t="shared" si="90"/>
        <v>-55434.48999999999</v>
      </c>
      <c r="N253" s="103">
        <f t="shared" si="91"/>
        <v>-0.0780575739995355</v>
      </c>
      <c r="O253" s="104"/>
      <c r="P253" s="15">
        <v>233277.80000000002</v>
      </c>
      <c r="Q253" s="15">
        <v>229430.11000000002</v>
      </c>
      <c r="R253" s="90">
        <f t="shared" si="92"/>
        <v>3847.6900000000023</v>
      </c>
      <c r="S253" s="103">
        <f t="shared" si="93"/>
        <v>0.016770640959026705</v>
      </c>
      <c r="T253" s="104"/>
      <c r="U253" s="15">
        <v>758470.93</v>
      </c>
      <c r="V253" s="15">
        <v>814732.84</v>
      </c>
      <c r="W253" s="90">
        <f t="shared" si="94"/>
        <v>-56261.909999999916</v>
      </c>
      <c r="X253" s="103">
        <f t="shared" si="95"/>
        <v>-0.06905565510284319</v>
      </c>
    </row>
    <row r="254" spans="1:24" s="14" customFormat="1" ht="12.75" hidden="1" outlineLevel="2">
      <c r="A254" s="14" t="s">
        <v>943</v>
      </c>
      <c r="B254" s="14" t="s">
        <v>944</v>
      </c>
      <c r="C254" s="54" t="s">
        <v>1500</v>
      </c>
      <c r="D254" s="15"/>
      <c r="E254" s="15"/>
      <c r="F254" s="15">
        <v>148.24</v>
      </c>
      <c r="G254" s="15">
        <v>182.01</v>
      </c>
      <c r="H254" s="90">
        <f t="shared" si="88"/>
        <v>-33.76999999999998</v>
      </c>
      <c r="I254" s="103">
        <f t="shared" si="89"/>
        <v>-0.1855392560848304</v>
      </c>
      <c r="J254" s="104"/>
      <c r="K254" s="15">
        <v>1542.98</v>
      </c>
      <c r="L254" s="15">
        <v>2477.12</v>
      </c>
      <c r="M254" s="90">
        <f t="shared" si="90"/>
        <v>-934.1399999999999</v>
      </c>
      <c r="N254" s="103">
        <f t="shared" si="91"/>
        <v>-0.3771072858803772</v>
      </c>
      <c r="O254" s="104"/>
      <c r="P254" s="15">
        <v>422.22</v>
      </c>
      <c r="Q254" s="15">
        <v>-358.7</v>
      </c>
      <c r="R254" s="90">
        <f t="shared" si="92"/>
        <v>780.9200000000001</v>
      </c>
      <c r="S254" s="103">
        <f t="shared" si="93"/>
        <v>2.1770839141343745</v>
      </c>
      <c r="T254" s="104"/>
      <c r="U254" s="15">
        <v>1851.39</v>
      </c>
      <c r="V254" s="15">
        <v>3314.58</v>
      </c>
      <c r="W254" s="90">
        <f t="shared" si="94"/>
        <v>-1463.1899999999998</v>
      </c>
      <c r="X254" s="103">
        <f t="shared" si="95"/>
        <v>-0.44144054450337594</v>
      </c>
    </row>
    <row r="255" spans="1:24" s="14" customFormat="1" ht="12.75" hidden="1" outlineLevel="2">
      <c r="A255" s="14" t="s">
        <v>945</v>
      </c>
      <c r="B255" s="14" t="s">
        <v>946</v>
      </c>
      <c r="C255" s="54" t="s">
        <v>1526</v>
      </c>
      <c r="D255" s="15"/>
      <c r="E255" s="15"/>
      <c r="F255" s="15">
        <v>21823</v>
      </c>
      <c r="G255" s="15">
        <v>21813.19</v>
      </c>
      <c r="H255" s="90">
        <f t="shared" si="88"/>
        <v>9.81000000000131</v>
      </c>
      <c r="I255" s="103">
        <f t="shared" si="89"/>
        <v>0.00044972789399447353</v>
      </c>
      <c r="J255" s="104"/>
      <c r="K255" s="15">
        <v>170000.08000000002</v>
      </c>
      <c r="L255" s="15">
        <v>167184.86000000002</v>
      </c>
      <c r="M255" s="90">
        <f t="shared" si="90"/>
        <v>2815.220000000001</v>
      </c>
      <c r="N255" s="103">
        <f t="shared" si="91"/>
        <v>0.016838964963693488</v>
      </c>
      <c r="O255" s="104"/>
      <c r="P255" s="15">
        <v>48855.38</v>
      </c>
      <c r="Q255" s="15">
        <v>46822.24</v>
      </c>
      <c r="R255" s="90">
        <f t="shared" si="92"/>
        <v>2033.1399999999994</v>
      </c>
      <c r="S255" s="103">
        <f t="shared" si="93"/>
        <v>0.04342252741432276</v>
      </c>
      <c r="T255" s="104"/>
      <c r="U255" s="15">
        <v>207257.64</v>
      </c>
      <c r="V255" s="15">
        <v>206942.59000000003</v>
      </c>
      <c r="W255" s="90">
        <f t="shared" si="94"/>
        <v>315.04999999998836</v>
      </c>
      <c r="X255" s="103">
        <f t="shared" si="95"/>
        <v>0.0015224029041097258</v>
      </c>
    </row>
    <row r="256" spans="1:24" s="14" customFormat="1" ht="12.75" hidden="1" outlineLevel="2">
      <c r="A256" s="14" t="s">
        <v>947</v>
      </c>
      <c r="B256" s="14" t="s">
        <v>948</v>
      </c>
      <c r="C256" s="54" t="s">
        <v>1512</v>
      </c>
      <c r="D256" s="15"/>
      <c r="E256" s="15"/>
      <c r="F256" s="15">
        <v>109492.45</v>
      </c>
      <c r="G256" s="15">
        <v>91638.93000000001</v>
      </c>
      <c r="H256" s="90">
        <f t="shared" si="88"/>
        <v>17853.51999999999</v>
      </c>
      <c r="I256" s="103">
        <f t="shared" si="89"/>
        <v>0.1948246231159616</v>
      </c>
      <c r="J256" s="104"/>
      <c r="K256" s="15">
        <v>673138.74</v>
      </c>
      <c r="L256" s="15">
        <v>1005116.42</v>
      </c>
      <c r="M256" s="90">
        <f t="shared" si="90"/>
        <v>-331977.68000000005</v>
      </c>
      <c r="N256" s="103">
        <f t="shared" si="91"/>
        <v>-0.3302877889508561</v>
      </c>
      <c r="O256" s="104"/>
      <c r="P256" s="15">
        <v>209284.66</v>
      </c>
      <c r="Q256" s="15">
        <v>243889.36000000002</v>
      </c>
      <c r="R256" s="90">
        <f t="shared" si="92"/>
        <v>-34604.70000000001</v>
      </c>
      <c r="S256" s="103">
        <f t="shared" si="93"/>
        <v>-0.141886878541975</v>
      </c>
      <c r="T256" s="104"/>
      <c r="U256" s="15">
        <v>847740.22</v>
      </c>
      <c r="V256" s="15">
        <v>1196372.34</v>
      </c>
      <c r="W256" s="90">
        <f t="shared" si="94"/>
        <v>-348632.1200000001</v>
      </c>
      <c r="X256" s="103">
        <f t="shared" si="95"/>
        <v>-0.2914077067345105</v>
      </c>
    </row>
    <row r="257" spans="1:24" s="14" customFormat="1" ht="12.75" hidden="1" outlineLevel="2">
      <c r="A257" s="14" t="s">
        <v>949</v>
      </c>
      <c r="B257" s="14" t="s">
        <v>950</v>
      </c>
      <c r="C257" s="54" t="s">
        <v>1513</v>
      </c>
      <c r="D257" s="15"/>
      <c r="E257" s="15"/>
      <c r="F257" s="15">
        <v>12588.06</v>
      </c>
      <c r="G257" s="15">
        <v>15175.11</v>
      </c>
      <c r="H257" s="90">
        <f t="shared" si="88"/>
        <v>-2587.050000000001</v>
      </c>
      <c r="I257" s="103">
        <f t="shared" si="89"/>
        <v>-0.17047981859769062</v>
      </c>
      <c r="J257" s="104"/>
      <c r="K257" s="15">
        <v>114949.82</v>
      </c>
      <c r="L257" s="15">
        <v>125007.66</v>
      </c>
      <c r="M257" s="90">
        <f t="shared" si="90"/>
        <v>-10057.839999999997</v>
      </c>
      <c r="N257" s="103">
        <f t="shared" si="91"/>
        <v>-0.08045778954665656</v>
      </c>
      <c r="O257" s="104"/>
      <c r="P257" s="15">
        <v>40686.06</v>
      </c>
      <c r="Q257" s="15">
        <v>43473.31</v>
      </c>
      <c r="R257" s="90">
        <f t="shared" si="92"/>
        <v>-2787.25</v>
      </c>
      <c r="S257" s="103">
        <f t="shared" si="93"/>
        <v>-0.06411405066694945</v>
      </c>
      <c r="T257" s="104"/>
      <c r="U257" s="15">
        <v>123871.07</v>
      </c>
      <c r="V257" s="15">
        <v>145336.73</v>
      </c>
      <c r="W257" s="90">
        <f t="shared" si="94"/>
        <v>-21465.660000000003</v>
      </c>
      <c r="X257" s="103">
        <f t="shared" si="95"/>
        <v>-0.14769604352595522</v>
      </c>
    </row>
    <row r="258" spans="1:24" s="14" customFormat="1" ht="12.75" hidden="1" outlineLevel="2">
      <c r="A258" s="14" t="s">
        <v>951</v>
      </c>
      <c r="B258" s="14" t="s">
        <v>952</v>
      </c>
      <c r="C258" s="54" t="s">
        <v>1527</v>
      </c>
      <c r="D258" s="15"/>
      <c r="E258" s="15"/>
      <c r="F258" s="15">
        <v>6278.400000000001</v>
      </c>
      <c r="G258" s="15">
        <v>7239.05</v>
      </c>
      <c r="H258" s="90">
        <f t="shared" si="88"/>
        <v>-960.6499999999996</v>
      </c>
      <c r="I258" s="103">
        <f t="shared" si="89"/>
        <v>-0.13270387688992336</v>
      </c>
      <c r="J258" s="104"/>
      <c r="K258" s="15">
        <v>35993.07</v>
      </c>
      <c r="L258" s="15">
        <v>49954.12</v>
      </c>
      <c r="M258" s="90">
        <f t="shared" si="90"/>
        <v>-13961.050000000003</v>
      </c>
      <c r="N258" s="103">
        <f t="shared" si="91"/>
        <v>-0.2794774485067498</v>
      </c>
      <c r="O258" s="104"/>
      <c r="P258" s="15">
        <v>10290.92</v>
      </c>
      <c r="Q258" s="15">
        <v>14807.99</v>
      </c>
      <c r="R258" s="90">
        <f t="shared" si="92"/>
        <v>-4517.07</v>
      </c>
      <c r="S258" s="103">
        <f t="shared" si="93"/>
        <v>-0.3050427505691184</v>
      </c>
      <c r="T258" s="104"/>
      <c r="U258" s="15">
        <v>45954.82</v>
      </c>
      <c r="V258" s="15">
        <v>65447.560000000005</v>
      </c>
      <c r="W258" s="90">
        <f t="shared" si="94"/>
        <v>-19492.740000000005</v>
      </c>
      <c r="X258" s="103">
        <f t="shared" si="95"/>
        <v>-0.2978375358836908</v>
      </c>
    </row>
    <row r="259" spans="1:24" s="14" customFormat="1" ht="12.75" hidden="1" outlineLevel="2">
      <c r="A259" s="14" t="s">
        <v>953</v>
      </c>
      <c r="B259" s="14" t="s">
        <v>954</v>
      </c>
      <c r="C259" s="54" t="s">
        <v>1528</v>
      </c>
      <c r="D259" s="15"/>
      <c r="E259" s="15"/>
      <c r="F259" s="15">
        <v>95183.52</v>
      </c>
      <c r="G259" s="15">
        <v>81843.2</v>
      </c>
      <c r="H259" s="90">
        <f t="shared" si="88"/>
        <v>13340.320000000007</v>
      </c>
      <c r="I259" s="103">
        <f t="shared" si="89"/>
        <v>0.1629985142320927</v>
      </c>
      <c r="J259" s="104"/>
      <c r="K259" s="15">
        <v>744689</v>
      </c>
      <c r="L259" s="15">
        <v>771722.35</v>
      </c>
      <c r="M259" s="90">
        <f t="shared" si="90"/>
        <v>-27033.349999999977</v>
      </c>
      <c r="N259" s="103">
        <f t="shared" si="91"/>
        <v>-0.03502989125557913</v>
      </c>
      <c r="O259" s="104"/>
      <c r="P259" s="15">
        <v>245780.72</v>
      </c>
      <c r="Q259" s="15">
        <v>206818.81</v>
      </c>
      <c r="R259" s="90">
        <f t="shared" si="92"/>
        <v>38961.91</v>
      </c>
      <c r="S259" s="103">
        <f t="shared" si="93"/>
        <v>0.18838668494417893</v>
      </c>
      <c r="T259" s="104"/>
      <c r="U259" s="15">
        <v>875962.45</v>
      </c>
      <c r="V259" s="15">
        <v>889803.8099999999</v>
      </c>
      <c r="W259" s="90">
        <f t="shared" si="94"/>
        <v>-13841.359999999986</v>
      </c>
      <c r="X259" s="103">
        <f t="shared" si="95"/>
        <v>-0.0155555189182658</v>
      </c>
    </row>
    <row r="260" spans="1:24" s="14" customFormat="1" ht="12.75" hidden="1" outlineLevel="2">
      <c r="A260" s="14" t="s">
        <v>955</v>
      </c>
      <c r="B260" s="14" t="s">
        <v>956</v>
      </c>
      <c r="C260" s="54" t="s">
        <v>1529</v>
      </c>
      <c r="D260" s="15"/>
      <c r="E260" s="15"/>
      <c r="F260" s="15">
        <v>13636.44</v>
      </c>
      <c r="G260" s="15">
        <v>12743.050000000001</v>
      </c>
      <c r="H260" s="90">
        <f t="shared" si="88"/>
        <v>893.3899999999994</v>
      </c>
      <c r="I260" s="103">
        <f t="shared" si="89"/>
        <v>0.07010801966562161</v>
      </c>
      <c r="J260" s="104"/>
      <c r="K260" s="15">
        <v>123345.44</v>
      </c>
      <c r="L260" s="15">
        <v>107481.91</v>
      </c>
      <c r="M260" s="90">
        <f t="shared" si="90"/>
        <v>15863.529999999999</v>
      </c>
      <c r="N260" s="103">
        <f t="shared" si="91"/>
        <v>0.1475925576685416</v>
      </c>
      <c r="O260" s="104"/>
      <c r="P260" s="15">
        <v>42672.13</v>
      </c>
      <c r="Q260" s="15">
        <v>29469.82</v>
      </c>
      <c r="R260" s="90">
        <f t="shared" si="92"/>
        <v>13202.309999999998</v>
      </c>
      <c r="S260" s="103">
        <f t="shared" si="93"/>
        <v>0.4479942531036836</v>
      </c>
      <c r="T260" s="104"/>
      <c r="U260" s="15">
        <v>151062.01</v>
      </c>
      <c r="V260" s="15">
        <v>130669.62</v>
      </c>
      <c r="W260" s="90">
        <f t="shared" si="94"/>
        <v>20392.390000000014</v>
      </c>
      <c r="X260" s="103">
        <f t="shared" si="95"/>
        <v>0.1560606818937716</v>
      </c>
    </row>
    <row r="261" spans="1:24" s="14" customFormat="1" ht="12.75" hidden="1" outlineLevel="2">
      <c r="A261" s="14" t="s">
        <v>957</v>
      </c>
      <c r="B261" s="14" t="s">
        <v>958</v>
      </c>
      <c r="C261" s="54" t="s">
        <v>1530</v>
      </c>
      <c r="D261" s="15"/>
      <c r="E261" s="15"/>
      <c r="F261" s="15">
        <v>131654.23</v>
      </c>
      <c r="G261" s="15">
        <v>314434.39</v>
      </c>
      <c r="H261" s="90">
        <f t="shared" si="88"/>
        <v>-182780.16</v>
      </c>
      <c r="I261" s="103">
        <f t="shared" si="89"/>
        <v>-0.5812982479429174</v>
      </c>
      <c r="J261" s="104"/>
      <c r="K261" s="15">
        <v>3635095.65</v>
      </c>
      <c r="L261" s="15">
        <v>8542623.304</v>
      </c>
      <c r="M261" s="90">
        <f t="shared" si="90"/>
        <v>-4907527.653999999</v>
      </c>
      <c r="N261" s="103">
        <f t="shared" si="91"/>
        <v>-0.5744754836259838</v>
      </c>
      <c r="O261" s="104"/>
      <c r="P261" s="15">
        <v>1222614.33</v>
      </c>
      <c r="Q261" s="15">
        <v>1352035.81</v>
      </c>
      <c r="R261" s="90">
        <f t="shared" si="92"/>
        <v>-129421.47999999998</v>
      </c>
      <c r="S261" s="103">
        <f t="shared" si="93"/>
        <v>-0.09572341134958547</v>
      </c>
      <c r="T261" s="104"/>
      <c r="U261" s="15">
        <v>5513750.24</v>
      </c>
      <c r="V261" s="15">
        <v>9573850.538999999</v>
      </c>
      <c r="W261" s="90">
        <f t="shared" si="94"/>
        <v>-4060100.2989999987</v>
      </c>
      <c r="X261" s="103">
        <f t="shared" si="95"/>
        <v>-0.42408227311057245</v>
      </c>
    </row>
    <row r="262" spans="1:24" s="14" customFormat="1" ht="12.75" hidden="1" outlineLevel="2">
      <c r="A262" s="14" t="s">
        <v>959</v>
      </c>
      <c r="B262" s="14" t="s">
        <v>960</v>
      </c>
      <c r="C262" s="54" t="s">
        <v>1523</v>
      </c>
      <c r="D262" s="15"/>
      <c r="E262" s="15"/>
      <c r="F262" s="15">
        <v>203820</v>
      </c>
      <c r="G262" s="15">
        <v>115860.85</v>
      </c>
      <c r="H262" s="90">
        <f t="shared" si="88"/>
        <v>87959.15</v>
      </c>
      <c r="I262" s="103">
        <f t="shared" si="89"/>
        <v>0.7591792223171157</v>
      </c>
      <c r="J262" s="104"/>
      <c r="K262" s="15">
        <v>1667330.6800000002</v>
      </c>
      <c r="L262" s="15">
        <v>1356577.23</v>
      </c>
      <c r="M262" s="90">
        <f t="shared" si="90"/>
        <v>310753.4500000002</v>
      </c>
      <c r="N262" s="103">
        <f t="shared" si="91"/>
        <v>0.22907169833596588</v>
      </c>
      <c r="O262" s="104"/>
      <c r="P262" s="15">
        <v>715073.3</v>
      </c>
      <c r="Q262" s="15">
        <v>348528.48</v>
      </c>
      <c r="R262" s="90">
        <f t="shared" si="92"/>
        <v>366544.82000000007</v>
      </c>
      <c r="S262" s="103">
        <f t="shared" si="93"/>
        <v>1.0516925905165628</v>
      </c>
      <c r="T262" s="104"/>
      <c r="U262" s="15">
        <v>1902252.6700000002</v>
      </c>
      <c r="V262" s="15">
        <v>1584057.13</v>
      </c>
      <c r="W262" s="90">
        <f t="shared" si="94"/>
        <v>318195.54000000027</v>
      </c>
      <c r="X262" s="103">
        <f t="shared" si="95"/>
        <v>0.20087377782896018</v>
      </c>
    </row>
    <row r="263" spans="1:24" s="14" customFormat="1" ht="12.75" hidden="1" outlineLevel="2">
      <c r="A263" s="14" t="s">
        <v>961</v>
      </c>
      <c r="B263" s="14" t="s">
        <v>962</v>
      </c>
      <c r="C263" s="54" t="s">
        <v>1531</v>
      </c>
      <c r="D263" s="15"/>
      <c r="E263" s="15"/>
      <c r="F263" s="15">
        <v>5598.168000000001</v>
      </c>
      <c r="G263" s="15">
        <v>5390.735000000001</v>
      </c>
      <c r="H263" s="90">
        <f t="shared" si="88"/>
        <v>207.433</v>
      </c>
      <c r="I263" s="103">
        <f t="shared" si="89"/>
        <v>0.038479539432006944</v>
      </c>
      <c r="J263" s="104"/>
      <c r="K263" s="15">
        <v>55981.68</v>
      </c>
      <c r="L263" s="15">
        <v>53907.35</v>
      </c>
      <c r="M263" s="90">
        <f t="shared" si="90"/>
        <v>2074.3300000000017</v>
      </c>
      <c r="N263" s="103">
        <f t="shared" si="91"/>
        <v>0.038479539432006986</v>
      </c>
      <c r="O263" s="104"/>
      <c r="P263" s="15">
        <v>16794.504</v>
      </c>
      <c r="Q263" s="15">
        <v>16172.205</v>
      </c>
      <c r="R263" s="90">
        <f t="shared" si="92"/>
        <v>622.2990000000009</v>
      </c>
      <c r="S263" s="103">
        <f t="shared" si="93"/>
        <v>0.03847953943200701</v>
      </c>
      <c r="T263" s="104"/>
      <c r="U263" s="15">
        <v>66763.15</v>
      </c>
      <c r="V263" s="15">
        <v>64694.53</v>
      </c>
      <c r="W263" s="90">
        <f t="shared" si="94"/>
        <v>2068.6199999999953</v>
      </c>
      <c r="X263" s="103">
        <f t="shared" si="95"/>
        <v>0.03197519172022728</v>
      </c>
    </row>
    <row r="264" spans="1:24" s="14" customFormat="1" ht="12.75" hidden="1" outlineLevel="2">
      <c r="A264" s="14" t="s">
        <v>963</v>
      </c>
      <c r="B264" s="14" t="s">
        <v>964</v>
      </c>
      <c r="C264" s="54" t="s">
        <v>1532</v>
      </c>
      <c r="D264" s="15"/>
      <c r="E264" s="15"/>
      <c r="F264" s="15">
        <v>32777.8</v>
      </c>
      <c r="G264" s="15">
        <v>27355.850000000002</v>
      </c>
      <c r="H264" s="90">
        <f aca="true" t="shared" si="96" ref="H264:H295">+F264-G264</f>
        <v>5421.950000000001</v>
      </c>
      <c r="I264" s="103">
        <f aca="true" t="shared" si="97" ref="I264:I295">IF(G264&lt;0,IF(H264=0,0,IF(OR(G264=0,F264=0),"N.M.",IF(ABS(H264/G264)&gt;=10,"N.M.",H264/(-G264)))),IF(H264=0,0,IF(OR(G264=0,F264=0),"N.M.",IF(ABS(H264/G264)&gt;=10,"N.M.",H264/G264))))</f>
        <v>0.19820075047933075</v>
      </c>
      <c r="J264" s="104"/>
      <c r="K264" s="15">
        <v>282430.21</v>
      </c>
      <c r="L264" s="15">
        <v>280234.11</v>
      </c>
      <c r="M264" s="90">
        <f aca="true" t="shared" si="98" ref="M264:M295">+K264-L264</f>
        <v>2196.100000000035</v>
      </c>
      <c r="N264" s="103">
        <f aca="true" t="shared" si="99" ref="N264:N295">IF(L264&lt;0,IF(M264=0,0,IF(OR(L264=0,K264=0),"N.M.",IF(ABS(M264/L264)&gt;=10,"N.M.",M264/(-L264)))),IF(M264=0,0,IF(OR(L264=0,K264=0),"N.M.",IF(ABS(M264/L264)&gt;=10,"N.M.",M264/L264))))</f>
        <v>0.00783666199664286</v>
      </c>
      <c r="O264" s="104"/>
      <c r="P264" s="15">
        <v>92751.76</v>
      </c>
      <c r="Q264" s="15">
        <v>82898.09</v>
      </c>
      <c r="R264" s="90">
        <f aca="true" t="shared" si="100" ref="R264:R295">+P264-Q264</f>
        <v>9853.669999999998</v>
      </c>
      <c r="S264" s="103">
        <f aca="true" t="shared" si="101" ref="S264:S295">IF(Q264&lt;0,IF(R264=0,0,IF(OR(Q264=0,P264=0),"N.M.",IF(ABS(R264/Q264)&gt;=10,"N.M.",R264/(-Q264)))),IF(R264=0,0,IF(OR(Q264=0,P264=0),"N.M.",IF(ABS(R264/Q264)&gt;=10,"N.M.",R264/Q264))))</f>
        <v>0.11886486166327835</v>
      </c>
      <c r="T264" s="104"/>
      <c r="U264" s="15">
        <v>336335.14</v>
      </c>
      <c r="V264" s="15">
        <v>331402.52</v>
      </c>
      <c r="W264" s="90">
        <f aca="true" t="shared" si="102" ref="W264:W295">+U264-V264</f>
        <v>4932.619999999995</v>
      </c>
      <c r="X264" s="103">
        <f aca="true" t="shared" si="103" ref="X264:X295">IF(V264&lt;0,IF(W264=0,0,IF(OR(V264=0,U264=0),"N.M.",IF(ABS(W264/V264)&gt;=10,"N.M.",W264/(-V264)))),IF(W264=0,0,IF(OR(V264=0,U264=0),"N.M.",IF(ABS(W264/V264)&gt;=10,"N.M.",W264/V264))))</f>
        <v>0.014884075112041982</v>
      </c>
    </row>
    <row r="265" spans="1:24" s="14" customFormat="1" ht="12.75" hidden="1" outlineLevel="2">
      <c r="A265" s="14" t="s">
        <v>965</v>
      </c>
      <c r="B265" s="14" t="s">
        <v>966</v>
      </c>
      <c r="C265" s="54" t="s">
        <v>1533</v>
      </c>
      <c r="D265" s="15"/>
      <c r="E265" s="15"/>
      <c r="F265" s="15">
        <v>-3527.96</v>
      </c>
      <c r="G265" s="15">
        <v>1707.93</v>
      </c>
      <c r="H265" s="90">
        <f t="shared" si="96"/>
        <v>-5235.89</v>
      </c>
      <c r="I265" s="103">
        <f t="shared" si="97"/>
        <v>-3.0656350084605344</v>
      </c>
      <c r="J265" s="104"/>
      <c r="K265" s="15">
        <v>6050.76</v>
      </c>
      <c r="L265" s="15">
        <v>14621.57</v>
      </c>
      <c r="M265" s="90">
        <f t="shared" si="98"/>
        <v>-8570.81</v>
      </c>
      <c r="N265" s="103">
        <f t="shared" si="99"/>
        <v>-0.5861757663506723</v>
      </c>
      <c r="O265" s="104"/>
      <c r="P265" s="15">
        <v>1107.04</v>
      </c>
      <c r="Q265" s="15">
        <v>663.83</v>
      </c>
      <c r="R265" s="90">
        <f t="shared" si="100"/>
        <v>443.2099999999999</v>
      </c>
      <c r="S265" s="103">
        <f t="shared" si="101"/>
        <v>0.6676558757513217</v>
      </c>
      <c r="T265" s="104"/>
      <c r="U265" s="15">
        <v>3391.94</v>
      </c>
      <c r="V265" s="15">
        <v>8801.02</v>
      </c>
      <c r="W265" s="90">
        <f t="shared" si="102"/>
        <v>-5409.08</v>
      </c>
      <c r="X265" s="103">
        <f t="shared" si="103"/>
        <v>-0.6145969444450756</v>
      </c>
    </row>
    <row r="266" spans="1:24" s="14" customFormat="1" ht="12.75" hidden="1" outlineLevel="2">
      <c r="A266" s="14" t="s">
        <v>967</v>
      </c>
      <c r="B266" s="14" t="s">
        <v>968</v>
      </c>
      <c r="C266" s="54" t="s">
        <v>1534</v>
      </c>
      <c r="D266" s="15"/>
      <c r="E266" s="15"/>
      <c r="F266" s="15">
        <v>81.62</v>
      </c>
      <c r="G266" s="15">
        <v>0</v>
      </c>
      <c r="H266" s="90">
        <f t="shared" si="96"/>
        <v>81.62</v>
      </c>
      <c r="I266" s="103" t="str">
        <f t="shared" si="97"/>
        <v>N.M.</v>
      </c>
      <c r="J266" s="104"/>
      <c r="K266" s="15">
        <v>1598.15</v>
      </c>
      <c r="L266" s="15">
        <v>0</v>
      </c>
      <c r="M266" s="90">
        <f t="shared" si="98"/>
        <v>1598.15</v>
      </c>
      <c r="N266" s="103" t="str">
        <f t="shared" si="99"/>
        <v>N.M.</v>
      </c>
      <c r="O266" s="104"/>
      <c r="P266" s="15">
        <v>1591.66</v>
      </c>
      <c r="Q266" s="15">
        <v>0</v>
      </c>
      <c r="R266" s="90">
        <f t="shared" si="100"/>
        <v>1591.66</v>
      </c>
      <c r="S266" s="103" t="str">
        <f t="shared" si="101"/>
        <v>N.M.</v>
      </c>
      <c r="T266" s="104"/>
      <c r="U266" s="15">
        <v>1598.15</v>
      </c>
      <c r="V266" s="15">
        <v>0</v>
      </c>
      <c r="W266" s="90">
        <f t="shared" si="102"/>
        <v>1598.15</v>
      </c>
      <c r="X266" s="103" t="str">
        <f t="shared" si="103"/>
        <v>N.M.</v>
      </c>
    </row>
    <row r="267" spans="1:24" s="14" customFormat="1" ht="12.75" hidden="1" outlineLevel="2">
      <c r="A267" s="14" t="s">
        <v>969</v>
      </c>
      <c r="B267" s="14" t="s">
        <v>970</v>
      </c>
      <c r="C267" s="54" t="s">
        <v>1535</v>
      </c>
      <c r="D267" s="15"/>
      <c r="E267" s="15"/>
      <c r="F267" s="15">
        <v>45436.88</v>
      </c>
      <c r="G267" s="15">
        <v>42463.14</v>
      </c>
      <c r="H267" s="90">
        <f t="shared" si="96"/>
        <v>2973.739999999998</v>
      </c>
      <c r="I267" s="103">
        <f t="shared" si="97"/>
        <v>0.07003109049401429</v>
      </c>
      <c r="J267" s="104"/>
      <c r="K267" s="15">
        <v>475485.32</v>
      </c>
      <c r="L267" s="15">
        <v>473781.93</v>
      </c>
      <c r="M267" s="90">
        <f t="shared" si="98"/>
        <v>1703.390000000014</v>
      </c>
      <c r="N267" s="103">
        <f t="shared" si="99"/>
        <v>0.0035953038563543652</v>
      </c>
      <c r="O267" s="104"/>
      <c r="P267" s="15">
        <v>161479.7</v>
      </c>
      <c r="Q267" s="15">
        <v>136592.22</v>
      </c>
      <c r="R267" s="90">
        <f t="shared" si="100"/>
        <v>24887.48000000001</v>
      </c>
      <c r="S267" s="103">
        <f t="shared" si="101"/>
        <v>0.18220276381773434</v>
      </c>
      <c r="T267" s="104"/>
      <c r="U267" s="15">
        <v>563563.19</v>
      </c>
      <c r="V267" s="15">
        <v>599329.4</v>
      </c>
      <c r="W267" s="90">
        <f t="shared" si="102"/>
        <v>-35766.21000000008</v>
      </c>
      <c r="X267" s="103">
        <f t="shared" si="103"/>
        <v>-0.059677049048486655</v>
      </c>
    </row>
    <row r="268" spans="1:24" s="14" customFormat="1" ht="12.75" hidden="1" outlineLevel="2">
      <c r="A268" s="14" t="s">
        <v>971</v>
      </c>
      <c r="B268" s="14" t="s">
        <v>972</v>
      </c>
      <c r="C268" s="54" t="s">
        <v>1536</v>
      </c>
      <c r="D268" s="15"/>
      <c r="E268" s="15"/>
      <c r="F268" s="15">
        <v>3967.69</v>
      </c>
      <c r="G268" s="15">
        <v>4362.36</v>
      </c>
      <c r="H268" s="90">
        <f t="shared" si="96"/>
        <v>-394.6699999999996</v>
      </c>
      <c r="I268" s="103">
        <f t="shared" si="97"/>
        <v>-0.09047167129718768</v>
      </c>
      <c r="J268" s="104"/>
      <c r="K268" s="15">
        <v>37486.17</v>
      </c>
      <c r="L268" s="15">
        <v>37254.520000000004</v>
      </c>
      <c r="M268" s="90">
        <f t="shared" si="98"/>
        <v>231.64999999999418</v>
      </c>
      <c r="N268" s="103">
        <f t="shared" si="99"/>
        <v>0.0062180374354573395</v>
      </c>
      <c r="O268" s="104"/>
      <c r="P268" s="15">
        <v>12232.48</v>
      </c>
      <c r="Q268" s="15">
        <v>11721.92</v>
      </c>
      <c r="R268" s="90">
        <f t="shared" si="100"/>
        <v>510.5599999999995</v>
      </c>
      <c r="S268" s="103">
        <f t="shared" si="101"/>
        <v>0.04355600447708221</v>
      </c>
      <c r="T268" s="104"/>
      <c r="U268" s="15">
        <v>47805.64</v>
      </c>
      <c r="V268" s="15">
        <v>43691.030000000006</v>
      </c>
      <c r="W268" s="90">
        <f t="shared" si="102"/>
        <v>4114.609999999993</v>
      </c>
      <c r="X268" s="103">
        <f t="shared" si="103"/>
        <v>0.09417516593222894</v>
      </c>
    </row>
    <row r="269" spans="1:24" s="14" customFormat="1" ht="12.75" hidden="1" outlineLevel="2">
      <c r="A269" s="14" t="s">
        <v>973</v>
      </c>
      <c r="B269" s="14" t="s">
        <v>974</v>
      </c>
      <c r="C269" s="54" t="s">
        <v>1537</v>
      </c>
      <c r="D269" s="15"/>
      <c r="E269" s="15"/>
      <c r="F269" s="15">
        <v>7742.91</v>
      </c>
      <c r="G269" s="15">
        <v>2843.54</v>
      </c>
      <c r="H269" s="90">
        <f t="shared" si="96"/>
        <v>4899.37</v>
      </c>
      <c r="I269" s="103">
        <f t="shared" si="97"/>
        <v>1.7229826202550342</v>
      </c>
      <c r="J269" s="104"/>
      <c r="K269" s="15">
        <v>46359.89</v>
      </c>
      <c r="L269" s="15">
        <v>36329.23</v>
      </c>
      <c r="M269" s="90">
        <f t="shared" si="98"/>
        <v>10030.659999999996</v>
      </c>
      <c r="N269" s="103">
        <f t="shared" si="99"/>
        <v>0.27610439307411677</v>
      </c>
      <c r="O269" s="104"/>
      <c r="P269" s="15">
        <v>19582.32</v>
      </c>
      <c r="Q269" s="15">
        <v>6391.54</v>
      </c>
      <c r="R269" s="90">
        <f t="shared" si="100"/>
        <v>13190.779999999999</v>
      </c>
      <c r="S269" s="103">
        <f t="shared" si="101"/>
        <v>2.063787444027574</v>
      </c>
      <c r="T269" s="104"/>
      <c r="U269" s="15">
        <v>55374.14</v>
      </c>
      <c r="V269" s="15">
        <v>46881.57000000001</v>
      </c>
      <c r="W269" s="90">
        <f t="shared" si="102"/>
        <v>8492.569999999992</v>
      </c>
      <c r="X269" s="103">
        <f t="shared" si="103"/>
        <v>0.18114943676160997</v>
      </c>
    </row>
    <row r="270" spans="1:24" s="14" customFormat="1" ht="12.75" hidden="1" outlineLevel="2">
      <c r="A270" s="14" t="s">
        <v>975</v>
      </c>
      <c r="B270" s="14" t="s">
        <v>976</v>
      </c>
      <c r="C270" s="54" t="s">
        <v>1538</v>
      </c>
      <c r="D270" s="15"/>
      <c r="E270" s="15"/>
      <c r="F270" s="15">
        <v>52759.46</v>
      </c>
      <c r="G270" s="15">
        <v>42159.200000000004</v>
      </c>
      <c r="H270" s="90">
        <f t="shared" si="96"/>
        <v>10600.259999999995</v>
      </c>
      <c r="I270" s="103">
        <f t="shared" si="97"/>
        <v>0.2514340879333572</v>
      </c>
      <c r="J270" s="104"/>
      <c r="K270" s="15">
        <v>450634.19</v>
      </c>
      <c r="L270" s="15">
        <v>443264.28</v>
      </c>
      <c r="M270" s="90">
        <f t="shared" si="98"/>
        <v>7369.909999999974</v>
      </c>
      <c r="N270" s="103">
        <f t="shared" si="99"/>
        <v>0.01662644686822041</v>
      </c>
      <c r="O270" s="104"/>
      <c r="P270" s="15">
        <v>143701.05000000002</v>
      </c>
      <c r="Q270" s="15">
        <v>124784.41</v>
      </c>
      <c r="R270" s="90">
        <f t="shared" si="100"/>
        <v>18916.640000000014</v>
      </c>
      <c r="S270" s="103">
        <f t="shared" si="101"/>
        <v>0.1515945782009148</v>
      </c>
      <c r="T270" s="104"/>
      <c r="U270" s="15">
        <v>540036.61</v>
      </c>
      <c r="V270" s="15">
        <v>520814.84</v>
      </c>
      <c r="W270" s="90">
        <f t="shared" si="102"/>
        <v>19221.76999999996</v>
      </c>
      <c r="X270" s="103">
        <f t="shared" si="103"/>
        <v>0.03690710886809592</v>
      </c>
    </row>
    <row r="271" spans="1:24" s="14" customFormat="1" ht="12.75" hidden="1" outlineLevel="2">
      <c r="A271" s="14" t="s">
        <v>977</v>
      </c>
      <c r="B271" s="14" t="s">
        <v>978</v>
      </c>
      <c r="C271" s="54" t="s">
        <v>1539</v>
      </c>
      <c r="D271" s="15"/>
      <c r="E271" s="15"/>
      <c r="F271" s="15">
        <v>234992.66</v>
      </c>
      <c r="G271" s="15">
        <v>216381.82</v>
      </c>
      <c r="H271" s="90">
        <f t="shared" si="96"/>
        <v>18610.839999999997</v>
      </c>
      <c r="I271" s="103">
        <f t="shared" si="97"/>
        <v>0.08600925900336727</v>
      </c>
      <c r="J271" s="104"/>
      <c r="K271" s="15">
        <v>2305611.32</v>
      </c>
      <c r="L271" s="15">
        <v>1940088.56</v>
      </c>
      <c r="M271" s="90">
        <f t="shared" si="98"/>
        <v>365522.7599999998</v>
      </c>
      <c r="N271" s="103">
        <f t="shared" si="99"/>
        <v>0.1884051932144787</v>
      </c>
      <c r="O271" s="104"/>
      <c r="P271" s="15">
        <v>646242.54</v>
      </c>
      <c r="Q271" s="15">
        <v>635580.83</v>
      </c>
      <c r="R271" s="90">
        <f t="shared" si="100"/>
        <v>10661.71000000008</v>
      </c>
      <c r="S271" s="103">
        <f t="shared" si="101"/>
        <v>0.016774750742561066</v>
      </c>
      <c r="T271" s="104"/>
      <c r="U271" s="15">
        <v>2773825.1599999997</v>
      </c>
      <c r="V271" s="15">
        <v>2276397.84</v>
      </c>
      <c r="W271" s="90">
        <f t="shared" si="102"/>
        <v>497427.31999999983</v>
      </c>
      <c r="X271" s="103">
        <f t="shared" si="103"/>
        <v>0.21851510806213023</v>
      </c>
    </row>
    <row r="272" spans="1:24" s="14" customFormat="1" ht="12.75" hidden="1" outlineLevel="2">
      <c r="A272" s="14" t="s">
        <v>979</v>
      </c>
      <c r="B272" s="14" t="s">
        <v>980</v>
      </c>
      <c r="C272" s="54" t="s">
        <v>1540</v>
      </c>
      <c r="D272" s="15"/>
      <c r="E272" s="15"/>
      <c r="F272" s="15">
        <v>4380.85</v>
      </c>
      <c r="G272" s="15">
        <v>3352.67</v>
      </c>
      <c r="H272" s="90">
        <f t="shared" si="96"/>
        <v>1028.1800000000003</v>
      </c>
      <c r="I272" s="103">
        <f t="shared" si="97"/>
        <v>0.30667497845001157</v>
      </c>
      <c r="J272" s="104"/>
      <c r="K272" s="15">
        <v>36056.93</v>
      </c>
      <c r="L272" s="15">
        <v>26409.98</v>
      </c>
      <c r="M272" s="90">
        <f t="shared" si="98"/>
        <v>9646.95</v>
      </c>
      <c r="N272" s="103">
        <f t="shared" si="99"/>
        <v>0.3652766870705696</v>
      </c>
      <c r="O272" s="104"/>
      <c r="P272" s="15">
        <v>11869.04</v>
      </c>
      <c r="Q272" s="15">
        <v>8291.24</v>
      </c>
      <c r="R272" s="90">
        <f t="shared" si="100"/>
        <v>3577.800000000001</v>
      </c>
      <c r="S272" s="103">
        <f t="shared" si="101"/>
        <v>0.4315156719622157</v>
      </c>
      <c r="T272" s="104"/>
      <c r="U272" s="15">
        <v>42872.16</v>
      </c>
      <c r="V272" s="15">
        <v>32165.309999999998</v>
      </c>
      <c r="W272" s="90">
        <f t="shared" si="102"/>
        <v>10706.850000000006</v>
      </c>
      <c r="X272" s="103">
        <f t="shared" si="103"/>
        <v>0.3328694795728692</v>
      </c>
    </row>
    <row r="273" spans="1:24" s="14" customFormat="1" ht="12.75" hidden="1" outlineLevel="2">
      <c r="A273" s="14" t="s">
        <v>981</v>
      </c>
      <c r="B273" s="14" t="s">
        <v>982</v>
      </c>
      <c r="C273" s="54" t="s">
        <v>1541</v>
      </c>
      <c r="D273" s="15"/>
      <c r="E273" s="15"/>
      <c r="F273" s="15">
        <v>102272.57</v>
      </c>
      <c r="G273" s="15">
        <v>64794.37</v>
      </c>
      <c r="H273" s="90">
        <f t="shared" si="96"/>
        <v>37478.200000000004</v>
      </c>
      <c r="I273" s="103">
        <f t="shared" si="97"/>
        <v>0.5784175384373673</v>
      </c>
      <c r="J273" s="104"/>
      <c r="K273" s="15">
        <v>609453.26</v>
      </c>
      <c r="L273" s="15">
        <v>505643.24</v>
      </c>
      <c r="M273" s="90">
        <f t="shared" si="98"/>
        <v>103810.02000000002</v>
      </c>
      <c r="N273" s="103">
        <f t="shared" si="99"/>
        <v>0.20530289300416638</v>
      </c>
      <c r="O273" s="104"/>
      <c r="P273" s="15">
        <v>240860.99</v>
      </c>
      <c r="Q273" s="15">
        <v>167033.34</v>
      </c>
      <c r="R273" s="90">
        <f t="shared" si="100"/>
        <v>73827.65</v>
      </c>
      <c r="S273" s="103">
        <f t="shared" si="101"/>
        <v>0.4419934966276792</v>
      </c>
      <c r="T273" s="104"/>
      <c r="U273" s="15">
        <v>743578.3300000001</v>
      </c>
      <c r="V273" s="15">
        <v>682547.85</v>
      </c>
      <c r="W273" s="90">
        <f t="shared" si="102"/>
        <v>61030.4800000001</v>
      </c>
      <c r="X273" s="103">
        <f t="shared" si="103"/>
        <v>0.08941567979446437</v>
      </c>
    </row>
    <row r="274" spans="1:24" s="14" customFormat="1" ht="12.75" hidden="1" outlineLevel="2">
      <c r="A274" s="14" t="s">
        <v>983</v>
      </c>
      <c r="B274" s="14" t="s">
        <v>984</v>
      </c>
      <c r="C274" s="54" t="s">
        <v>1542</v>
      </c>
      <c r="D274" s="15"/>
      <c r="E274" s="15"/>
      <c r="F274" s="15">
        <v>11108.58</v>
      </c>
      <c r="G274" s="15">
        <v>11352.39</v>
      </c>
      <c r="H274" s="90">
        <f t="shared" si="96"/>
        <v>-243.8099999999995</v>
      </c>
      <c r="I274" s="103">
        <f t="shared" si="97"/>
        <v>-0.021476534897056875</v>
      </c>
      <c r="J274" s="104"/>
      <c r="K274" s="15">
        <v>109472.33</v>
      </c>
      <c r="L274" s="15">
        <v>107776.04000000001</v>
      </c>
      <c r="M274" s="90">
        <f t="shared" si="98"/>
        <v>1696.2899999999936</v>
      </c>
      <c r="N274" s="103">
        <f t="shared" si="99"/>
        <v>0.015739026967403827</v>
      </c>
      <c r="O274" s="104"/>
      <c r="P274" s="15">
        <v>36801.11</v>
      </c>
      <c r="Q274" s="15">
        <v>39364.48</v>
      </c>
      <c r="R274" s="90">
        <f t="shared" si="100"/>
        <v>-2563.3700000000026</v>
      </c>
      <c r="S274" s="103">
        <f t="shared" si="101"/>
        <v>-0.06511885842261862</v>
      </c>
      <c r="T274" s="104"/>
      <c r="U274" s="15">
        <v>129756.85</v>
      </c>
      <c r="V274" s="15">
        <v>121684.75000000001</v>
      </c>
      <c r="W274" s="90">
        <f t="shared" si="102"/>
        <v>8072.099999999991</v>
      </c>
      <c r="X274" s="103">
        <f t="shared" si="103"/>
        <v>0.06633616784354646</v>
      </c>
    </row>
    <row r="275" spans="1:24" s="14" customFormat="1" ht="12.75" hidden="1" outlineLevel="2">
      <c r="A275" s="14" t="s">
        <v>985</v>
      </c>
      <c r="B275" s="14" t="s">
        <v>986</v>
      </c>
      <c r="C275" s="54" t="s">
        <v>1543</v>
      </c>
      <c r="D275" s="15"/>
      <c r="E275" s="15"/>
      <c r="F275" s="15">
        <v>9908.62</v>
      </c>
      <c r="G275" s="15">
        <v>8768.91</v>
      </c>
      <c r="H275" s="90">
        <f t="shared" si="96"/>
        <v>1139.710000000001</v>
      </c>
      <c r="I275" s="103">
        <f t="shared" si="97"/>
        <v>0.12997168405195184</v>
      </c>
      <c r="J275" s="104"/>
      <c r="K275" s="15">
        <v>89641.97</v>
      </c>
      <c r="L275" s="15">
        <v>80335.51</v>
      </c>
      <c r="M275" s="90">
        <f t="shared" si="98"/>
        <v>9306.460000000006</v>
      </c>
      <c r="N275" s="103">
        <f t="shared" si="99"/>
        <v>0.11584491092419787</v>
      </c>
      <c r="O275" s="104"/>
      <c r="P275" s="15">
        <v>29184.98</v>
      </c>
      <c r="Q275" s="15">
        <v>24584.58</v>
      </c>
      <c r="R275" s="90">
        <f t="shared" si="100"/>
        <v>4600.399999999998</v>
      </c>
      <c r="S275" s="103">
        <f t="shared" si="101"/>
        <v>0.18712542577501823</v>
      </c>
      <c r="T275" s="104"/>
      <c r="U275" s="15">
        <v>105565.72</v>
      </c>
      <c r="V275" s="15">
        <v>97149.26999999999</v>
      </c>
      <c r="W275" s="90">
        <f t="shared" si="102"/>
        <v>8416.450000000012</v>
      </c>
      <c r="X275" s="103">
        <f t="shared" si="103"/>
        <v>0.08663420733887153</v>
      </c>
    </row>
    <row r="276" spans="1:24" s="14" customFormat="1" ht="12.75" hidden="1" outlineLevel="2">
      <c r="A276" s="14" t="s">
        <v>987</v>
      </c>
      <c r="B276" s="14" t="s">
        <v>988</v>
      </c>
      <c r="C276" s="54" t="s">
        <v>1544</v>
      </c>
      <c r="D276" s="15"/>
      <c r="E276" s="15"/>
      <c r="F276" s="15">
        <v>101815.3</v>
      </c>
      <c r="G276" s="15">
        <v>106621.55</v>
      </c>
      <c r="H276" s="90">
        <f t="shared" si="96"/>
        <v>-4806.25</v>
      </c>
      <c r="I276" s="103">
        <f t="shared" si="97"/>
        <v>-0.04507766019158416</v>
      </c>
      <c r="J276" s="104"/>
      <c r="K276" s="15">
        <v>769778.6900000001</v>
      </c>
      <c r="L276" s="15">
        <v>856000.36</v>
      </c>
      <c r="M276" s="90">
        <f t="shared" si="98"/>
        <v>-86221.66999999993</v>
      </c>
      <c r="N276" s="103">
        <f t="shared" si="99"/>
        <v>-0.10072620763851071</v>
      </c>
      <c r="O276" s="104"/>
      <c r="P276" s="15">
        <v>275440.53</v>
      </c>
      <c r="Q276" s="15">
        <v>267006.24</v>
      </c>
      <c r="R276" s="90">
        <f t="shared" si="100"/>
        <v>8434.290000000037</v>
      </c>
      <c r="S276" s="103">
        <f t="shared" si="101"/>
        <v>0.03158836287871039</v>
      </c>
      <c r="T276" s="104"/>
      <c r="U276" s="15">
        <v>921607</v>
      </c>
      <c r="V276" s="15">
        <v>991580.6</v>
      </c>
      <c r="W276" s="90">
        <f t="shared" si="102"/>
        <v>-69973.59999999998</v>
      </c>
      <c r="X276" s="103">
        <f t="shared" si="103"/>
        <v>-0.07056773801343025</v>
      </c>
    </row>
    <row r="277" spans="1:24" s="14" customFormat="1" ht="12.75" hidden="1" outlineLevel="2">
      <c r="A277" s="14" t="s">
        <v>989</v>
      </c>
      <c r="B277" s="14" t="s">
        <v>990</v>
      </c>
      <c r="C277" s="54" t="s">
        <v>1545</v>
      </c>
      <c r="D277" s="15"/>
      <c r="E277" s="15"/>
      <c r="F277" s="15">
        <v>65552.89</v>
      </c>
      <c r="G277" s="15">
        <v>45774.39</v>
      </c>
      <c r="H277" s="90">
        <f t="shared" si="96"/>
        <v>19778.5</v>
      </c>
      <c r="I277" s="103">
        <f t="shared" si="97"/>
        <v>0.43208658815551665</v>
      </c>
      <c r="J277" s="104"/>
      <c r="K277" s="15">
        <v>493207.4</v>
      </c>
      <c r="L277" s="15">
        <v>378879.42</v>
      </c>
      <c r="M277" s="90">
        <f t="shared" si="98"/>
        <v>114327.98000000004</v>
      </c>
      <c r="N277" s="103">
        <f t="shared" si="99"/>
        <v>0.30175294292838617</v>
      </c>
      <c r="O277" s="104"/>
      <c r="P277" s="15">
        <v>170379.64</v>
      </c>
      <c r="Q277" s="15">
        <v>123257.91</v>
      </c>
      <c r="R277" s="90">
        <f t="shared" si="100"/>
        <v>47121.73000000001</v>
      </c>
      <c r="S277" s="103">
        <f t="shared" si="101"/>
        <v>0.3823018741758643</v>
      </c>
      <c r="T277" s="104"/>
      <c r="U277" s="15">
        <v>589721.79</v>
      </c>
      <c r="V277" s="15">
        <v>450089.25</v>
      </c>
      <c r="W277" s="90">
        <f t="shared" si="102"/>
        <v>139632.54000000004</v>
      </c>
      <c r="X277" s="103">
        <f t="shared" si="103"/>
        <v>0.31023300378758223</v>
      </c>
    </row>
    <row r="278" spans="1:24" s="14" customFormat="1" ht="12.75" hidden="1" outlineLevel="2">
      <c r="A278" s="14" t="s">
        <v>991</v>
      </c>
      <c r="B278" s="14" t="s">
        <v>992</v>
      </c>
      <c r="C278" s="54" t="s">
        <v>1546</v>
      </c>
      <c r="D278" s="15"/>
      <c r="E278" s="15"/>
      <c r="F278" s="15">
        <v>14792.95</v>
      </c>
      <c r="G278" s="15">
        <v>13635.67</v>
      </c>
      <c r="H278" s="90">
        <f t="shared" si="96"/>
        <v>1157.2800000000007</v>
      </c>
      <c r="I278" s="103">
        <f t="shared" si="97"/>
        <v>0.08487151713117146</v>
      </c>
      <c r="J278" s="104"/>
      <c r="K278" s="15">
        <v>128304.94</v>
      </c>
      <c r="L278" s="15">
        <v>119683.17</v>
      </c>
      <c r="M278" s="90">
        <f t="shared" si="98"/>
        <v>8621.770000000004</v>
      </c>
      <c r="N278" s="103">
        <f t="shared" si="99"/>
        <v>0.07203828240846231</v>
      </c>
      <c r="O278" s="104"/>
      <c r="P278" s="15">
        <v>44344.22</v>
      </c>
      <c r="Q278" s="15">
        <v>38838.1</v>
      </c>
      <c r="R278" s="90">
        <f t="shared" si="100"/>
        <v>5506.120000000003</v>
      </c>
      <c r="S278" s="103">
        <f t="shared" si="101"/>
        <v>0.14177109590839929</v>
      </c>
      <c r="T278" s="104"/>
      <c r="U278" s="15">
        <v>152019.9</v>
      </c>
      <c r="V278" s="15">
        <v>156962.89</v>
      </c>
      <c r="W278" s="90">
        <f t="shared" si="102"/>
        <v>-4942.99000000002</v>
      </c>
      <c r="X278" s="103">
        <f t="shared" si="103"/>
        <v>-0.031491456356340146</v>
      </c>
    </row>
    <row r="279" spans="1:24" s="14" customFormat="1" ht="12.75" hidden="1" outlineLevel="2">
      <c r="A279" s="14" t="s">
        <v>993</v>
      </c>
      <c r="B279" s="14" t="s">
        <v>994</v>
      </c>
      <c r="C279" s="54" t="s">
        <v>1547</v>
      </c>
      <c r="D279" s="15"/>
      <c r="E279" s="15"/>
      <c r="F279" s="15">
        <v>-21484.68</v>
      </c>
      <c r="G279" s="15">
        <v>1466.45</v>
      </c>
      <c r="H279" s="90">
        <f t="shared" si="96"/>
        <v>-22951.13</v>
      </c>
      <c r="I279" s="103" t="str">
        <f t="shared" si="97"/>
        <v>N.M.</v>
      </c>
      <c r="J279" s="104"/>
      <c r="K279" s="15">
        <v>10967.59</v>
      </c>
      <c r="L279" s="15">
        <v>10719.54</v>
      </c>
      <c r="M279" s="90">
        <f t="shared" si="98"/>
        <v>248.04999999999927</v>
      </c>
      <c r="N279" s="103">
        <f t="shared" si="99"/>
        <v>0.02313998548445169</v>
      </c>
      <c r="O279" s="104"/>
      <c r="P279" s="15">
        <v>-23341.13</v>
      </c>
      <c r="Q279" s="15">
        <v>6951.3</v>
      </c>
      <c r="R279" s="90">
        <f t="shared" si="100"/>
        <v>-30292.43</v>
      </c>
      <c r="S279" s="103">
        <f t="shared" si="101"/>
        <v>-4.357807892048969</v>
      </c>
      <c r="T279" s="104"/>
      <c r="U279" s="15">
        <v>10456.22</v>
      </c>
      <c r="V279" s="15">
        <v>10060.240000000002</v>
      </c>
      <c r="W279" s="90">
        <f t="shared" si="102"/>
        <v>395.97999999999774</v>
      </c>
      <c r="X279" s="103">
        <f t="shared" si="103"/>
        <v>0.03936088999864791</v>
      </c>
    </row>
    <row r="280" spans="1:24" s="14" customFormat="1" ht="12.75" hidden="1" outlineLevel="2">
      <c r="A280" s="14" t="s">
        <v>995</v>
      </c>
      <c r="B280" s="14" t="s">
        <v>996</v>
      </c>
      <c r="C280" s="54" t="s">
        <v>1548</v>
      </c>
      <c r="D280" s="15"/>
      <c r="E280" s="15"/>
      <c r="F280" s="15">
        <v>52976.66</v>
      </c>
      <c r="G280" s="15">
        <v>4625.85</v>
      </c>
      <c r="H280" s="90">
        <f t="shared" si="96"/>
        <v>48350.810000000005</v>
      </c>
      <c r="I280" s="103" t="str">
        <f t="shared" si="97"/>
        <v>N.M.</v>
      </c>
      <c r="J280" s="104"/>
      <c r="K280" s="15">
        <v>81679.03</v>
      </c>
      <c r="L280" s="15">
        <v>22236.03</v>
      </c>
      <c r="M280" s="90">
        <f t="shared" si="98"/>
        <v>59443</v>
      </c>
      <c r="N280" s="103">
        <f t="shared" si="99"/>
        <v>2.6732739612241936</v>
      </c>
      <c r="O280" s="104"/>
      <c r="P280" s="15">
        <v>58936.18</v>
      </c>
      <c r="Q280" s="15">
        <v>11080.4</v>
      </c>
      <c r="R280" s="90">
        <f t="shared" si="100"/>
        <v>47855.78</v>
      </c>
      <c r="S280" s="103">
        <f t="shared" si="101"/>
        <v>4.318957799357424</v>
      </c>
      <c r="T280" s="104"/>
      <c r="U280" s="15">
        <v>90173.18</v>
      </c>
      <c r="V280" s="15">
        <v>27783.54</v>
      </c>
      <c r="W280" s="90">
        <f t="shared" si="102"/>
        <v>62389.63999999999</v>
      </c>
      <c r="X280" s="103">
        <f t="shared" si="103"/>
        <v>2.245561220780361</v>
      </c>
    </row>
    <row r="281" spans="1:24" s="14" customFormat="1" ht="12.75" hidden="1" outlineLevel="2">
      <c r="A281" s="14" t="s">
        <v>997</v>
      </c>
      <c r="B281" s="14" t="s">
        <v>998</v>
      </c>
      <c r="C281" s="54" t="s">
        <v>1549</v>
      </c>
      <c r="D281" s="15"/>
      <c r="E281" s="15"/>
      <c r="F281" s="15">
        <v>36587.21</v>
      </c>
      <c r="G281" s="15">
        <v>33951.47</v>
      </c>
      <c r="H281" s="90">
        <f t="shared" si="96"/>
        <v>2635.739999999998</v>
      </c>
      <c r="I281" s="103">
        <f t="shared" si="97"/>
        <v>0.07763257378841028</v>
      </c>
      <c r="J281" s="104"/>
      <c r="K281" s="15">
        <v>281963.22000000003</v>
      </c>
      <c r="L281" s="15">
        <v>212291.6</v>
      </c>
      <c r="M281" s="90">
        <f t="shared" si="98"/>
        <v>69671.62000000002</v>
      </c>
      <c r="N281" s="103">
        <f t="shared" si="99"/>
        <v>0.3281883032583485</v>
      </c>
      <c r="O281" s="104"/>
      <c r="P281" s="15">
        <v>81752.83</v>
      </c>
      <c r="Q281" s="15">
        <v>74051.32</v>
      </c>
      <c r="R281" s="90">
        <f t="shared" si="100"/>
        <v>7701.509999999995</v>
      </c>
      <c r="S281" s="103">
        <f t="shared" si="101"/>
        <v>0.10400233243647776</v>
      </c>
      <c r="T281" s="104"/>
      <c r="U281" s="15">
        <v>328953.61000000004</v>
      </c>
      <c r="V281" s="15">
        <v>246011.41</v>
      </c>
      <c r="W281" s="90">
        <f t="shared" si="102"/>
        <v>82942.20000000004</v>
      </c>
      <c r="X281" s="103">
        <f t="shared" si="103"/>
        <v>0.3371477770075788</v>
      </c>
    </row>
    <row r="282" spans="1:24" s="14" customFormat="1" ht="12.75" hidden="1" outlineLevel="2">
      <c r="A282" s="14" t="s">
        <v>999</v>
      </c>
      <c r="B282" s="14" t="s">
        <v>1000</v>
      </c>
      <c r="C282" s="54" t="s">
        <v>1550</v>
      </c>
      <c r="D282" s="15"/>
      <c r="E282" s="15"/>
      <c r="F282" s="15">
        <v>144</v>
      </c>
      <c r="G282" s="15">
        <v>57.01</v>
      </c>
      <c r="H282" s="90">
        <f t="shared" si="96"/>
        <v>86.99000000000001</v>
      </c>
      <c r="I282" s="103">
        <f t="shared" si="97"/>
        <v>1.525872653920365</v>
      </c>
      <c r="J282" s="104"/>
      <c r="K282" s="15">
        <v>1863.01</v>
      </c>
      <c r="L282" s="15">
        <v>2386.13</v>
      </c>
      <c r="M282" s="90">
        <f t="shared" si="98"/>
        <v>-523.1200000000001</v>
      </c>
      <c r="N282" s="103">
        <f t="shared" si="99"/>
        <v>-0.21923365449493534</v>
      </c>
      <c r="O282" s="104"/>
      <c r="P282" s="15">
        <v>297.11</v>
      </c>
      <c r="Q282" s="15">
        <v>365.26</v>
      </c>
      <c r="R282" s="90">
        <f t="shared" si="100"/>
        <v>-68.14999999999998</v>
      </c>
      <c r="S282" s="103">
        <f t="shared" si="101"/>
        <v>-0.18657942287685478</v>
      </c>
      <c r="T282" s="104"/>
      <c r="U282" s="15">
        <v>1953</v>
      </c>
      <c r="V282" s="15">
        <v>2995.16</v>
      </c>
      <c r="W282" s="90">
        <f t="shared" si="102"/>
        <v>-1042.1599999999999</v>
      </c>
      <c r="X282" s="103">
        <f t="shared" si="103"/>
        <v>-0.34794802281013365</v>
      </c>
    </row>
    <row r="283" spans="1:24" s="14" customFormat="1" ht="12.75" hidden="1" outlineLevel="2">
      <c r="A283" s="14" t="s">
        <v>1001</v>
      </c>
      <c r="B283" s="14" t="s">
        <v>1002</v>
      </c>
      <c r="C283" s="54" t="s">
        <v>1551</v>
      </c>
      <c r="D283" s="15"/>
      <c r="E283" s="15"/>
      <c r="F283" s="15">
        <v>42718.840000000004</v>
      </c>
      <c r="G283" s="15">
        <v>47692.41</v>
      </c>
      <c r="H283" s="90">
        <f t="shared" si="96"/>
        <v>-4973.57</v>
      </c>
      <c r="I283" s="103">
        <f t="shared" si="97"/>
        <v>-0.10428430855140261</v>
      </c>
      <c r="J283" s="104"/>
      <c r="K283" s="15">
        <v>423711.9</v>
      </c>
      <c r="L283" s="15">
        <v>391730.98</v>
      </c>
      <c r="M283" s="90">
        <f t="shared" si="98"/>
        <v>31980.920000000042</v>
      </c>
      <c r="N283" s="103">
        <f t="shared" si="99"/>
        <v>0.08164000712938263</v>
      </c>
      <c r="O283" s="104"/>
      <c r="P283" s="15">
        <v>128751.28</v>
      </c>
      <c r="Q283" s="15">
        <v>137727.57</v>
      </c>
      <c r="R283" s="90">
        <f t="shared" si="100"/>
        <v>-8976.290000000008</v>
      </c>
      <c r="S283" s="103">
        <f t="shared" si="101"/>
        <v>-0.06517424216516714</v>
      </c>
      <c r="T283" s="104"/>
      <c r="U283" s="15">
        <v>514940.14</v>
      </c>
      <c r="V283" s="15">
        <v>460155.11</v>
      </c>
      <c r="W283" s="90">
        <f t="shared" si="102"/>
        <v>54785.03000000003</v>
      </c>
      <c r="X283" s="103">
        <f t="shared" si="103"/>
        <v>0.11905774555019073</v>
      </c>
    </row>
    <row r="284" spans="1:24" s="14" customFormat="1" ht="12.75" hidden="1" outlineLevel="2">
      <c r="A284" s="14" t="s">
        <v>1003</v>
      </c>
      <c r="B284" s="14" t="s">
        <v>1004</v>
      </c>
      <c r="C284" s="54" t="s">
        <v>1552</v>
      </c>
      <c r="D284" s="15"/>
      <c r="E284" s="15"/>
      <c r="F284" s="15">
        <v>131154.61000000002</v>
      </c>
      <c r="G284" s="15">
        <v>183877.76</v>
      </c>
      <c r="H284" s="90">
        <f t="shared" si="96"/>
        <v>-52723.149999999994</v>
      </c>
      <c r="I284" s="103">
        <f t="shared" si="97"/>
        <v>-0.2867293467138168</v>
      </c>
      <c r="J284" s="104"/>
      <c r="K284" s="15">
        <v>2177552.39</v>
      </c>
      <c r="L284" s="15">
        <v>1297582.54</v>
      </c>
      <c r="M284" s="90">
        <f t="shared" si="98"/>
        <v>879969.8500000001</v>
      </c>
      <c r="N284" s="103">
        <f t="shared" si="99"/>
        <v>0.6781609823449074</v>
      </c>
      <c r="O284" s="104"/>
      <c r="P284" s="15">
        <v>456679.13</v>
      </c>
      <c r="Q284" s="15">
        <v>422355.01</v>
      </c>
      <c r="R284" s="90">
        <f t="shared" si="100"/>
        <v>34324.119999999995</v>
      </c>
      <c r="S284" s="103">
        <f t="shared" si="101"/>
        <v>0.0812684097200599</v>
      </c>
      <c r="T284" s="104"/>
      <c r="U284" s="15">
        <v>2700856.5500000003</v>
      </c>
      <c r="V284" s="15">
        <v>1439328.07</v>
      </c>
      <c r="W284" s="90">
        <f t="shared" si="102"/>
        <v>1261528.4800000002</v>
      </c>
      <c r="X284" s="103">
        <f t="shared" si="103"/>
        <v>0.8764704213682154</v>
      </c>
    </row>
    <row r="285" spans="1:24" s="14" customFormat="1" ht="12.75" hidden="1" outlineLevel="2">
      <c r="A285" s="14" t="s">
        <v>1005</v>
      </c>
      <c r="B285" s="14" t="s">
        <v>1006</v>
      </c>
      <c r="C285" s="54" t="s">
        <v>1553</v>
      </c>
      <c r="D285" s="15"/>
      <c r="E285" s="15"/>
      <c r="F285" s="15">
        <v>1232.76</v>
      </c>
      <c r="G285" s="15">
        <v>1795.13</v>
      </c>
      <c r="H285" s="90">
        <f t="shared" si="96"/>
        <v>-562.3700000000001</v>
      </c>
      <c r="I285" s="103">
        <f t="shared" si="97"/>
        <v>-0.3132753616729708</v>
      </c>
      <c r="J285" s="104"/>
      <c r="K285" s="15">
        <v>125869.06</v>
      </c>
      <c r="L285" s="15">
        <v>185417.80000000002</v>
      </c>
      <c r="M285" s="90">
        <f t="shared" si="98"/>
        <v>-59548.74000000002</v>
      </c>
      <c r="N285" s="103">
        <f t="shared" si="99"/>
        <v>-0.3211597807761715</v>
      </c>
      <c r="O285" s="104"/>
      <c r="P285" s="15">
        <v>90785.82</v>
      </c>
      <c r="Q285" s="15">
        <v>29593.53</v>
      </c>
      <c r="R285" s="90">
        <f t="shared" si="100"/>
        <v>61192.29000000001</v>
      </c>
      <c r="S285" s="103">
        <f t="shared" si="101"/>
        <v>2.0677590676070077</v>
      </c>
      <c r="T285" s="104"/>
      <c r="U285" s="15">
        <v>136167.6</v>
      </c>
      <c r="V285" s="15">
        <v>229812.41000000003</v>
      </c>
      <c r="W285" s="90">
        <f t="shared" si="102"/>
        <v>-93644.81000000003</v>
      </c>
      <c r="X285" s="103">
        <f t="shared" si="103"/>
        <v>-0.4074836950711235</v>
      </c>
    </row>
    <row r="286" spans="1:24" s="14" customFormat="1" ht="12.75" hidden="1" outlineLevel="2">
      <c r="A286" s="14" t="s">
        <v>1007</v>
      </c>
      <c r="B286" s="14" t="s">
        <v>1008</v>
      </c>
      <c r="C286" s="54" t="s">
        <v>1554</v>
      </c>
      <c r="D286" s="15"/>
      <c r="E286" s="15"/>
      <c r="F286" s="15">
        <v>879.5500000000001</v>
      </c>
      <c r="G286" s="15">
        <v>8866.64</v>
      </c>
      <c r="H286" s="90">
        <f t="shared" si="96"/>
        <v>-7987.089999999999</v>
      </c>
      <c r="I286" s="103">
        <f t="shared" si="97"/>
        <v>-0.9008023332401</v>
      </c>
      <c r="J286" s="104"/>
      <c r="K286" s="15">
        <v>20360.73</v>
      </c>
      <c r="L286" s="15">
        <v>27737.58</v>
      </c>
      <c r="M286" s="90">
        <f t="shared" si="98"/>
        <v>-7376.850000000002</v>
      </c>
      <c r="N286" s="103">
        <f t="shared" si="99"/>
        <v>-0.26595146368212375</v>
      </c>
      <c r="O286" s="104"/>
      <c r="P286" s="15">
        <v>7777.47</v>
      </c>
      <c r="Q286" s="15">
        <v>14236.07</v>
      </c>
      <c r="R286" s="90">
        <f t="shared" si="100"/>
        <v>-6458.599999999999</v>
      </c>
      <c r="S286" s="103">
        <f t="shared" si="101"/>
        <v>-0.4536785784278948</v>
      </c>
      <c r="T286" s="104"/>
      <c r="U286" s="15">
        <v>25194.11</v>
      </c>
      <c r="V286" s="15">
        <v>35935.020000000004</v>
      </c>
      <c r="W286" s="90">
        <f t="shared" si="102"/>
        <v>-10740.910000000003</v>
      </c>
      <c r="X286" s="103">
        <f t="shared" si="103"/>
        <v>-0.2988981222217214</v>
      </c>
    </row>
    <row r="287" spans="1:24" s="14" customFormat="1" ht="12.75" hidden="1" outlineLevel="2">
      <c r="A287" s="14" t="s">
        <v>1009</v>
      </c>
      <c r="B287" s="14" t="s">
        <v>1010</v>
      </c>
      <c r="C287" s="54" t="s">
        <v>1555</v>
      </c>
      <c r="D287" s="15"/>
      <c r="E287" s="15"/>
      <c r="F287" s="15">
        <v>17.66</v>
      </c>
      <c r="G287" s="15">
        <v>0</v>
      </c>
      <c r="H287" s="90">
        <f t="shared" si="96"/>
        <v>17.66</v>
      </c>
      <c r="I287" s="103" t="str">
        <f t="shared" si="97"/>
        <v>N.M.</v>
      </c>
      <c r="J287" s="104"/>
      <c r="K287" s="15">
        <v>21.7</v>
      </c>
      <c r="L287" s="15">
        <v>0</v>
      </c>
      <c r="M287" s="90">
        <f t="shared" si="98"/>
        <v>21.7</v>
      </c>
      <c r="N287" s="103" t="str">
        <f t="shared" si="99"/>
        <v>N.M.</v>
      </c>
      <c r="O287" s="104"/>
      <c r="P287" s="15">
        <v>17.66</v>
      </c>
      <c r="Q287" s="15">
        <v>0</v>
      </c>
      <c r="R287" s="90">
        <f t="shared" si="100"/>
        <v>17.66</v>
      </c>
      <c r="S287" s="103" t="str">
        <f t="shared" si="101"/>
        <v>N.M.</v>
      </c>
      <c r="T287" s="104"/>
      <c r="U287" s="15">
        <v>79.51</v>
      </c>
      <c r="V287" s="15">
        <v>0</v>
      </c>
      <c r="W287" s="90">
        <f t="shared" si="102"/>
        <v>79.51</v>
      </c>
      <c r="X287" s="103" t="str">
        <f t="shared" si="103"/>
        <v>N.M.</v>
      </c>
    </row>
    <row r="288" spans="1:24" s="14" customFormat="1" ht="12.75" hidden="1" outlineLevel="2">
      <c r="A288" s="14" t="s">
        <v>1011</v>
      </c>
      <c r="B288" s="14" t="s">
        <v>1012</v>
      </c>
      <c r="C288" s="54" t="s">
        <v>1556</v>
      </c>
      <c r="D288" s="15"/>
      <c r="E288" s="15"/>
      <c r="F288" s="15">
        <v>0</v>
      </c>
      <c r="G288" s="15">
        <v>0</v>
      </c>
      <c r="H288" s="90">
        <f t="shared" si="96"/>
        <v>0</v>
      </c>
      <c r="I288" s="103">
        <f t="shared" si="97"/>
        <v>0</v>
      </c>
      <c r="J288" s="104"/>
      <c r="K288" s="15">
        <v>3.41</v>
      </c>
      <c r="L288" s="15">
        <v>7.47</v>
      </c>
      <c r="M288" s="90">
        <f t="shared" si="98"/>
        <v>-4.06</v>
      </c>
      <c r="N288" s="103">
        <f t="shared" si="99"/>
        <v>-0.5435073627844712</v>
      </c>
      <c r="O288" s="104"/>
      <c r="P288" s="15">
        <v>0</v>
      </c>
      <c r="Q288" s="15">
        <v>4.5600000000000005</v>
      </c>
      <c r="R288" s="90">
        <f t="shared" si="100"/>
        <v>-4.5600000000000005</v>
      </c>
      <c r="S288" s="103" t="str">
        <f t="shared" si="101"/>
        <v>N.M.</v>
      </c>
      <c r="T288" s="104"/>
      <c r="U288" s="15">
        <v>7.5</v>
      </c>
      <c r="V288" s="15">
        <v>7.47</v>
      </c>
      <c r="W288" s="90">
        <f t="shared" si="102"/>
        <v>0.03000000000000025</v>
      </c>
      <c r="X288" s="103">
        <f t="shared" si="103"/>
        <v>0.004016064257028146</v>
      </c>
    </row>
    <row r="289" spans="1:24" s="14" customFormat="1" ht="12.75" hidden="1" outlineLevel="2">
      <c r="A289" s="14" t="s">
        <v>1013</v>
      </c>
      <c r="B289" s="14" t="s">
        <v>1014</v>
      </c>
      <c r="C289" s="54" t="s">
        <v>1557</v>
      </c>
      <c r="D289" s="15"/>
      <c r="E289" s="15"/>
      <c r="F289" s="15">
        <v>0</v>
      </c>
      <c r="G289" s="15">
        <v>0</v>
      </c>
      <c r="H289" s="90">
        <f t="shared" si="96"/>
        <v>0</v>
      </c>
      <c r="I289" s="103">
        <f t="shared" si="97"/>
        <v>0</v>
      </c>
      <c r="J289" s="104"/>
      <c r="K289" s="15">
        <v>1.08</v>
      </c>
      <c r="L289" s="15">
        <v>0</v>
      </c>
      <c r="M289" s="90">
        <f t="shared" si="98"/>
        <v>1.08</v>
      </c>
      <c r="N289" s="103" t="str">
        <f t="shared" si="99"/>
        <v>N.M.</v>
      </c>
      <c r="O289" s="104"/>
      <c r="P289" s="15">
        <v>1.08</v>
      </c>
      <c r="Q289" s="15">
        <v>0</v>
      </c>
      <c r="R289" s="90">
        <f t="shared" si="100"/>
        <v>1.08</v>
      </c>
      <c r="S289" s="103" t="str">
        <f t="shared" si="101"/>
        <v>N.M.</v>
      </c>
      <c r="T289" s="104"/>
      <c r="U289" s="15">
        <v>1.08</v>
      </c>
      <c r="V289" s="15">
        <v>0</v>
      </c>
      <c r="W289" s="90">
        <f t="shared" si="102"/>
        <v>1.08</v>
      </c>
      <c r="X289" s="103" t="str">
        <f t="shared" si="103"/>
        <v>N.M.</v>
      </c>
    </row>
    <row r="290" spans="1:24" s="14" customFormat="1" ht="12.75" hidden="1" outlineLevel="2">
      <c r="A290" s="14" t="s">
        <v>1015</v>
      </c>
      <c r="B290" s="14" t="s">
        <v>1016</v>
      </c>
      <c r="C290" s="54" t="s">
        <v>1558</v>
      </c>
      <c r="D290" s="15"/>
      <c r="E290" s="15"/>
      <c r="F290" s="15">
        <v>676257.62</v>
      </c>
      <c r="G290" s="15">
        <v>529475.86</v>
      </c>
      <c r="H290" s="90">
        <f t="shared" si="96"/>
        <v>146781.76</v>
      </c>
      <c r="I290" s="103">
        <f t="shared" si="97"/>
        <v>0.27722087273251705</v>
      </c>
      <c r="J290" s="104"/>
      <c r="K290" s="15">
        <v>4972958.97</v>
      </c>
      <c r="L290" s="15">
        <v>6548673.065</v>
      </c>
      <c r="M290" s="90">
        <f t="shared" si="98"/>
        <v>-1575714.0950000007</v>
      </c>
      <c r="N290" s="103">
        <f t="shared" si="99"/>
        <v>-0.2406157826723024</v>
      </c>
      <c r="O290" s="104"/>
      <c r="P290" s="15">
        <v>1685833.12</v>
      </c>
      <c r="Q290" s="15">
        <v>1701037.55</v>
      </c>
      <c r="R290" s="90">
        <f t="shared" si="100"/>
        <v>-15204.429999999935</v>
      </c>
      <c r="S290" s="103">
        <f t="shared" si="101"/>
        <v>-0.008938327081609652</v>
      </c>
      <c r="T290" s="104"/>
      <c r="U290" s="15">
        <v>5939727.876</v>
      </c>
      <c r="V290" s="15">
        <v>7682109.525</v>
      </c>
      <c r="W290" s="90">
        <f t="shared" si="102"/>
        <v>-1742381.6490000002</v>
      </c>
      <c r="X290" s="103">
        <f t="shared" si="103"/>
        <v>-0.22681031080457031</v>
      </c>
    </row>
    <row r="291" spans="1:24" s="14" customFormat="1" ht="12.75" hidden="1" outlineLevel="2">
      <c r="A291" s="14" t="s">
        <v>1017</v>
      </c>
      <c r="B291" s="14" t="s">
        <v>1018</v>
      </c>
      <c r="C291" s="54" t="s">
        <v>1559</v>
      </c>
      <c r="D291" s="15"/>
      <c r="E291" s="15"/>
      <c r="F291" s="15">
        <v>0</v>
      </c>
      <c r="G291" s="15">
        <v>15.780000000000001</v>
      </c>
      <c r="H291" s="90">
        <f t="shared" si="96"/>
        <v>-15.780000000000001</v>
      </c>
      <c r="I291" s="103" t="str">
        <f t="shared" si="97"/>
        <v>N.M.</v>
      </c>
      <c r="J291" s="104"/>
      <c r="K291" s="15">
        <v>-46.34</v>
      </c>
      <c r="L291" s="15">
        <v>152.06</v>
      </c>
      <c r="M291" s="90">
        <f t="shared" si="98"/>
        <v>-198.4</v>
      </c>
      <c r="N291" s="103">
        <f t="shared" si="99"/>
        <v>-1.3047481257398394</v>
      </c>
      <c r="O291" s="104"/>
      <c r="P291" s="15">
        <v>0</v>
      </c>
      <c r="Q291" s="15">
        <v>71.3</v>
      </c>
      <c r="R291" s="90">
        <f t="shared" si="100"/>
        <v>-71.3</v>
      </c>
      <c r="S291" s="103" t="str">
        <f t="shared" si="101"/>
        <v>N.M.</v>
      </c>
      <c r="T291" s="104"/>
      <c r="U291" s="15">
        <v>-152.06</v>
      </c>
      <c r="V291" s="15">
        <v>152.06</v>
      </c>
      <c r="W291" s="90">
        <f t="shared" si="102"/>
        <v>-304.12</v>
      </c>
      <c r="X291" s="103">
        <f t="shared" si="103"/>
        <v>-2</v>
      </c>
    </row>
    <row r="292" spans="1:24" s="14" customFormat="1" ht="12.75" hidden="1" outlineLevel="2">
      <c r="A292" s="14" t="s">
        <v>1019</v>
      </c>
      <c r="B292" s="14" t="s">
        <v>1020</v>
      </c>
      <c r="C292" s="54" t="s">
        <v>1560</v>
      </c>
      <c r="D292" s="15"/>
      <c r="E292" s="15"/>
      <c r="F292" s="15">
        <v>123193.2</v>
      </c>
      <c r="G292" s="15">
        <v>120310.11</v>
      </c>
      <c r="H292" s="90">
        <f t="shared" si="96"/>
        <v>2883.0899999999965</v>
      </c>
      <c r="I292" s="103">
        <f t="shared" si="97"/>
        <v>0.023963821494303317</v>
      </c>
      <c r="J292" s="104"/>
      <c r="K292" s="15">
        <v>752016.27</v>
      </c>
      <c r="L292" s="15">
        <v>899211.595</v>
      </c>
      <c r="M292" s="90">
        <f t="shared" si="98"/>
        <v>-147195.32499999995</v>
      </c>
      <c r="N292" s="103">
        <f t="shared" si="99"/>
        <v>-0.16369375775231185</v>
      </c>
      <c r="O292" s="104"/>
      <c r="P292" s="15">
        <v>210757.32</v>
      </c>
      <c r="Q292" s="15">
        <v>232023.33000000002</v>
      </c>
      <c r="R292" s="90">
        <f t="shared" si="100"/>
        <v>-21266.01000000001</v>
      </c>
      <c r="S292" s="103">
        <f t="shared" si="101"/>
        <v>-0.09165461938676601</v>
      </c>
      <c r="T292" s="104"/>
      <c r="U292" s="15">
        <v>594660.35</v>
      </c>
      <c r="V292" s="15">
        <v>764160.755</v>
      </c>
      <c r="W292" s="90">
        <f t="shared" si="102"/>
        <v>-169500.40500000003</v>
      </c>
      <c r="X292" s="103">
        <f t="shared" si="103"/>
        <v>-0.22181249676974057</v>
      </c>
    </row>
    <row r="293" spans="1:24" s="14" customFormat="1" ht="12.75" hidden="1" outlineLevel="2">
      <c r="A293" s="14" t="s">
        <v>1021</v>
      </c>
      <c r="B293" s="14" t="s">
        <v>1022</v>
      </c>
      <c r="C293" s="54" t="s">
        <v>1561</v>
      </c>
      <c r="D293" s="15"/>
      <c r="E293" s="15"/>
      <c r="F293" s="15">
        <v>0</v>
      </c>
      <c r="G293" s="15">
        <v>0</v>
      </c>
      <c r="H293" s="90">
        <f t="shared" si="96"/>
        <v>0</v>
      </c>
      <c r="I293" s="103">
        <f t="shared" si="97"/>
        <v>0</v>
      </c>
      <c r="J293" s="104"/>
      <c r="K293" s="15">
        <v>-2.32</v>
      </c>
      <c r="L293" s="15">
        <v>34.39</v>
      </c>
      <c r="M293" s="90">
        <f t="shared" si="98"/>
        <v>-36.71</v>
      </c>
      <c r="N293" s="103">
        <f t="shared" si="99"/>
        <v>-1.0674614713579529</v>
      </c>
      <c r="O293" s="104"/>
      <c r="P293" s="15">
        <v>0</v>
      </c>
      <c r="Q293" s="15">
        <v>0</v>
      </c>
      <c r="R293" s="90">
        <f t="shared" si="100"/>
        <v>0</v>
      </c>
      <c r="S293" s="103">
        <f t="shared" si="101"/>
        <v>0</v>
      </c>
      <c r="T293" s="104"/>
      <c r="U293" s="15">
        <v>6.640000000000001</v>
      </c>
      <c r="V293" s="15">
        <v>34.39</v>
      </c>
      <c r="W293" s="90">
        <f t="shared" si="102"/>
        <v>-27.75</v>
      </c>
      <c r="X293" s="103">
        <f t="shared" si="103"/>
        <v>-0.8069206164582727</v>
      </c>
    </row>
    <row r="294" spans="1:24" s="14" customFormat="1" ht="12.75" hidden="1" outlineLevel="2">
      <c r="A294" s="14" t="s">
        <v>1023</v>
      </c>
      <c r="B294" s="14" t="s">
        <v>1024</v>
      </c>
      <c r="C294" s="54" t="s">
        <v>1562</v>
      </c>
      <c r="D294" s="15"/>
      <c r="E294" s="15"/>
      <c r="F294" s="15">
        <v>0</v>
      </c>
      <c r="G294" s="15">
        <v>0</v>
      </c>
      <c r="H294" s="90">
        <f t="shared" si="96"/>
        <v>0</v>
      </c>
      <c r="I294" s="103">
        <f t="shared" si="97"/>
        <v>0</v>
      </c>
      <c r="J294" s="104"/>
      <c r="K294" s="15">
        <v>0</v>
      </c>
      <c r="L294" s="15">
        <v>647.6</v>
      </c>
      <c r="M294" s="90">
        <f t="shared" si="98"/>
        <v>-647.6</v>
      </c>
      <c r="N294" s="103" t="str">
        <f t="shared" si="99"/>
        <v>N.M.</v>
      </c>
      <c r="O294" s="104"/>
      <c r="P294" s="15">
        <v>0</v>
      </c>
      <c r="Q294" s="15">
        <v>0</v>
      </c>
      <c r="R294" s="90">
        <f t="shared" si="100"/>
        <v>0</v>
      </c>
      <c r="S294" s="103">
        <f t="shared" si="101"/>
        <v>0</v>
      </c>
      <c r="T294" s="104"/>
      <c r="U294" s="15">
        <v>0</v>
      </c>
      <c r="V294" s="15">
        <v>647.6</v>
      </c>
      <c r="W294" s="90">
        <f t="shared" si="102"/>
        <v>-647.6</v>
      </c>
      <c r="X294" s="103" t="str">
        <f t="shared" si="103"/>
        <v>N.M.</v>
      </c>
    </row>
    <row r="295" spans="1:24" s="14" customFormat="1" ht="12.75" hidden="1" outlineLevel="2">
      <c r="A295" s="14" t="s">
        <v>1025</v>
      </c>
      <c r="B295" s="14" t="s">
        <v>1026</v>
      </c>
      <c r="C295" s="54" t="s">
        <v>1563</v>
      </c>
      <c r="D295" s="15"/>
      <c r="E295" s="15"/>
      <c r="F295" s="15">
        <v>0</v>
      </c>
      <c r="G295" s="15">
        <v>0</v>
      </c>
      <c r="H295" s="90">
        <f t="shared" si="96"/>
        <v>0</v>
      </c>
      <c r="I295" s="103">
        <f t="shared" si="97"/>
        <v>0</v>
      </c>
      <c r="J295" s="104"/>
      <c r="K295" s="15">
        <v>0</v>
      </c>
      <c r="L295" s="15">
        <v>6.890000000000001</v>
      </c>
      <c r="M295" s="90">
        <f t="shared" si="98"/>
        <v>-6.890000000000001</v>
      </c>
      <c r="N295" s="103" t="str">
        <f t="shared" si="99"/>
        <v>N.M.</v>
      </c>
      <c r="O295" s="104"/>
      <c r="P295" s="15">
        <v>0</v>
      </c>
      <c r="Q295" s="15">
        <v>0</v>
      </c>
      <c r="R295" s="90">
        <f t="shared" si="100"/>
        <v>0</v>
      </c>
      <c r="S295" s="103">
        <f t="shared" si="101"/>
        <v>0</v>
      </c>
      <c r="T295" s="104"/>
      <c r="U295" s="15">
        <v>0</v>
      </c>
      <c r="V295" s="15">
        <v>11.780000000000001</v>
      </c>
      <c r="W295" s="90">
        <f t="shared" si="102"/>
        <v>-11.780000000000001</v>
      </c>
      <c r="X295" s="103" t="str">
        <f t="shared" si="103"/>
        <v>N.M.</v>
      </c>
    </row>
    <row r="296" spans="1:24" s="14" customFormat="1" ht="12.75" hidden="1" outlineLevel="2">
      <c r="A296" s="14" t="s">
        <v>1027</v>
      </c>
      <c r="B296" s="14" t="s">
        <v>1028</v>
      </c>
      <c r="C296" s="54" t="s">
        <v>1564</v>
      </c>
      <c r="D296" s="15"/>
      <c r="E296" s="15"/>
      <c r="F296" s="15">
        <v>-14.46</v>
      </c>
      <c r="G296" s="15">
        <v>-22.990000000000002</v>
      </c>
      <c r="H296" s="90">
        <f aca="true" t="shared" si="104" ref="H296:H327">+F296-G296</f>
        <v>8.530000000000001</v>
      </c>
      <c r="I296" s="103">
        <f aca="true" t="shared" si="105" ref="I296:I327">IF(G296&lt;0,IF(H296=0,0,IF(OR(G296=0,F296=0),"N.M.",IF(ABS(H296/G296)&gt;=10,"N.M.",H296/(-G296)))),IF(H296=0,0,IF(OR(G296=0,F296=0),"N.M.",IF(ABS(H296/G296)&gt;=10,"N.M.",H296/G296))))</f>
        <v>0.3710308829926055</v>
      </c>
      <c r="J296" s="104"/>
      <c r="K296" s="15">
        <v>-18636.12</v>
      </c>
      <c r="L296" s="15">
        <v>-22.990000000000002</v>
      </c>
      <c r="M296" s="90">
        <f aca="true" t="shared" si="106" ref="M296:M327">+K296-L296</f>
        <v>-18613.129999999997</v>
      </c>
      <c r="N296" s="103" t="str">
        <f aca="true" t="shared" si="107" ref="N296:N327">IF(L296&lt;0,IF(M296=0,0,IF(OR(L296=0,K296=0),"N.M.",IF(ABS(M296/L296)&gt;=10,"N.M.",M296/(-L296)))),IF(M296=0,0,IF(OR(L296=0,K296=0),"N.M.",IF(ABS(M296/L296)&gt;=10,"N.M.",M296/L296))))</f>
        <v>N.M.</v>
      </c>
      <c r="O296" s="104"/>
      <c r="P296" s="15">
        <v>-212.58</v>
      </c>
      <c r="Q296" s="15">
        <v>-22.990000000000002</v>
      </c>
      <c r="R296" s="90">
        <f aca="true" t="shared" si="108" ref="R296:R327">+P296-Q296</f>
        <v>-189.59</v>
      </c>
      <c r="S296" s="103">
        <f aca="true" t="shared" si="109" ref="S296:S327">IF(Q296&lt;0,IF(R296=0,0,IF(OR(Q296=0,P296=0),"N.M.",IF(ABS(R296/Q296)&gt;=10,"N.M.",R296/(-Q296)))),IF(R296=0,0,IF(OR(Q296=0,P296=0),"N.M.",IF(ABS(R296/Q296)&gt;=10,"N.M.",R296/Q296))))</f>
        <v>-8.246628969117006</v>
      </c>
      <c r="T296" s="104"/>
      <c r="U296" s="15">
        <v>-18770.309999999998</v>
      </c>
      <c r="V296" s="15">
        <v>-22.990000000000002</v>
      </c>
      <c r="W296" s="90">
        <f aca="true" t="shared" si="110" ref="W296:W327">+U296-V296</f>
        <v>-18747.319999999996</v>
      </c>
      <c r="X296" s="103" t="str">
        <f aca="true" t="shared" si="111" ref="X296:X327">IF(V296&lt;0,IF(W296=0,0,IF(OR(V296=0,U296=0),"N.M.",IF(ABS(W296/V296)&gt;=10,"N.M.",W296/(-V296)))),IF(W296=0,0,IF(OR(V296=0,U296=0),"N.M.",IF(ABS(W296/V296)&gt;=10,"N.M.",W296/V296))))</f>
        <v>N.M.</v>
      </c>
    </row>
    <row r="297" spans="1:24" s="14" customFormat="1" ht="12.75" hidden="1" outlineLevel="2">
      <c r="A297" s="14" t="s">
        <v>1029</v>
      </c>
      <c r="B297" s="14" t="s">
        <v>1030</v>
      </c>
      <c r="C297" s="54" t="s">
        <v>1565</v>
      </c>
      <c r="D297" s="15"/>
      <c r="E297" s="15"/>
      <c r="F297" s="15">
        <v>-27106</v>
      </c>
      <c r="G297" s="15">
        <v>-33115.41</v>
      </c>
      <c r="H297" s="90">
        <f t="shared" si="104"/>
        <v>6009.4100000000035</v>
      </c>
      <c r="I297" s="103">
        <f t="shared" si="105"/>
        <v>0.18146868784049489</v>
      </c>
      <c r="J297" s="104"/>
      <c r="K297" s="15">
        <v>-238250</v>
      </c>
      <c r="L297" s="15">
        <v>-325609.51</v>
      </c>
      <c r="M297" s="90">
        <f t="shared" si="106"/>
        <v>87359.51000000001</v>
      </c>
      <c r="N297" s="103">
        <f t="shared" si="107"/>
        <v>0.26829532712358434</v>
      </c>
      <c r="O297" s="104"/>
      <c r="P297" s="15">
        <v>-71073</v>
      </c>
      <c r="Q297" s="15">
        <v>-124368.07</v>
      </c>
      <c r="R297" s="90">
        <f t="shared" si="108"/>
        <v>53295.07000000001</v>
      </c>
      <c r="S297" s="103">
        <f t="shared" si="109"/>
        <v>0.42852695229571386</v>
      </c>
      <c r="T297" s="104"/>
      <c r="U297" s="15">
        <v>-292169.73</v>
      </c>
      <c r="V297" s="15">
        <v>-381244.51</v>
      </c>
      <c r="W297" s="90">
        <f t="shared" si="110"/>
        <v>89074.78000000003</v>
      </c>
      <c r="X297" s="103">
        <f t="shared" si="111"/>
        <v>0.23364213165981074</v>
      </c>
    </row>
    <row r="298" spans="1:24" s="14" customFormat="1" ht="12.75" hidden="1" outlineLevel="2">
      <c r="A298" s="14" t="s">
        <v>1031</v>
      </c>
      <c r="B298" s="14" t="s">
        <v>1032</v>
      </c>
      <c r="C298" s="54" t="s">
        <v>0</v>
      </c>
      <c r="D298" s="15"/>
      <c r="E298" s="15"/>
      <c r="F298" s="15">
        <v>-154.95000000000002</v>
      </c>
      <c r="G298" s="15">
        <v>-132.81</v>
      </c>
      <c r="H298" s="90">
        <f t="shared" si="104"/>
        <v>-22.140000000000015</v>
      </c>
      <c r="I298" s="103">
        <f t="shared" si="105"/>
        <v>-0.16670431443415415</v>
      </c>
      <c r="J298" s="104"/>
      <c r="K298" s="15">
        <v>-2568.04</v>
      </c>
      <c r="L298" s="15">
        <v>-4509.88</v>
      </c>
      <c r="M298" s="90">
        <f t="shared" si="106"/>
        <v>1941.8400000000001</v>
      </c>
      <c r="N298" s="103">
        <f t="shared" si="107"/>
        <v>0.43057464943634866</v>
      </c>
      <c r="O298" s="104"/>
      <c r="P298" s="15">
        <v>-1181.03</v>
      </c>
      <c r="Q298" s="15">
        <v>-1088.68</v>
      </c>
      <c r="R298" s="90">
        <f t="shared" si="108"/>
        <v>-92.34999999999991</v>
      </c>
      <c r="S298" s="103">
        <f t="shared" si="109"/>
        <v>-0.08482749751993231</v>
      </c>
      <c r="T298" s="104"/>
      <c r="U298" s="15">
        <v>-4528.4400000000005</v>
      </c>
      <c r="V298" s="15">
        <v>-5810.4400000000005</v>
      </c>
      <c r="W298" s="90">
        <f t="shared" si="110"/>
        <v>1282</v>
      </c>
      <c r="X298" s="103">
        <f t="shared" si="111"/>
        <v>0.22063733555462234</v>
      </c>
    </row>
    <row r="299" spans="1:24" s="14" customFormat="1" ht="12.75" hidden="1" outlineLevel="2">
      <c r="A299" s="14" t="s">
        <v>1033</v>
      </c>
      <c r="B299" s="14" t="s">
        <v>1034</v>
      </c>
      <c r="C299" s="54" t="s">
        <v>1</v>
      </c>
      <c r="D299" s="15"/>
      <c r="E299" s="15"/>
      <c r="F299" s="15">
        <v>-34282.65</v>
      </c>
      <c r="G299" s="15">
        <v>-38017.72</v>
      </c>
      <c r="H299" s="90">
        <f t="shared" si="104"/>
        <v>3735.0699999999997</v>
      </c>
      <c r="I299" s="103">
        <f t="shared" si="105"/>
        <v>0.09824550236047822</v>
      </c>
      <c r="J299" s="104"/>
      <c r="K299" s="15">
        <v>-482611.59</v>
      </c>
      <c r="L299" s="15">
        <v>-443127.52</v>
      </c>
      <c r="M299" s="90">
        <f t="shared" si="106"/>
        <v>-39484.07000000001</v>
      </c>
      <c r="N299" s="103">
        <f t="shared" si="107"/>
        <v>-0.08910317734272068</v>
      </c>
      <c r="O299" s="104"/>
      <c r="P299" s="15">
        <v>-114344.88</v>
      </c>
      <c r="Q299" s="15">
        <v>-134462.11000000002</v>
      </c>
      <c r="R299" s="90">
        <f t="shared" si="108"/>
        <v>20117.23000000001</v>
      </c>
      <c r="S299" s="103">
        <f t="shared" si="109"/>
        <v>0.14961263065111807</v>
      </c>
      <c r="T299" s="104"/>
      <c r="U299" s="15">
        <v>-562381.43</v>
      </c>
      <c r="V299" s="15">
        <v>-532945.26</v>
      </c>
      <c r="W299" s="90">
        <f t="shared" si="110"/>
        <v>-29436.170000000042</v>
      </c>
      <c r="X299" s="103">
        <f t="shared" si="111"/>
        <v>-0.05523300835811926</v>
      </c>
    </row>
    <row r="300" spans="1:24" s="14" customFormat="1" ht="12.75" hidden="1" outlineLevel="2">
      <c r="A300" s="14" t="s">
        <v>1035</v>
      </c>
      <c r="B300" s="14" t="s">
        <v>1036</v>
      </c>
      <c r="C300" s="54" t="s">
        <v>2</v>
      </c>
      <c r="D300" s="15"/>
      <c r="E300" s="15"/>
      <c r="F300" s="15">
        <v>95522.24</v>
      </c>
      <c r="G300" s="15">
        <v>80320.11</v>
      </c>
      <c r="H300" s="90">
        <f t="shared" si="104"/>
        <v>15202.130000000005</v>
      </c>
      <c r="I300" s="103">
        <f t="shared" si="105"/>
        <v>0.18926928760431236</v>
      </c>
      <c r="J300" s="104"/>
      <c r="K300" s="15">
        <v>752088.607</v>
      </c>
      <c r="L300" s="15">
        <v>682718.36</v>
      </c>
      <c r="M300" s="90">
        <f t="shared" si="106"/>
        <v>69370.24699999997</v>
      </c>
      <c r="N300" s="103">
        <f t="shared" si="107"/>
        <v>0.10160887865971552</v>
      </c>
      <c r="O300" s="104"/>
      <c r="P300" s="15">
        <v>206608</v>
      </c>
      <c r="Q300" s="15">
        <v>197987.47</v>
      </c>
      <c r="R300" s="90">
        <f t="shared" si="108"/>
        <v>8620.529999999999</v>
      </c>
      <c r="S300" s="103">
        <f t="shared" si="109"/>
        <v>0.043540785687094234</v>
      </c>
      <c r="T300" s="104"/>
      <c r="U300" s="15">
        <v>893057.507</v>
      </c>
      <c r="V300" s="15">
        <v>898931.89</v>
      </c>
      <c r="W300" s="90">
        <f t="shared" si="110"/>
        <v>-5874.383000000031</v>
      </c>
      <c r="X300" s="103">
        <f t="shared" si="111"/>
        <v>-0.006534847706871352</v>
      </c>
    </row>
    <row r="301" spans="1:24" s="14" customFormat="1" ht="12.75" hidden="1" outlineLevel="2">
      <c r="A301" s="14" t="s">
        <v>1037</v>
      </c>
      <c r="B301" s="14" t="s">
        <v>1038</v>
      </c>
      <c r="C301" s="54" t="s">
        <v>3</v>
      </c>
      <c r="D301" s="15"/>
      <c r="E301" s="15"/>
      <c r="F301" s="15">
        <v>262177.4</v>
      </c>
      <c r="G301" s="15">
        <v>480171.27</v>
      </c>
      <c r="H301" s="90">
        <f t="shared" si="104"/>
        <v>-217993.87</v>
      </c>
      <c r="I301" s="103">
        <f t="shared" si="105"/>
        <v>-0.45399190584642846</v>
      </c>
      <c r="J301" s="104"/>
      <c r="K301" s="15">
        <v>3136112.12</v>
      </c>
      <c r="L301" s="15">
        <v>3788357.258</v>
      </c>
      <c r="M301" s="90">
        <f t="shared" si="106"/>
        <v>-652245.1379999998</v>
      </c>
      <c r="N301" s="103">
        <f t="shared" si="107"/>
        <v>-0.17217096846466423</v>
      </c>
      <c r="O301" s="104"/>
      <c r="P301" s="15">
        <v>928161.55</v>
      </c>
      <c r="Q301" s="15">
        <v>954961.3300000001</v>
      </c>
      <c r="R301" s="90">
        <f t="shared" si="108"/>
        <v>-26799.780000000028</v>
      </c>
      <c r="S301" s="103">
        <f t="shared" si="109"/>
        <v>-0.028063733219438346</v>
      </c>
      <c r="T301" s="104"/>
      <c r="U301" s="15">
        <v>3735499.284</v>
      </c>
      <c r="V301" s="15">
        <v>4573363.344</v>
      </c>
      <c r="W301" s="90">
        <f t="shared" si="110"/>
        <v>-837864.0599999996</v>
      </c>
      <c r="X301" s="103">
        <f t="shared" si="111"/>
        <v>-0.18320522490285646</v>
      </c>
    </row>
    <row r="302" spans="1:24" s="14" customFormat="1" ht="12.75" hidden="1" outlineLevel="2">
      <c r="A302" s="14" t="s">
        <v>1039</v>
      </c>
      <c r="B302" s="14" t="s">
        <v>1040</v>
      </c>
      <c r="C302" s="54" t="s">
        <v>4</v>
      </c>
      <c r="D302" s="15"/>
      <c r="E302" s="15"/>
      <c r="F302" s="15">
        <v>48369.91</v>
      </c>
      <c r="G302" s="15">
        <v>48662.1</v>
      </c>
      <c r="H302" s="90">
        <f t="shared" si="104"/>
        <v>-292.18999999999505</v>
      </c>
      <c r="I302" s="103">
        <f t="shared" si="105"/>
        <v>-0.006004467542502175</v>
      </c>
      <c r="J302" s="104"/>
      <c r="K302" s="15">
        <v>543242.81</v>
      </c>
      <c r="L302" s="15">
        <v>409247.5</v>
      </c>
      <c r="M302" s="90">
        <f t="shared" si="106"/>
        <v>133995.31000000006</v>
      </c>
      <c r="N302" s="103">
        <f t="shared" si="107"/>
        <v>0.32741876248480456</v>
      </c>
      <c r="O302" s="104"/>
      <c r="P302" s="15">
        <v>145131.48</v>
      </c>
      <c r="Q302" s="15">
        <v>148269.79</v>
      </c>
      <c r="R302" s="90">
        <f t="shared" si="108"/>
        <v>-3138.3099999999977</v>
      </c>
      <c r="S302" s="103">
        <f t="shared" si="109"/>
        <v>-0.0211662132926741</v>
      </c>
      <c r="T302" s="104"/>
      <c r="U302" s="15">
        <v>640744.53</v>
      </c>
      <c r="V302" s="15">
        <v>481378.24</v>
      </c>
      <c r="W302" s="90">
        <f t="shared" si="110"/>
        <v>159366.29000000004</v>
      </c>
      <c r="X302" s="103">
        <f t="shared" si="111"/>
        <v>0.33106251333670594</v>
      </c>
    </row>
    <row r="303" spans="1:24" s="14" customFormat="1" ht="12.75" hidden="1" outlineLevel="2">
      <c r="A303" s="14" t="s">
        <v>1041</v>
      </c>
      <c r="B303" s="14" t="s">
        <v>1042</v>
      </c>
      <c r="C303" s="54" t="s">
        <v>5</v>
      </c>
      <c r="D303" s="15"/>
      <c r="E303" s="15"/>
      <c r="F303" s="15">
        <v>96181.57</v>
      </c>
      <c r="G303" s="15">
        <v>89521.43000000001</v>
      </c>
      <c r="H303" s="90">
        <f t="shared" si="104"/>
        <v>6660.139999999999</v>
      </c>
      <c r="I303" s="103">
        <f t="shared" si="105"/>
        <v>0.07439715831170256</v>
      </c>
      <c r="J303" s="104"/>
      <c r="K303" s="15">
        <v>1036251.92</v>
      </c>
      <c r="L303" s="15">
        <v>920263.8200000001</v>
      </c>
      <c r="M303" s="90">
        <f t="shared" si="106"/>
        <v>115988.09999999998</v>
      </c>
      <c r="N303" s="103">
        <f t="shared" si="107"/>
        <v>0.12603787900734809</v>
      </c>
      <c r="O303" s="104"/>
      <c r="P303" s="15">
        <v>286410.97000000003</v>
      </c>
      <c r="Q303" s="15">
        <v>273112.78</v>
      </c>
      <c r="R303" s="90">
        <f t="shared" si="108"/>
        <v>13298.190000000002</v>
      </c>
      <c r="S303" s="103">
        <f t="shared" si="109"/>
        <v>0.04869120368515893</v>
      </c>
      <c r="T303" s="104"/>
      <c r="U303" s="15">
        <v>1215433.1800000002</v>
      </c>
      <c r="V303" s="15">
        <v>1108495.25</v>
      </c>
      <c r="W303" s="90">
        <f t="shared" si="110"/>
        <v>106937.93000000017</v>
      </c>
      <c r="X303" s="103">
        <f t="shared" si="111"/>
        <v>0.09647125686826369</v>
      </c>
    </row>
    <row r="304" spans="1:24" s="14" customFormat="1" ht="12.75" hidden="1" outlineLevel="2">
      <c r="A304" s="14" t="s">
        <v>1043</v>
      </c>
      <c r="B304" s="14" t="s">
        <v>1044</v>
      </c>
      <c r="C304" s="54" t="s">
        <v>6</v>
      </c>
      <c r="D304" s="15"/>
      <c r="E304" s="15"/>
      <c r="F304" s="15">
        <v>0</v>
      </c>
      <c r="G304" s="15">
        <v>0</v>
      </c>
      <c r="H304" s="90">
        <f t="shared" si="104"/>
        <v>0</v>
      </c>
      <c r="I304" s="103">
        <f t="shared" si="105"/>
        <v>0</v>
      </c>
      <c r="J304" s="104"/>
      <c r="K304" s="15">
        <v>651.27</v>
      </c>
      <c r="L304" s="15">
        <v>0</v>
      </c>
      <c r="M304" s="90">
        <f t="shared" si="106"/>
        <v>651.27</v>
      </c>
      <c r="N304" s="103" t="str">
        <f t="shared" si="107"/>
        <v>N.M.</v>
      </c>
      <c r="O304" s="104"/>
      <c r="P304" s="15">
        <v>201.27</v>
      </c>
      <c r="Q304" s="15">
        <v>0</v>
      </c>
      <c r="R304" s="90">
        <f t="shared" si="108"/>
        <v>201.27</v>
      </c>
      <c r="S304" s="103" t="str">
        <f t="shared" si="109"/>
        <v>N.M.</v>
      </c>
      <c r="T304" s="104"/>
      <c r="U304" s="15">
        <v>651.27</v>
      </c>
      <c r="V304" s="15">
        <v>11.74</v>
      </c>
      <c r="W304" s="90">
        <f t="shared" si="110"/>
        <v>639.53</v>
      </c>
      <c r="X304" s="103" t="str">
        <f t="shared" si="111"/>
        <v>N.M.</v>
      </c>
    </row>
    <row r="305" spans="1:24" s="14" customFormat="1" ht="12.75" hidden="1" outlineLevel="2">
      <c r="A305" s="14" t="s">
        <v>1045</v>
      </c>
      <c r="B305" s="14" t="s">
        <v>1046</v>
      </c>
      <c r="C305" s="54" t="s">
        <v>7</v>
      </c>
      <c r="D305" s="15"/>
      <c r="E305" s="15"/>
      <c r="F305" s="15">
        <v>545.39</v>
      </c>
      <c r="G305" s="15">
        <v>15391.380000000001</v>
      </c>
      <c r="H305" s="90">
        <f t="shared" si="104"/>
        <v>-14845.990000000002</v>
      </c>
      <c r="I305" s="103">
        <f t="shared" si="105"/>
        <v>-0.9645652306680753</v>
      </c>
      <c r="J305" s="104"/>
      <c r="K305" s="15">
        <v>8055.360000000001</v>
      </c>
      <c r="L305" s="15">
        <v>108320.61</v>
      </c>
      <c r="M305" s="90">
        <f t="shared" si="106"/>
        <v>-100265.25</v>
      </c>
      <c r="N305" s="103">
        <f t="shared" si="107"/>
        <v>-0.9256340967799203</v>
      </c>
      <c r="O305" s="104"/>
      <c r="P305" s="15">
        <v>1740.89</v>
      </c>
      <c r="Q305" s="15">
        <v>41224.41</v>
      </c>
      <c r="R305" s="90">
        <f t="shared" si="108"/>
        <v>-39483.520000000004</v>
      </c>
      <c r="S305" s="103">
        <f t="shared" si="109"/>
        <v>-0.9577704083575727</v>
      </c>
      <c r="T305" s="104"/>
      <c r="U305" s="15">
        <v>20466.89</v>
      </c>
      <c r="V305" s="15">
        <v>118330.62</v>
      </c>
      <c r="W305" s="90">
        <f t="shared" si="110"/>
        <v>-97863.73</v>
      </c>
      <c r="X305" s="103">
        <f t="shared" si="111"/>
        <v>-0.8270364002149232</v>
      </c>
    </row>
    <row r="306" spans="1:24" s="14" customFormat="1" ht="12.75" hidden="1" outlineLevel="2">
      <c r="A306" s="14" t="s">
        <v>1047</v>
      </c>
      <c r="B306" s="14" t="s">
        <v>1048</v>
      </c>
      <c r="C306" s="54" t="s">
        <v>8</v>
      </c>
      <c r="D306" s="15"/>
      <c r="E306" s="15"/>
      <c r="F306" s="15">
        <v>5684.32</v>
      </c>
      <c r="G306" s="15">
        <v>3870.54</v>
      </c>
      <c r="H306" s="90">
        <f t="shared" si="104"/>
        <v>1813.7799999999997</v>
      </c>
      <c r="I306" s="103">
        <f t="shared" si="105"/>
        <v>0.46861161491678155</v>
      </c>
      <c r="J306" s="104"/>
      <c r="K306" s="15">
        <v>55025.74</v>
      </c>
      <c r="L306" s="15">
        <v>17752.23</v>
      </c>
      <c r="M306" s="90">
        <f t="shared" si="106"/>
        <v>37273.509999999995</v>
      </c>
      <c r="N306" s="103">
        <f t="shared" si="107"/>
        <v>2.0996522690388755</v>
      </c>
      <c r="O306" s="104"/>
      <c r="P306" s="15">
        <v>29046.95</v>
      </c>
      <c r="Q306" s="15">
        <v>14718.23</v>
      </c>
      <c r="R306" s="90">
        <f t="shared" si="108"/>
        <v>14328.720000000001</v>
      </c>
      <c r="S306" s="103">
        <f t="shared" si="109"/>
        <v>0.9735355406186751</v>
      </c>
      <c r="T306" s="104"/>
      <c r="U306" s="15">
        <v>59837.99</v>
      </c>
      <c r="V306" s="15">
        <v>17918.79</v>
      </c>
      <c r="W306" s="90">
        <f t="shared" si="110"/>
        <v>41919.2</v>
      </c>
      <c r="X306" s="103">
        <f t="shared" si="111"/>
        <v>2.3393990330820325</v>
      </c>
    </row>
    <row r="307" spans="1:24" s="14" customFormat="1" ht="12.75" hidden="1" outlineLevel="2">
      <c r="A307" s="14" t="s">
        <v>1049</v>
      </c>
      <c r="B307" s="14" t="s">
        <v>1050</v>
      </c>
      <c r="C307" s="54" t="s">
        <v>9</v>
      </c>
      <c r="D307" s="15"/>
      <c r="E307" s="15"/>
      <c r="F307" s="15">
        <v>46850.4</v>
      </c>
      <c r="G307" s="15">
        <v>14952.94</v>
      </c>
      <c r="H307" s="90">
        <f t="shared" si="104"/>
        <v>31897.46</v>
      </c>
      <c r="I307" s="103">
        <f t="shared" si="105"/>
        <v>2.1331898609905475</v>
      </c>
      <c r="J307" s="104"/>
      <c r="K307" s="15">
        <v>106176.87</v>
      </c>
      <c r="L307" s="15">
        <v>256177.07</v>
      </c>
      <c r="M307" s="90">
        <f t="shared" si="106"/>
        <v>-150000.2</v>
      </c>
      <c r="N307" s="103">
        <f t="shared" si="107"/>
        <v>-0.585533279774025</v>
      </c>
      <c r="O307" s="104"/>
      <c r="P307" s="15">
        <v>114348.63</v>
      </c>
      <c r="Q307" s="15">
        <v>141853.64</v>
      </c>
      <c r="R307" s="90">
        <f t="shared" si="108"/>
        <v>-27505.01000000001</v>
      </c>
      <c r="S307" s="103">
        <f t="shared" si="109"/>
        <v>-0.19389710408559135</v>
      </c>
      <c r="T307" s="104"/>
      <c r="U307" s="15">
        <v>20889.119999999995</v>
      </c>
      <c r="V307" s="15">
        <v>554898.27</v>
      </c>
      <c r="W307" s="90">
        <f t="shared" si="110"/>
        <v>-534009.15</v>
      </c>
      <c r="X307" s="103">
        <f t="shared" si="111"/>
        <v>-0.9623550457275709</v>
      </c>
    </row>
    <row r="308" spans="1:24" s="14" customFormat="1" ht="12.75" hidden="1" outlineLevel="2">
      <c r="A308" s="14" t="s">
        <v>1051</v>
      </c>
      <c r="B308" s="14" t="s">
        <v>1052</v>
      </c>
      <c r="C308" s="54" t="s">
        <v>10</v>
      </c>
      <c r="D308" s="15"/>
      <c r="E308" s="15"/>
      <c r="F308" s="15">
        <v>68.79</v>
      </c>
      <c r="G308" s="15">
        <v>2155.7200000000003</v>
      </c>
      <c r="H308" s="90">
        <f t="shared" si="104"/>
        <v>-2086.9300000000003</v>
      </c>
      <c r="I308" s="103">
        <f t="shared" si="105"/>
        <v>-0.9680895478076931</v>
      </c>
      <c r="J308" s="104"/>
      <c r="K308" s="15">
        <v>44699.590000000004</v>
      </c>
      <c r="L308" s="15">
        <v>185747.28</v>
      </c>
      <c r="M308" s="90">
        <f t="shared" si="106"/>
        <v>-141047.69</v>
      </c>
      <c r="N308" s="103">
        <f t="shared" si="107"/>
        <v>-0.7593526537777565</v>
      </c>
      <c r="O308" s="104"/>
      <c r="P308" s="15">
        <v>1361.23</v>
      </c>
      <c r="Q308" s="15">
        <v>119018</v>
      </c>
      <c r="R308" s="90">
        <f t="shared" si="108"/>
        <v>-117656.77</v>
      </c>
      <c r="S308" s="103">
        <f t="shared" si="109"/>
        <v>-0.9885628224302206</v>
      </c>
      <c r="T308" s="104"/>
      <c r="U308" s="15">
        <v>59247.590000000004</v>
      </c>
      <c r="V308" s="15">
        <v>188246.69</v>
      </c>
      <c r="W308" s="90">
        <f t="shared" si="110"/>
        <v>-128999.1</v>
      </c>
      <c r="X308" s="103">
        <f t="shared" si="111"/>
        <v>-0.685266232304005</v>
      </c>
    </row>
    <row r="309" spans="1:24" s="14" customFormat="1" ht="12.75" hidden="1" outlineLevel="2">
      <c r="A309" s="14" t="s">
        <v>1053</v>
      </c>
      <c r="B309" s="14" t="s">
        <v>1054</v>
      </c>
      <c r="C309" s="54" t="s">
        <v>11</v>
      </c>
      <c r="D309" s="15"/>
      <c r="E309" s="15"/>
      <c r="F309" s="15">
        <v>-19342.010000000002</v>
      </c>
      <c r="G309" s="15">
        <v>-7914.28</v>
      </c>
      <c r="H309" s="90">
        <f t="shared" si="104"/>
        <v>-11427.730000000003</v>
      </c>
      <c r="I309" s="103">
        <f t="shared" si="105"/>
        <v>-1.4439380461646547</v>
      </c>
      <c r="J309" s="104"/>
      <c r="K309" s="15">
        <v>-131180.84</v>
      </c>
      <c r="L309" s="15">
        <v>-73069.74</v>
      </c>
      <c r="M309" s="90">
        <f t="shared" si="106"/>
        <v>-58111.09999999999</v>
      </c>
      <c r="N309" s="103">
        <f t="shared" si="107"/>
        <v>-0.7952826984193455</v>
      </c>
      <c r="O309" s="104"/>
      <c r="P309" s="15">
        <v>-36814.55</v>
      </c>
      <c r="Q309" s="15">
        <v>-14582.49</v>
      </c>
      <c r="R309" s="90">
        <f t="shared" si="108"/>
        <v>-22232.060000000005</v>
      </c>
      <c r="S309" s="103">
        <f t="shared" si="109"/>
        <v>-1.524572278122598</v>
      </c>
      <c r="T309" s="104"/>
      <c r="U309" s="15">
        <v>-157057.81</v>
      </c>
      <c r="V309" s="15">
        <v>-102746.29000000001</v>
      </c>
      <c r="W309" s="90">
        <f t="shared" si="110"/>
        <v>-54311.51999999999</v>
      </c>
      <c r="X309" s="103">
        <f t="shared" si="111"/>
        <v>-0.5285983562034209</v>
      </c>
    </row>
    <row r="310" spans="1:24" s="14" customFormat="1" ht="12.75" hidden="1" outlineLevel="2">
      <c r="A310" s="14" t="s">
        <v>1055</v>
      </c>
      <c r="B310" s="14" t="s">
        <v>1056</v>
      </c>
      <c r="C310" s="54" t="s">
        <v>12</v>
      </c>
      <c r="D310" s="15"/>
      <c r="E310" s="15"/>
      <c r="F310" s="15">
        <v>780.5</v>
      </c>
      <c r="G310" s="15">
        <v>351.06</v>
      </c>
      <c r="H310" s="90">
        <f t="shared" si="104"/>
        <v>429.44</v>
      </c>
      <c r="I310" s="103">
        <f t="shared" si="105"/>
        <v>1.2232666780607304</v>
      </c>
      <c r="J310" s="104"/>
      <c r="K310" s="15">
        <v>7729.58</v>
      </c>
      <c r="L310" s="15">
        <v>7065.28</v>
      </c>
      <c r="M310" s="90">
        <f t="shared" si="106"/>
        <v>664.3000000000002</v>
      </c>
      <c r="N310" s="103">
        <f t="shared" si="107"/>
        <v>0.09402316681009107</v>
      </c>
      <c r="O310" s="104"/>
      <c r="P310" s="15">
        <v>2758.2000000000003</v>
      </c>
      <c r="Q310" s="15">
        <v>1829.8500000000001</v>
      </c>
      <c r="R310" s="90">
        <f t="shared" si="108"/>
        <v>928.3500000000001</v>
      </c>
      <c r="S310" s="103">
        <f t="shared" si="109"/>
        <v>0.5073366669399132</v>
      </c>
      <c r="T310" s="104"/>
      <c r="U310" s="15">
        <v>9480.84</v>
      </c>
      <c r="V310" s="15">
        <v>8484.56</v>
      </c>
      <c r="W310" s="90">
        <f t="shared" si="110"/>
        <v>996.2800000000007</v>
      </c>
      <c r="X310" s="103">
        <f t="shared" si="111"/>
        <v>0.11742270665774074</v>
      </c>
    </row>
    <row r="311" spans="1:24" s="14" customFormat="1" ht="12.75" hidden="1" outlineLevel="2">
      <c r="A311" s="14" t="s">
        <v>1057</v>
      </c>
      <c r="B311" s="14" t="s">
        <v>1058</v>
      </c>
      <c r="C311" s="54" t="s">
        <v>13</v>
      </c>
      <c r="D311" s="15"/>
      <c r="E311" s="15"/>
      <c r="F311" s="15">
        <v>5866.85</v>
      </c>
      <c r="G311" s="15">
        <v>3414.85</v>
      </c>
      <c r="H311" s="90">
        <f t="shared" si="104"/>
        <v>2452.0000000000005</v>
      </c>
      <c r="I311" s="103">
        <f t="shared" si="105"/>
        <v>0.7180403238795263</v>
      </c>
      <c r="J311" s="104"/>
      <c r="K311" s="15">
        <v>31202.55</v>
      </c>
      <c r="L311" s="15">
        <v>19220.2</v>
      </c>
      <c r="M311" s="90">
        <f t="shared" si="106"/>
        <v>11982.349999999999</v>
      </c>
      <c r="N311" s="103">
        <f t="shared" si="107"/>
        <v>0.6234248342889251</v>
      </c>
      <c r="O311" s="104"/>
      <c r="P311" s="15">
        <v>11896.800000000001</v>
      </c>
      <c r="Q311" s="15">
        <v>8819.56</v>
      </c>
      <c r="R311" s="90">
        <f t="shared" si="108"/>
        <v>3077.2400000000016</v>
      </c>
      <c r="S311" s="103">
        <f t="shared" si="109"/>
        <v>0.3489108300187313</v>
      </c>
      <c r="T311" s="104"/>
      <c r="U311" s="15">
        <v>35593.33</v>
      </c>
      <c r="V311" s="15">
        <v>23459.45</v>
      </c>
      <c r="W311" s="90">
        <f t="shared" si="110"/>
        <v>12133.880000000001</v>
      </c>
      <c r="X311" s="103">
        <f t="shared" si="111"/>
        <v>0.5172278122462377</v>
      </c>
    </row>
    <row r="312" spans="1:24" s="14" customFormat="1" ht="12.75" hidden="1" outlineLevel="2">
      <c r="A312" s="14" t="s">
        <v>1059</v>
      </c>
      <c r="B312" s="14" t="s">
        <v>1060</v>
      </c>
      <c r="C312" s="54" t="s">
        <v>14</v>
      </c>
      <c r="D312" s="15"/>
      <c r="E312" s="15"/>
      <c r="F312" s="15">
        <v>4196</v>
      </c>
      <c r="G312" s="15">
        <v>148</v>
      </c>
      <c r="H312" s="90">
        <f t="shared" si="104"/>
        <v>4048</v>
      </c>
      <c r="I312" s="103" t="str">
        <f t="shared" si="105"/>
        <v>N.M.</v>
      </c>
      <c r="J312" s="104"/>
      <c r="K312" s="15">
        <v>25920</v>
      </c>
      <c r="L312" s="15">
        <v>13773</v>
      </c>
      <c r="M312" s="90">
        <f t="shared" si="106"/>
        <v>12147</v>
      </c>
      <c r="N312" s="103">
        <f t="shared" si="107"/>
        <v>0.8819429318231322</v>
      </c>
      <c r="O312" s="104"/>
      <c r="P312" s="15">
        <v>9993</v>
      </c>
      <c r="Q312" s="15">
        <v>5319</v>
      </c>
      <c r="R312" s="90">
        <f t="shared" si="108"/>
        <v>4674</v>
      </c>
      <c r="S312" s="103">
        <f t="shared" si="109"/>
        <v>0.8787366046249295</v>
      </c>
      <c r="T312" s="104"/>
      <c r="U312" s="15">
        <v>29145</v>
      </c>
      <c r="V312" s="15">
        <v>15181</v>
      </c>
      <c r="W312" s="90">
        <f t="shared" si="110"/>
        <v>13964</v>
      </c>
      <c r="X312" s="103">
        <f t="shared" si="111"/>
        <v>0.9198340030301034</v>
      </c>
    </row>
    <row r="313" spans="1:24" s="14" customFormat="1" ht="12.75" hidden="1" outlineLevel="2">
      <c r="A313" s="14" t="s">
        <v>1061</v>
      </c>
      <c r="B313" s="14" t="s">
        <v>1062</v>
      </c>
      <c r="C313" s="54" t="s">
        <v>15</v>
      </c>
      <c r="D313" s="15"/>
      <c r="E313" s="15"/>
      <c r="F313" s="15">
        <v>241166.67</v>
      </c>
      <c r="G313" s="15">
        <v>249633.6</v>
      </c>
      <c r="H313" s="90">
        <f t="shared" si="104"/>
        <v>-8466.929999999993</v>
      </c>
      <c r="I313" s="103">
        <f t="shared" si="105"/>
        <v>-0.033917429384505905</v>
      </c>
      <c r="J313" s="104"/>
      <c r="K313" s="15">
        <v>2411666.7</v>
      </c>
      <c r="L313" s="15">
        <v>2496336</v>
      </c>
      <c r="M313" s="90">
        <f t="shared" si="106"/>
        <v>-84669.29999999981</v>
      </c>
      <c r="N313" s="103">
        <f t="shared" si="107"/>
        <v>-0.03391742938450586</v>
      </c>
      <c r="O313" s="104"/>
      <c r="P313" s="15">
        <v>723500.01</v>
      </c>
      <c r="Q313" s="15">
        <v>748900.8</v>
      </c>
      <c r="R313" s="90">
        <f t="shared" si="108"/>
        <v>-25400.790000000037</v>
      </c>
      <c r="S313" s="103">
        <f t="shared" si="109"/>
        <v>-0.03391742938450598</v>
      </c>
      <c r="T313" s="104"/>
      <c r="U313" s="15">
        <v>2910933.9000000004</v>
      </c>
      <c r="V313" s="15">
        <v>2865572.04</v>
      </c>
      <c r="W313" s="90">
        <f t="shared" si="110"/>
        <v>45361.860000000335</v>
      </c>
      <c r="X313" s="103">
        <f t="shared" si="111"/>
        <v>0.015829949262067874</v>
      </c>
    </row>
    <row r="314" spans="1:24" s="14" customFormat="1" ht="12.75" hidden="1" outlineLevel="2">
      <c r="A314" s="14" t="s">
        <v>1063</v>
      </c>
      <c r="B314" s="14" t="s">
        <v>1064</v>
      </c>
      <c r="C314" s="54" t="s">
        <v>16</v>
      </c>
      <c r="D314" s="15"/>
      <c r="E314" s="15"/>
      <c r="F314" s="15">
        <v>11301.050000000001</v>
      </c>
      <c r="G314" s="15">
        <v>10772.37</v>
      </c>
      <c r="H314" s="90">
        <f t="shared" si="104"/>
        <v>528.6800000000003</v>
      </c>
      <c r="I314" s="103">
        <f t="shared" si="105"/>
        <v>0.049077408221217825</v>
      </c>
      <c r="J314" s="104"/>
      <c r="K314" s="15">
        <v>111073.23</v>
      </c>
      <c r="L314" s="15">
        <v>121124.88</v>
      </c>
      <c r="M314" s="90">
        <f t="shared" si="106"/>
        <v>-10051.650000000009</v>
      </c>
      <c r="N314" s="103">
        <f t="shared" si="107"/>
        <v>-0.08298584072900636</v>
      </c>
      <c r="O314" s="104"/>
      <c r="P314" s="15">
        <v>33732.25</v>
      </c>
      <c r="Q314" s="15">
        <v>33185.340000000004</v>
      </c>
      <c r="R314" s="90">
        <f t="shared" si="108"/>
        <v>546.9099999999962</v>
      </c>
      <c r="S314" s="103">
        <f t="shared" si="109"/>
        <v>0.016480469990664437</v>
      </c>
      <c r="T314" s="104"/>
      <c r="U314" s="15">
        <v>132789.35</v>
      </c>
      <c r="V314" s="15">
        <v>147041.67</v>
      </c>
      <c r="W314" s="90">
        <f t="shared" si="110"/>
        <v>-14252.320000000007</v>
      </c>
      <c r="X314" s="103">
        <f t="shared" si="111"/>
        <v>-0.09692708196254848</v>
      </c>
    </row>
    <row r="315" spans="1:24" s="14" customFormat="1" ht="12.75" hidden="1" outlineLevel="2">
      <c r="A315" s="14" t="s">
        <v>1065</v>
      </c>
      <c r="B315" s="14" t="s">
        <v>1066</v>
      </c>
      <c r="C315" s="54" t="s">
        <v>17</v>
      </c>
      <c r="D315" s="15"/>
      <c r="E315" s="15"/>
      <c r="F315" s="15">
        <v>352735.81</v>
      </c>
      <c r="G315" s="15">
        <v>362441.43</v>
      </c>
      <c r="H315" s="90">
        <f t="shared" si="104"/>
        <v>-9705.619999999995</v>
      </c>
      <c r="I315" s="103">
        <f t="shared" si="105"/>
        <v>-0.02677845079686391</v>
      </c>
      <c r="J315" s="104"/>
      <c r="K315" s="15">
        <v>3281962.9</v>
      </c>
      <c r="L315" s="15">
        <v>3941739.29</v>
      </c>
      <c r="M315" s="90">
        <f t="shared" si="106"/>
        <v>-659776.3900000001</v>
      </c>
      <c r="N315" s="103">
        <f t="shared" si="107"/>
        <v>-0.1673820467208018</v>
      </c>
      <c r="O315" s="104"/>
      <c r="P315" s="15">
        <v>1065352.3</v>
      </c>
      <c r="Q315" s="15">
        <v>1008931.14</v>
      </c>
      <c r="R315" s="90">
        <f t="shared" si="108"/>
        <v>56421.16000000003</v>
      </c>
      <c r="S315" s="103">
        <f t="shared" si="109"/>
        <v>0.055921715331335727</v>
      </c>
      <c r="T315" s="104"/>
      <c r="U315" s="15">
        <v>3947124.06</v>
      </c>
      <c r="V315" s="15">
        <v>4866801.11</v>
      </c>
      <c r="W315" s="90">
        <f t="shared" si="110"/>
        <v>-919677.0500000003</v>
      </c>
      <c r="X315" s="103">
        <f t="shared" si="111"/>
        <v>-0.1889695159537761</v>
      </c>
    </row>
    <row r="316" spans="1:24" s="14" customFormat="1" ht="12.75" hidden="1" outlineLevel="2">
      <c r="A316" s="14" t="s">
        <v>1067</v>
      </c>
      <c r="B316" s="14" t="s">
        <v>1068</v>
      </c>
      <c r="C316" s="54" t="s">
        <v>18</v>
      </c>
      <c r="D316" s="15"/>
      <c r="E316" s="15"/>
      <c r="F316" s="15">
        <v>0</v>
      </c>
      <c r="G316" s="15">
        <v>0</v>
      </c>
      <c r="H316" s="90">
        <f t="shared" si="104"/>
        <v>0</v>
      </c>
      <c r="I316" s="103">
        <f t="shared" si="105"/>
        <v>0</v>
      </c>
      <c r="J316" s="104"/>
      <c r="K316" s="15">
        <v>0</v>
      </c>
      <c r="L316" s="15">
        <v>0</v>
      </c>
      <c r="M316" s="90">
        <f t="shared" si="106"/>
        <v>0</v>
      </c>
      <c r="N316" s="103">
        <f t="shared" si="107"/>
        <v>0</v>
      </c>
      <c r="O316" s="104"/>
      <c r="P316" s="15">
        <v>0</v>
      </c>
      <c r="Q316" s="15">
        <v>0</v>
      </c>
      <c r="R316" s="90">
        <f t="shared" si="108"/>
        <v>0</v>
      </c>
      <c r="S316" s="103">
        <f t="shared" si="109"/>
        <v>0</v>
      </c>
      <c r="T316" s="104"/>
      <c r="U316" s="15">
        <v>0</v>
      </c>
      <c r="V316" s="15">
        <v>-0.91</v>
      </c>
      <c r="W316" s="90">
        <f t="shared" si="110"/>
        <v>0.91</v>
      </c>
      <c r="X316" s="103" t="str">
        <f t="shared" si="111"/>
        <v>N.M.</v>
      </c>
    </row>
    <row r="317" spans="1:24" s="14" customFormat="1" ht="12.75" hidden="1" outlineLevel="2">
      <c r="A317" s="14" t="s">
        <v>1069</v>
      </c>
      <c r="B317" s="14" t="s">
        <v>1070</v>
      </c>
      <c r="C317" s="54" t="s">
        <v>19</v>
      </c>
      <c r="D317" s="15"/>
      <c r="E317" s="15"/>
      <c r="F317" s="15">
        <v>15245.79</v>
      </c>
      <c r="G317" s="15">
        <v>14808.720000000001</v>
      </c>
      <c r="H317" s="90">
        <f t="shared" si="104"/>
        <v>437.0699999999997</v>
      </c>
      <c r="I317" s="103">
        <f t="shared" si="105"/>
        <v>0.02951436721067045</v>
      </c>
      <c r="J317" s="104"/>
      <c r="K317" s="15">
        <v>150565.75</v>
      </c>
      <c r="L317" s="15">
        <v>160616.97</v>
      </c>
      <c r="M317" s="90">
        <f t="shared" si="106"/>
        <v>-10051.220000000001</v>
      </c>
      <c r="N317" s="103">
        <f t="shared" si="107"/>
        <v>-0.06257881716981711</v>
      </c>
      <c r="O317" s="104"/>
      <c r="P317" s="15">
        <v>45721.98</v>
      </c>
      <c r="Q317" s="15">
        <v>45034.700000000004</v>
      </c>
      <c r="R317" s="90">
        <f t="shared" si="108"/>
        <v>687.2799999999988</v>
      </c>
      <c r="S317" s="103">
        <f t="shared" si="109"/>
        <v>0.015261120869018752</v>
      </c>
      <c r="T317" s="104"/>
      <c r="U317" s="15">
        <v>176662.05</v>
      </c>
      <c r="V317" s="15">
        <v>157291.18</v>
      </c>
      <c r="W317" s="90">
        <f t="shared" si="110"/>
        <v>19370.869999999995</v>
      </c>
      <c r="X317" s="103">
        <f t="shared" si="111"/>
        <v>0.12315293203344266</v>
      </c>
    </row>
    <row r="318" spans="1:24" s="14" customFormat="1" ht="12.75" hidden="1" outlineLevel="2">
      <c r="A318" s="14" t="s">
        <v>1071</v>
      </c>
      <c r="B318" s="14" t="s">
        <v>1072</v>
      </c>
      <c r="C318" s="54" t="s">
        <v>20</v>
      </c>
      <c r="D318" s="15"/>
      <c r="E318" s="15"/>
      <c r="F318" s="15">
        <v>18613.96</v>
      </c>
      <c r="G318" s="15">
        <v>17961.64</v>
      </c>
      <c r="H318" s="90">
        <f t="shared" si="104"/>
        <v>652.3199999999997</v>
      </c>
      <c r="I318" s="103">
        <f t="shared" si="105"/>
        <v>0.03631739640700959</v>
      </c>
      <c r="J318" s="104"/>
      <c r="K318" s="15">
        <v>188518.11000000002</v>
      </c>
      <c r="L318" s="15">
        <v>211064.31</v>
      </c>
      <c r="M318" s="90">
        <f t="shared" si="106"/>
        <v>-22546.199999999983</v>
      </c>
      <c r="N318" s="103">
        <f t="shared" si="107"/>
        <v>-0.10682147066929498</v>
      </c>
      <c r="O318" s="104"/>
      <c r="P318" s="15">
        <v>56130.840000000004</v>
      </c>
      <c r="Q318" s="15">
        <v>54568.69</v>
      </c>
      <c r="R318" s="90">
        <f t="shared" si="108"/>
        <v>1562.1500000000015</v>
      </c>
      <c r="S318" s="103">
        <f t="shared" si="109"/>
        <v>0.028627221947237536</v>
      </c>
      <c r="T318" s="104"/>
      <c r="U318" s="15">
        <v>224319.16000000003</v>
      </c>
      <c r="V318" s="15">
        <v>249500.63</v>
      </c>
      <c r="W318" s="90">
        <f t="shared" si="110"/>
        <v>-25181.469999999972</v>
      </c>
      <c r="X318" s="103">
        <f t="shared" si="111"/>
        <v>-0.1009274806239967</v>
      </c>
    </row>
    <row r="319" spans="1:24" s="14" customFormat="1" ht="12.75" hidden="1" outlineLevel="2">
      <c r="A319" s="14" t="s">
        <v>1073</v>
      </c>
      <c r="B319" s="14" t="s">
        <v>1074</v>
      </c>
      <c r="C319" s="54" t="s">
        <v>21</v>
      </c>
      <c r="D319" s="15"/>
      <c r="E319" s="15"/>
      <c r="F319" s="15">
        <v>0</v>
      </c>
      <c r="G319" s="15">
        <v>0</v>
      </c>
      <c r="H319" s="90">
        <f t="shared" si="104"/>
        <v>0</v>
      </c>
      <c r="I319" s="103">
        <f t="shared" si="105"/>
        <v>0</v>
      </c>
      <c r="J319" s="104"/>
      <c r="K319" s="15">
        <v>4554.35</v>
      </c>
      <c r="L319" s="15">
        <v>3797.32</v>
      </c>
      <c r="M319" s="90">
        <f t="shared" si="106"/>
        <v>757.0300000000002</v>
      </c>
      <c r="N319" s="103">
        <f t="shared" si="107"/>
        <v>0.19935902162577823</v>
      </c>
      <c r="O319" s="104"/>
      <c r="P319" s="15">
        <v>-93.3</v>
      </c>
      <c r="Q319" s="15">
        <v>0</v>
      </c>
      <c r="R319" s="90">
        <f t="shared" si="108"/>
        <v>-93.3</v>
      </c>
      <c r="S319" s="103" t="str">
        <f t="shared" si="109"/>
        <v>N.M.</v>
      </c>
      <c r="T319" s="104"/>
      <c r="U319" s="15">
        <v>5267.67</v>
      </c>
      <c r="V319" s="15">
        <v>4619.51</v>
      </c>
      <c r="W319" s="90">
        <f t="shared" si="110"/>
        <v>648.1599999999999</v>
      </c>
      <c r="X319" s="103">
        <f t="shared" si="111"/>
        <v>0.14030925357884275</v>
      </c>
    </row>
    <row r="320" spans="1:24" s="14" customFormat="1" ht="12.75" hidden="1" outlineLevel="2">
      <c r="A320" s="14" t="s">
        <v>1075</v>
      </c>
      <c r="B320" s="14" t="s">
        <v>1076</v>
      </c>
      <c r="C320" s="54" t="s">
        <v>22</v>
      </c>
      <c r="D320" s="15"/>
      <c r="E320" s="15"/>
      <c r="F320" s="15">
        <v>2783.55</v>
      </c>
      <c r="G320" s="15">
        <v>29.98</v>
      </c>
      <c r="H320" s="90">
        <f t="shared" si="104"/>
        <v>2753.57</v>
      </c>
      <c r="I320" s="103" t="str">
        <f t="shared" si="105"/>
        <v>N.M.</v>
      </c>
      <c r="J320" s="104"/>
      <c r="K320" s="15">
        <v>4894.41</v>
      </c>
      <c r="L320" s="15">
        <v>1026.64</v>
      </c>
      <c r="M320" s="90">
        <f t="shared" si="106"/>
        <v>3867.7699999999995</v>
      </c>
      <c r="N320" s="103">
        <f t="shared" si="107"/>
        <v>3.767406296267435</v>
      </c>
      <c r="O320" s="104"/>
      <c r="P320" s="15">
        <v>2873.21</v>
      </c>
      <c r="Q320" s="15">
        <v>203.48000000000002</v>
      </c>
      <c r="R320" s="90">
        <f t="shared" si="108"/>
        <v>2669.73</v>
      </c>
      <c r="S320" s="103" t="str">
        <f t="shared" si="109"/>
        <v>N.M.</v>
      </c>
      <c r="T320" s="104"/>
      <c r="U320" s="15">
        <v>5599.71</v>
      </c>
      <c r="V320" s="15">
        <v>1188.19</v>
      </c>
      <c r="W320" s="90">
        <f t="shared" si="110"/>
        <v>4411.52</v>
      </c>
      <c r="X320" s="103">
        <f t="shared" si="111"/>
        <v>3.7128068743214473</v>
      </c>
    </row>
    <row r="321" spans="1:24" s="14" customFormat="1" ht="12.75" hidden="1" outlineLevel="2">
      <c r="A321" s="14" t="s">
        <v>1077</v>
      </c>
      <c r="B321" s="14" t="s">
        <v>1078</v>
      </c>
      <c r="C321" s="54" t="s">
        <v>23</v>
      </c>
      <c r="D321" s="15"/>
      <c r="E321" s="15"/>
      <c r="F321" s="15">
        <v>0</v>
      </c>
      <c r="G321" s="15">
        <v>41.4</v>
      </c>
      <c r="H321" s="90">
        <f t="shared" si="104"/>
        <v>-41.4</v>
      </c>
      <c r="I321" s="103" t="str">
        <f t="shared" si="105"/>
        <v>N.M.</v>
      </c>
      <c r="J321" s="104"/>
      <c r="K321" s="15">
        <v>10398.65</v>
      </c>
      <c r="L321" s="15">
        <v>18994.850000000002</v>
      </c>
      <c r="M321" s="90">
        <f t="shared" si="106"/>
        <v>-8596.200000000003</v>
      </c>
      <c r="N321" s="103">
        <f t="shared" si="107"/>
        <v>-0.45255424496639884</v>
      </c>
      <c r="O321" s="104"/>
      <c r="P321" s="15">
        <v>-8.28</v>
      </c>
      <c r="Q321" s="15">
        <v>6422.8</v>
      </c>
      <c r="R321" s="90">
        <f t="shared" si="108"/>
        <v>-6431.08</v>
      </c>
      <c r="S321" s="103">
        <f t="shared" si="109"/>
        <v>-1.001289157376845</v>
      </c>
      <c r="T321" s="104"/>
      <c r="U321" s="15">
        <v>16391.18</v>
      </c>
      <c r="V321" s="15">
        <v>20863.29</v>
      </c>
      <c r="W321" s="90">
        <f t="shared" si="110"/>
        <v>-4472.110000000001</v>
      </c>
      <c r="X321" s="103">
        <f t="shared" si="111"/>
        <v>-0.21435305745162916</v>
      </c>
    </row>
    <row r="322" spans="1:24" s="14" customFormat="1" ht="12.75" hidden="1" outlineLevel="2">
      <c r="A322" s="14" t="s">
        <v>1079</v>
      </c>
      <c r="B322" s="14" t="s">
        <v>1080</v>
      </c>
      <c r="C322" s="54" t="s">
        <v>24</v>
      </c>
      <c r="D322" s="15"/>
      <c r="E322" s="15"/>
      <c r="F322" s="15">
        <v>198955.67</v>
      </c>
      <c r="G322" s="15">
        <v>278903.17</v>
      </c>
      <c r="H322" s="90">
        <f t="shared" si="104"/>
        <v>-79947.49999999997</v>
      </c>
      <c r="I322" s="103">
        <f t="shared" si="105"/>
        <v>-0.28664966411102455</v>
      </c>
      <c r="J322" s="104"/>
      <c r="K322" s="15">
        <v>1989556.684</v>
      </c>
      <c r="L322" s="15">
        <v>2789031.69</v>
      </c>
      <c r="M322" s="90">
        <f t="shared" si="106"/>
        <v>-799475.006</v>
      </c>
      <c r="N322" s="103">
        <f t="shared" si="107"/>
        <v>-0.2866496672900838</v>
      </c>
      <c r="O322" s="104"/>
      <c r="P322" s="15">
        <v>596867.01</v>
      </c>
      <c r="Q322" s="15">
        <v>836709.51</v>
      </c>
      <c r="R322" s="90">
        <f t="shared" si="108"/>
        <v>-239842.5</v>
      </c>
      <c r="S322" s="103">
        <f t="shared" si="109"/>
        <v>-0.2866496641110246</v>
      </c>
      <c r="T322" s="104"/>
      <c r="U322" s="15">
        <v>2547363.0239999997</v>
      </c>
      <c r="V322" s="15">
        <v>3472292.69</v>
      </c>
      <c r="W322" s="90">
        <f t="shared" si="110"/>
        <v>-924929.6660000002</v>
      </c>
      <c r="X322" s="103">
        <f t="shared" si="111"/>
        <v>-0.26637433781539893</v>
      </c>
    </row>
    <row r="323" spans="1:24" s="14" customFormat="1" ht="12.75" hidden="1" outlineLevel="2">
      <c r="A323" s="14" t="s">
        <v>1081</v>
      </c>
      <c r="B323" s="14" t="s">
        <v>1082</v>
      </c>
      <c r="C323" s="54" t="s">
        <v>25</v>
      </c>
      <c r="D323" s="15"/>
      <c r="E323" s="15"/>
      <c r="F323" s="15">
        <v>104683.21</v>
      </c>
      <c r="G323" s="15">
        <v>108458.48</v>
      </c>
      <c r="H323" s="90">
        <f t="shared" si="104"/>
        <v>-3775.2699999999895</v>
      </c>
      <c r="I323" s="103">
        <f t="shared" si="105"/>
        <v>-0.03480843544921512</v>
      </c>
      <c r="J323" s="104"/>
      <c r="K323" s="15">
        <v>1162689.695</v>
      </c>
      <c r="L323" s="15">
        <v>1200270.85</v>
      </c>
      <c r="M323" s="90">
        <f t="shared" si="106"/>
        <v>-37581.15500000003</v>
      </c>
      <c r="N323" s="103">
        <f t="shared" si="107"/>
        <v>-0.03131056211187669</v>
      </c>
      <c r="O323" s="104"/>
      <c r="P323" s="15">
        <v>311820.66000000003</v>
      </c>
      <c r="Q323" s="15">
        <v>407185.67</v>
      </c>
      <c r="R323" s="90">
        <f t="shared" si="108"/>
        <v>-95365.00999999995</v>
      </c>
      <c r="S323" s="103">
        <f t="shared" si="109"/>
        <v>-0.23420522141655908</v>
      </c>
      <c r="T323" s="104"/>
      <c r="U323" s="15">
        <v>1491520.1600000001</v>
      </c>
      <c r="V323" s="15">
        <v>1511447.04</v>
      </c>
      <c r="W323" s="90">
        <f t="shared" si="110"/>
        <v>-19926.87999999989</v>
      </c>
      <c r="X323" s="103">
        <f t="shared" si="111"/>
        <v>-0.013183975007155981</v>
      </c>
    </row>
    <row r="324" spans="1:24" s="14" customFormat="1" ht="12.75" hidden="1" outlineLevel="2">
      <c r="A324" s="14" t="s">
        <v>1083</v>
      </c>
      <c r="B324" s="14" t="s">
        <v>1084</v>
      </c>
      <c r="C324" s="54" t="s">
        <v>26</v>
      </c>
      <c r="D324" s="15"/>
      <c r="E324" s="15"/>
      <c r="F324" s="15">
        <v>0</v>
      </c>
      <c r="G324" s="15">
        <v>0</v>
      </c>
      <c r="H324" s="90">
        <f t="shared" si="104"/>
        <v>0</v>
      </c>
      <c r="I324" s="103">
        <f t="shared" si="105"/>
        <v>0</v>
      </c>
      <c r="J324" s="104"/>
      <c r="K324" s="15">
        <v>11884.62</v>
      </c>
      <c r="L324" s="15">
        <v>16289.82</v>
      </c>
      <c r="M324" s="90">
        <f t="shared" si="106"/>
        <v>-4405.199999999999</v>
      </c>
      <c r="N324" s="103">
        <f t="shared" si="107"/>
        <v>-0.270426560882809</v>
      </c>
      <c r="O324" s="104"/>
      <c r="P324" s="15">
        <v>4078.57</v>
      </c>
      <c r="Q324" s="15">
        <v>6761.95</v>
      </c>
      <c r="R324" s="90">
        <f t="shared" si="108"/>
        <v>-2683.3799999999997</v>
      </c>
      <c r="S324" s="103">
        <f t="shared" si="109"/>
        <v>-0.3968352324403463</v>
      </c>
      <c r="T324" s="104"/>
      <c r="U324" s="15">
        <v>19664.86</v>
      </c>
      <c r="V324" s="15">
        <v>23548.44</v>
      </c>
      <c r="W324" s="90">
        <f t="shared" si="110"/>
        <v>-3883.579999999998</v>
      </c>
      <c r="X324" s="103">
        <f t="shared" si="111"/>
        <v>-0.16491878018246636</v>
      </c>
    </row>
    <row r="325" spans="1:24" s="14" customFormat="1" ht="12.75" hidden="1" outlineLevel="2">
      <c r="A325" s="14" t="s">
        <v>1085</v>
      </c>
      <c r="B325" s="14" t="s">
        <v>1086</v>
      </c>
      <c r="C325" s="54" t="s">
        <v>27</v>
      </c>
      <c r="D325" s="15"/>
      <c r="E325" s="15"/>
      <c r="F325" s="15">
        <v>83.33</v>
      </c>
      <c r="G325" s="15">
        <v>86.13</v>
      </c>
      <c r="H325" s="90">
        <f t="shared" si="104"/>
        <v>-2.799999999999997</v>
      </c>
      <c r="I325" s="103">
        <f t="shared" si="105"/>
        <v>-0.032508998026239376</v>
      </c>
      <c r="J325" s="104"/>
      <c r="K325" s="15">
        <v>833.3000000000001</v>
      </c>
      <c r="L325" s="15">
        <v>861.3000000000001</v>
      </c>
      <c r="M325" s="90">
        <f t="shared" si="106"/>
        <v>-28</v>
      </c>
      <c r="N325" s="103">
        <f t="shared" si="107"/>
        <v>-0.032508998026239404</v>
      </c>
      <c r="O325" s="104"/>
      <c r="P325" s="15">
        <v>249.99</v>
      </c>
      <c r="Q325" s="15">
        <v>258.39</v>
      </c>
      <c r="R325" s="90">
        <f t="shared" si="108"/>
        <v>-8.399999999999977</v>
      </c>
      <c r="S325" s="103">
        <f t="shared" si="109"/>
        <v>-0.03250899802623932</v>
      </c>
      <c r="T325" s="104"/>
      <c r="U325" s="15">
        <v>1005.5600000000001</v>
      </c>
      <c r="V325" s="15">
        <v>1327.94</v>
      </c>
      <c r="W325" s="90">
        <f t="shared" si="110"/>
        <v>-322.38</v>
      </c>
      <c r="X325" s="103">
        <f t="shared" si="111"/>
        <v>-0.2427669924846002</v>
      </c>
    </row>
    <row r="326" spans="1:24" s="14" customFormat="1" ht="12.75" hidden="1" outlineLevel="2">
      <c r="A326" s="14" t="s">
        <v>1087</v>
      </c>
      <c r="B326" s="14" t="s">
        <v>1088</v>
      </c>
      <c r="C326" s="54" t="s">
        <v>28</v>
      </c>
      <c r="D326" s="15"/>
      <c r="E326" s="15"/>
      <c r="F326" s="15">
        <v>-93298.92</v>
      </c>
      <c r="G326" s="15">
        <v>-92293.53</v>
      </c>
      <c r="H326" s="90">
        <f t="shared" si="104"/>
        <v>-1005.3899999999994</v>
      </c>
      <c r="I326" s="103">
        <f t="shared" si="105"/>
        <v>-0.010893396319330288</v>
      </c>
      <c r="J326" s="104"/>
      <c r="K326" s="15">
        <v>-899918.54</v>
      </c>
      <c r="L326" s="15">
        <v>-948801.43</v>
      </c>
      <c r="M326" s="90">
        <f t="shared" si="106"/>
        <v>48882.890000000014</v>
      </c>
      <c r="N326" s="103">
        <f t="shared" si="107"/>
        <v>0.05152067487925267</v>
      </c>
      <c r="O326" s="104"/>
      <c r="P326" s="15">
        <v>-269664.2</v>
      </c>
      <c r="Q326" s="15">
        <v>-266852.27</v>
      </c>
      <c r="R326" s="90">
        <f t="shared" si="108"/>
        <v>-2811.929999999993</v>
      </c>
      <c r="S326" s="103">
        <f t="shared" si="109"/>
        <v>-0.01053740333556088</v>
      </c>
      <c r="T326" s="104"/>
      <c r="U326" s="15">
        <v>-1092176.4300000002</v>
      </c>
      <c r="V326" s="15">
        <v>-1080601.22</v>
      </c>
      <c r="W326" s="90">
        <f t="shared" si="110"/>
        <v>-11575.210000000196</v>
      </c>
      <c r="X326" s="103">
        <f t="shared" si="111"/>
        <v>-0.010711823923352775</v>
      </c>
    </row>
    <row r="327" spans="1:24" s="14" customFormat="1" ht="12.75" hidden="1" outlineLevel="2">
      <c r="A327" s="14" t="s">
        <v>1089</v>
      </c>
      <c r="B327" s="14" t="s">
        <v>1090</v>
      </c>
      <c r="C327" s="54" t="s">
        <v>29</v>
      </c>
      <c r="D327" s="15"/>
      <c r="E327" s="15"/>
      <c r="F327" s="15">
        <v>-144717.36000000002</v>
      </c>
      <c r="G327" s="15">
        <v>-161411.85</v>
      </c>
      <c r="H327" s="90">
        <f t="shared" si="104"/>
        <v>16694.48999999999</v>
      </c>
      <c r="I327" s="103">
        <f t="shared" si="105"/>
        <v>0.10342790817402805</v>
      </c>
      <c r="J327" s="104"/>
      <c r="K327" s="15">
        <v>-1498148.82</v>
      </c>
      <c r="L327" s="15">
        <v>-1519488.5</v>
      </c>
      <c r="M327" s="90">
        <f t="shared" si="106"/>
        <v>21339.679999999935</v>
      </c>
      <c r="N327" s="103">
        <f t="shared" si="107"/>
        <v>0.014043989145031327</v>
      </c>
      <c r="O327" s="104"/>
      <c r="P327" s="15">
        <v>-441834.10000000003</v>
      </c>
      <c r="Q327" s="15">
        <v>-465540.78</v>
      </c>
      <c r="R327" s="90">
        <f t="shared" si="108"/>
        <v>23706.679999999993</v>
      </c>
      <c r="S327" s="103">
        <f t="shared" si="109"/>
        <v>0.05092288585330804</v>
      </c>
      <c r="T327" s="104"/>
      <c r="U327" s="15">
        <v>-1838157.29</v>
      </c>
      <c r="V327" s="15">
        <v>-1842548.63</v>
      </c>
      <c r="W327" s="90">
        <f t="shared" si="110"/>
        <v>4391.339999999851</v>
      </c>
      <c r="X327" s="103">
        <f t="shared" si="111"/>
        <v>0.0023832966622975107</v>
      </c>
    </row>
    <row r="328" spans="1:24" s="14" customFormat="1" ht="12.75" hidden="1" outlineLevel="2">
      <c r="A328" s="14" t="s">
        <v>1091</v>
      </c>
      <c r="B328" s="14" t="s">
        <v>1092</v>
      </c>
      <c r="C328" s="54" t="s">
        <v>30</v>
      </c>
      <c r="D328" s="15"/>
      <c r="E328" s="15"/>
      <c r="F328" s="15">
        <v>-44732.69</v>
      </c>
      <c r="G328" s="15">
        <v>-46991.46</v>
      </c>
      <c r="H328" s="90">
        <f aca="true" t="shared" si="112" ref="H328:H355">+F328-G328</f>
        <v>2258.769999999997</v>
      </c>
      <c r="I328" s="103">
        <f aca="true" t="shared" si="113" ref="I328:I355">IF(G328&lt;0,IF(H328=0,0,IF(OR(G328=0,F328=0),"N.M.",IF(ABS(H328/G328)&gt;=10,"N.M.",H328/(-G328)))),IF(H328=0,0,IF(OR(G328=0,F328=0),"N.M.",IF(ABS(H328/G328)&gt;=10,"N.M.",H328/G328))))</f>
        <v>0.04806767016815389</v>
      </c>
      <c r="J328" s="104"/>
      <c r="K328" s="15">
        <v>-403092.91000000003</v>
      </c>
      <c r="L328" s="15">
        <v>-422424.55</v>
      </c>
      <c r="M328" s="90">
        <f aca="true" t="shared" si="114" ref="M328:M355">+K328-L328</f>
        <v>19331.639999999956</v>
      </c>
      <c r="N328" s="103">
        <f aca="true" t="shared" si="115" ref="N328:N355">IF(L328&lt;0,IF(M328=0,0,IF(OR(L328=0,K328=0),"N.M.",IF(ABS(M328/L328)&gt;=10,"N.M.",M328/(-L328)))),IF(M328=0,0,IF(OR(L328=0,K328=0),"N.M.",IF(ABS(M328/L328)&gt;=10,"N.M.",M328/L328))))</f>
        <v>0.045763533393123</v>
      </c>
      <c r="O328" s="104"/>
      <c r="P328" s="15">
        <v>-127495.24</v>
      </c>
      <c r="Q328" s="15">
        <v>-124516.82</v>
      </c>
      <c r="R328" s="90">
        <f aca="true" t="shared" si="116" ref="R328:R355">+P328-Q328</f>
        <v>-2978.4199999999983</v>
      </c>
      <c r="S328" s="103">
        <f aca="true" t="shared" si="117" ref="S328:S355">IF(Q328&lt;0,IF(R328=0,0,IF(OR(Q328=0,P328=0),"N.M.",IF(ABS(R328/Q328)&gt;=10,"N.M.",R328/(-Q328)))),IF(R328=0,0,IF(OR(Q328=0,P328=0),"N.M.",IF(ABS(R328/Q328)&gt;=10,"N.M.",R328/Q328))))</f>
        <v>-0.023919820631461662</v>
      </c>
      <c r="T328" s="104"/>
      <c r="U328" s="15">
        <v>-499695.54000000004</v>
      </c>
      <c r="V328" s="15">
        <v>-525433.99</v>
      </c>
      <c r="W328" s="90">
        <f aca="true" t="shared" si="118" ref="W328:W355">+U328-V328</f>
        <v>25738.449999999953</v>
      </c>
      <c r="X328" s="103">
        <f aca="true" t="shared" si="119" ref="X328:X355">IF(V328&lt;0,IF(W328=0,0,IF(OR(V328=0,U328=0),"N.M.",IF(ABS(W328/V328)&gt;=10,"N.M.",W328/(-V328)))),IF(W328=0,0,IF(OR(V328=0,U328=0),"N.M.",IF(ABS(W328/V328)&gt;=10,"N.M.",W328/V328))))</f>
        <v>0.04898512561016457</v>
      </c>
    </row>
    <row r="329" spans="1:24" s="14" customFormat="1" ht="12.75" hidden="1" outlineLevel="2">
      <c r="A329" s="14" t="s">
        <v>1093</v>
      </c>
      <c r="B329" s="14" t="s">
        <v>1094</v>
      </c>
      <c r="C329" s="54" t="s">
        <v>31</v>
      </c>
      <c r="D329" s="15"/>
      <c r="E329" s="15"/>
      <c r="F329" s="15">
        <v>-49221.39</v>
      </c>
      <c r="G329" s="15">
        <v>-72333.34</v>
      </c>
      <c r="H329" s="90">
        <f t="shared" si="112"/>
        <v>23111.949999999997</v>
      </c>
      <c r="I329" s="103">
        <f t="shared" si="113"/>
        <v>0.31952001663409985</v>
      </c>
      <c r="J329" s="104"/>
      <c r="K329" s="15">
        <v>-494023.69</v>
      </c>
      <c r="L329" s="15">
        <v>-702389.63</v>
      </c>
      <c r="M329" s="90">
        <f t="shared" si="114"/>
        <v>208365.94</v>
      </c>
      <c r="N329" s="103">
        <f t="shared" si="115"/>
        <v>0.29665292752115374</v>
      </c>
      <c r="O329" s="104"/>
      <c r="P329" s="15">
        <v>-165434.38</v>
      </c>
      <c r="Q329" s="15">
        <v>-206241.29</v>
      </c>
      <c r="R329" s="90">
        <f t="shared" si="116"/>
        <v>40806.91</v>
      </c>
      <c r="S329" s="103">
        <f t="shared" si="117"/>
        <v>0.19786004053795436</v>
      </c>
      <c r="T329" s="104"/>
      <c r="U329" s="15">
        <v>-648177.5</v>
      </c>
      <c r="V329" s="15">
        <v>-892845.76</v>
      </c>
      <c r="W329" s="90">
        <f t="shared" si="118"/>
        <v>244668.26</v>
      </c>
      <c r="X329" s="103">
        <f t="shared" si="119"/>
        <v>0.2740319447784576</v>
      </c>
    </row>
    <row r="330" spans="1:24" s="14" customFormat="1" ht="12.75" hidden="1" outlineLevel="2">
      <c r="A330" s="14" t="s">
        <v>1095</v>
      </c>
      <c r="B330" s="14" t="s">
        <v>1096</v>
      </c>
      <c r="C330" s="54" t="s">
        <v>32</v>
      </c>
      <c r="D330" s="15"/>
      <c r="E330" s="15"/>
      <c r="F330" s="15">
        <v>-91382.18000000001</v>
      </c>
      <c r="G330" s="15">
        <v>-85598.69</v>
      </c>
      <c r="H330" s="90">
        <f t="shared" si="112"/>
        <v>-5783.490000000005</v>
      </c>
      <c r="I330" s="103">
        <f t="shared" si="113"/>
        <v>-0.06756516951369239</v>
      </c>
      <c r="J330" s="104"/>
      <c r="K330" s="15">
        <v>-927014.84</v>
      </c>
      <c r="L330" s="15">
        <v>-897934.6</v>
      </c>
      <c r="M330" s="90">
        <f t="shared" si="114"/>
        <v>-29080.23999999999</v>
      </c>
      <c r="N330" s="103">
        <f t="shared" si="115"/>
        <v>-0.032385699359396544</v>
      </c>
      <c r="O330" s="104"/>
      <c r="P330" s="15">
        <v>-259783.93</v>
      </c>
      <c r="Q330" s="15">
        <v>-234479.79</v>
      </c>
      <c r="R330" s="90">
        <f t="shared" si="116"/>
        <v>-25304.139999999985</v>
      </c>
      <c r="S330" s="103">
        <f t="shared" si="117"/>
        <v>-0.1079160809552072</v>
      </c>
      <c r="T330" s="104"/>
      <c r="U330" s="15">
        <v>-1131088.6099999999</v>
      </c>
      <c r="V330" s="15">
        <v>-1085804.6</v>
      </c>
      <c r="W330" s="90">
        <f t="shared" si="118"/>
        <v>-45284.00999999978</v>
      </c>
      <c r="X330" s="103">
        <f t="shared" si="119"/>
        <v>-0.04170548734090809</v>
      </c>
    </row>
    <row r="331" spans="1:24" s="14" customFormat="1" ht="12.75" hidden="1" outlineLevel="2">
      <c r="A331" s="14" t="s">
        <v>1097</v>
      </c>
      <c r="B331" s="14" t="s">
        <v>1098</v>
      </c>
      <c r="C331" s="54" t="s">
        <v>33</v>
      </c>
      <c r="D331" s="15"/>
      <c r="E331" s="15"/>
      <c r="F331" s="15">
        <v>-70686.42</v>
      </c>
      <c r="G331" s="15">
        <v>-79576.56</v>
      </c>
      <c r="H331" s="90">
        <f t="shared" si="112"/>
        <v>8890.14</v>
      </c>
      <c r="I331" s="103">
        <f t="shared" si="113"/>
        <v>0.11171807376443516</v>
      </c>
      <c r="J331" s="104"/>
      <c r="K331" s="15">
        <v>-706864.1900000001</v>
      </c>
      <c r="L331" s="15">
        <v>-795765.61</v>
      </c>
      <c r="M331" s="90">
        <f t="shared" si="114"/>
        <v>88901.41999999993</v>
      </c>
      <c r="N331" s="103">
        <f t="shared" si="115"/>
        <v>0.11171809749355709</v>
      </c>
      <c r="O331" s="104"/>
      <c r="P331" s="15">
        <v>-212059.26</v>
      </c>
      <c r="Q331" s="15">
        <v>-238729.68</v>
      </c>
      <c r="R331" s="90">
        <f t="shared" si="116"/>
        <v>26670.419999999984</v>
      </c>
      <c r="S331" s="103">
        <f t="shared" si="117"/>
        <v>0.11171807376443509</v>
      </c>
      <c r="T331" s="104"/>
      <c r="U331" s="15">
        <v>-866017.31</v>
      </c>
      <c r="V331" s="15">
        <v>-931882.14</v>
      </c>
      <c r="W331" s="90">
        <f t="shared" si="118"/>
        <v>65864.82999999996</v>
      </c>
      <c r="X331" s="103">
        <f t="shared" si="119"/>
        <v>0.07067935651175798</v>
      </c>
    </row>
    <row r="332" spans="1:24" s="14" customFormat="1" ht="12.75" hidden="1" outlineLevel="2">
      <c r="A332" s="14" t="s">
        <v>1099</v>
      </c>
      <c r="B332" s="14" t="s">
        <v>1100</v>
      </c>
      <c r="C332" s="54" t="s">
        <v>34</v>
      </c>
      <c r="D332" s="15"/>
      <c r="E332" s="15"/>
      <c r="F332" s="15">
        <v>-35989.65</v>
      </c>
      <c r="G332" s="15">
        <v>-34760.3</v>
      </c>
      <c r="H332" s="90">
        <f t="shared" si="112"/>
        <v>-1229.3499999999985</v>
      </c>
      <c r="I332" s="103">
        <f t="shared" si="113"/>
        <v>-0.035366495686170674</v>
      </c>
      <c r="J332" s="104"/>
      <c r="K332" s="15">
        <v>-152665.56</v>
      </c>
      <c r="L332" s="15">
        <v>-159541.76</v>
      </c>
      <c r="M332" s="90">
        <f t="shared" si="114"/>
        <v>6876.200000000012</v>
      </c>
      <c r="N332" s="103">
        <f t="shared" si="115"/>
        <v>0.04309968750501443</v>
      </c>
      <c r="O332" s="104"/>
      <c r="P332" s="15">
        <v>-142007.57</v>
      </c>
      <c r="Q332" s="15">
        <v>-124694.7</v>
      </c>
      <c r="R332" s="90">
        <f t="shared" si="116"/>
        <v>-17312.87000000001</v>
      </c>
      <c r="S332" s="103">
        <f t="shared" si="117"/>
        <v>-0.13884206786655737</v>
      </c>
      <c r="T332" s="104"/>
      <c r="U332" s="15">
        <v>-10440.660000000003</v>
      </c>
      <c r="V332" s="15">
        <v>465.1600000000035</v>
      </c>
      <c r="W332" s="90">
        <f t="shared" si="118"/>
        <v>-10905.820000000007</v>
      </c>
      <c r="X332" s="103" t="str">
        <f t="shared" si="119"/>
        <v>N.M.</v>
      </c>
    </row>
    <row r="333" spans="1:24" s="14" customFormat="1" ht="12.75" hidden="1" outlineLevel="2">
      <c r="A333" s="14" t="s">
        <v>1101</v>
      </c>
      <c r="B333" s="14" t="s">
        <v>1102</v>
      </c>
      <c r="C333" s="54" t="s">
        <v>35</v>
      </c>
      <c r="D333" s="15"/>
      <c r="E333" s="15"/>
      <c r="F333" s="15">
        <v>15749.57</v>
      </c>
      <c r="G333" s="15">
        <v>17900.24</v>
      </c>
      <c r="H333" s="90">
        <f t="shared" si="112"/>
        <v>-2150.670000000002</v>
      </c>
      <c r="I333" s="103">
        <f t="shared" si="113"/>
        <v>-0.1201475510942871</v>
      </c>
      <c r="J333" s="104"/>
      <c r="K333" s="15">
        <v>165006.28</v>
      </c>
      <c r="L333" s="15">
        <v>162713.07</v>
      </c>
      <c r="M333" s="90">
        <f t="shared" si="114"/>
        <v>2293.209999999992</v>
      </c>
      <c r="N333" s="103">
        <f t="shared" si="115"/>
        <v>0.014093582033698902</v>
      </c>
      <c r="O333" s="104"/>
      <c r="P333" s="15">
        <v>39586.32</v>
      </c>
      <c r="Q333" s="15">
        <v>53493.81</v>
      </c>
      <c r="R333" s="90">
        <f t="shared" si="116"/>
        <v>-13907.489999999998</v>
      </c>
      <c r="S333" s="103">
        <f t="shared" si="117"/>
        <v>-0.25998316440724634</v>
      </c>
      <c r="T333" s="104"/>
      <c r="U333" s="15">
        <v>202868.27</v>
      </c>
      <c r="V333" s="15">
        <v>192544.99000000002</v>
      </c>
      <c r="W333" s="90">
        <f t="shared" si="118"/>
        <v>10323.27999999997</v>
      </c>
      <c r="X333" s="103">
        <f t="shared" si="119"/>
        <v>0.0536148980038378</v>
      </c>
    </row>
    <row r="334" spans="1:24" s="14" customFormat="1" ht="12.75" hidden="1" outlineLevel="2">
      <c r="A334" s="14" t="s">
        <v>1103</v>
      </c>
      <c r="B334" s="14" t="s">
        <v>1104</v>
      </c>
      <c r="C334" s="54" t="s">
        <v>36</v>
      </c>
      <c r="D334" s="15"/>
      <c r="E334" s="15"/>
      <c r="F334" s="15">
        <v>-15.41</v>
      </c>
      <c r="G334" s="15">
        <v>-34.26</v>
      </c>
      <c r="H334" s="90">
        <f t="shared" si="112"/>
        <v>18.849999999999998</v>
      </c>
      <c r="I334" s="103">
        <f t="shared" si="113"/>
        <v>0.5502043199065966</v>
      </c>
      <c r="J334" s="104"/>
      <c r="K334" s="15">
        <v>23</v>
      </c>
      <c r="L334" s="15">
        <v>-8.34</v>
      </c>
      <c r="M334" s="90">
        <f t="shared" si="114"/>
        <v>31.34</v>
      </c>
      <c r="N334" s="103">
        <f t="shared" si="115"/>
        <v>3.7577937649880098</v>
      </c>
      <c r="O334" s="104"/>
      <c r="P334" s="15">
        <v>10.43</v>
      </c>
      <c r="Q334" s="15">
        <v>-9.870000000000001</v>
      </c>
      <c r="R334" s="90">
        <f t="shared" si="116"/>
        <v>20.3</v>
      </c>
      <c r="S334" s="103">
        <f t="shared" si="117"/>
        <v>2.0567375886524824</v>
      </c>
      <c r="T334" s="104"/>
      <c r="U334" s="15">
        <v>23.68</v>
      </c>
      <c r="V334" s="15">
        <v>-47.67</v>
      </c>
      <c r="W334" s="90">
        <f t="shared" si="118"/>
        <v>71.35</v>
      </c>
      <c r="X334" s="103">
        <f t="shared" si="119"/>
        <v>1.4967484791273336</v>
      </c>
    </row>
    <row r="335" spans="1:24" s="14" customFormat="1" ht="12.75" hidden="1" outlineLevel="2">
      <c r="A335" s="14" t="s">
        <v>1105</v>
      </c>
      <c r="B335" s="14" t="s">
        <v>1106</v>
      </c>
      <c r="C335" s="54" t="s">
        <v>37</v>
      </c>
      <c r="D335" s="15"/>
      <c r="E335" s="15"/>
      <c r="F335" s="15">
        <v>22.42</v>
      </c>
      <c r="G335" s="15">
        <v>7.28</v>
      </c>
      <c r="H335" s="90">
        <f t="shared" si="112"/>
        <v>15.14</v>
      </c>
      <c r="I335" s="103">
        <f t="shared" si="113"/>
        <v>2.07967032967033</v>
      </c>
      <c r="J335" s="104"/>
      <c r="K335" s="15">
        <v>1.19</v>
      </c>
      <c r="L335" s="15">
        <v>-3.23</v>
      </c>
      <c r="M335" s="90">
        <f t="shared" si="114"/>
        <v>4.42</v>
      </c>
      <c r="N335" s="103">
        <f t="shared" si="115"/>
        <v>1.368421052631579</v>
      </c>
      <c r="O335" s="104"/>
      <c r="P335" s="15">
        <v>9.63</v>
      </c>
      <c r="Q335" s="15">
        <v>21.76</v>
      </c>
      <c r="R335" s="90">
        <f t="shared" si="116"/>
        <v>-12.13</v>
      </c>
      <c r="S335" s="103">
        <f t="shared" si="117"/>
        <v>-0.5574448529411765</v>
      </c>
      <c r="T335" s="104"/>
      <c r="U335" s="15">
        <v>-0.24</v>
      </c>
      <c r="V335" s="15">
        <v>-214.96</v>
      </c>
      <c r="W335" s="90">
        <f t="shared" si="118"/>
        <v>214.72</v>
      </c>
      <c r="X335" s="103">
        <f t="shared" si="119"/>
        <v>0.9988835132117603</v>
      </c>
    </row>
    <row r="336" spans="1:24" s="14" customFormat="1" ht="12.75" hidden="1" outlineLevel="2">
      <c r="A336" s="14" t="s">
        <v>1107</v>
      </c>
      <c r="B336" s="14" t="s">
        <v>1108</v>
      </c>
      <c r="C336" s="54" t="s">
        <v>38</v>
      </c>
      <c r="D336" s="15"/>
      <c r="E336" s="15"/>
      <c r="F336" s="15">
        <v>1210.34</v>
      </c>
      <c r="G336" s="15">
        <v>1270.48</v>
      </c>
      <c r="H336" s="90">
        <f t="shared" si="112"/>
        <v>-60.1400000000001</v>
      </c>
      <c r="I336" s="103">
        <f t="shared" si="113"/>
        <v>-0.047336439770795366</v>
      </c>
      <c r="J336" s="104"/>
      <c r="K336" s="15">
        <v>9918.710000000001</v>
      </c>
      <c r="L336" s="15">
        <v>86626.09</v>
      </c>
      <c r="M336" s="90">
        <f t="shared" si="114"/>
        <v>-76707.37999999999</v>
      </c>
      <c r="N336" s="103">
        <f t="shared" si="115"/>
        <v>-0.8854997380119545</v>
      </c>
      <c r="O336" s="104"/>
      <c r="P336" s="15">
        <v>3971.79</v>
      </c>
      <c r="Q336" s="15">
        <v>2425.93</v>
      </c>
      <c r="R336" s="90">
        <f t="shared" si="116"/>
        <v>1545.8600000000001</v>
      </c>
      <c r="S336" s="103">
        <f t="shared" si="117"/>
        <v>0.6372236626778185</v>
      </c>
      <c r="T336" s="104"/>
      <c r="U336" s="15">
        <v>11562.95</v>
      </c>
      <c r="V336" s="15">
        <v>86082.22</v>
      </c>
      <c r="W336" s="90">
        <f t="shared" si="118"/>
        <v>-74519.27</v>
      </c>
      <c r="X336" s="103">
        <f t="shared" si="119"/>
        <v>-0.8656755134800195</v>
      </c>
    </row>
    <row r="337" spans="1:24" s="14" customFormat="1" ht="12.75" hidden="1" outlineLevel="2">
      <c r="A337" s="14" t="s">
        <v>1109</v>
      </c>
      <c r="B337" s="14" t="s">
        <v>1110</v>
      </c>
      <c r="C337" s="54" t="s">
        <v>39</v>
      </c>
      <c r="D337" s="15"/>
      <c r="E337" s="15"/>
      <c r="F337" s="15">
        <v>0</v>
      </c>
      <c r="G337" s="15">
        <v>0</v>
      </c>
      <c r="H337" s="90">
        <f t="shared" si="112"/>
        <v>0</v>
      </c>
      <c r="I337" s="103">
        <f t="shared" si="113"/>
        <v>0</v>
      </c>
      <c r="J337" s="104"/>
      <c r="K337" s="15">
        <v>5000</v>
      </c>
      <c r="L337" s="15">
        <v>0</v>
      </c>
      <c r="M337" s="90">
        <f t="shared" si="114"/>
        <v>5000</v>
      </c>
      <c r="N337" s="103" t="str">
        <f t="shared" si="115"/>
        <v>N.M.</v>
      </c>
      <c r="O337" s="104"/>
      <c r="P337" s="15">
        <v>5000</v>
      </c>
      <c r="Q337" s="15">
        <v>0</v>
      </c>
      <c r="R337" s="90">
        <f t="shared" si="116"/>
        <v>5000</v>
      </c>
      <c r="S337" s="103" t="str">
        <f t="shared" si="117"/>
        <v>N.M.</v>
      </c>
      <c r="T337" s="104"/>
      <c r="U337" s="15">
        <v>5000</v>
      </c>
      <c r="V337" s="15">
        <v>0</v>
      </c>
      <c r="W337" s="90">
        <f t="shared" si="118"/>
        <v>5000</v>
      </c>
      <c r="X337" s="103" t="str">
        <f t="shared" si="119"/>
        <v>N.M.</v>
      </c>
    </row>
    <row r="338" spans="1:24" s="14" customFormat="1" ht="12.75" hidden="1" outlineLevel="2">
      <c r="A338" s="14" t="s">
        <v>1111</v>
      </c>
      <c r="B338" s="14" t="s">
        <v>1112</v>
      </c>
      <c r="C338" s="54" t="s">
        <v>40</v>
      </c>
      <c r="D338" s="15"/>
      <c r="E338" s="15"/>
      <c r="F338" s="15">
        <v>1363.01</v>
      </c>
      <c r="G338" s="15">
        <v>5487.27</v>
      </c>
      <c r="H338" s="90">
        <f t="shared" si="112"/>
        <v>-4124.26</v>
      </c>
      <c r="I338" s="103">
        <f t="shared" si="113"/>
        <v>-0.7516050786638893</v>
      </c>
      <c r="J338" s="104"/>
      <c r="K338" s="15">
        <v>11524.58</v>
      </c>
      <c r="L338" s="15">
        <v>-225192.37</v>
      </c>
      <c r="M338" s="90">
        <f t="shared" si="114"/>
        <v>236716.94999999998</v>
      </c>
      <c r="N338" s="103">
        <f t="shared" si="115"/>
        <v>1.0511766006992154</v>
      </c>
      <c r="O338" s="104"/>
      <c r="P338" s="15">
        <v>3653.41</v>
      </c>
      <c r="Q338" s="15">
        <v>6382.27</v>
      </c>
      <c r="R338" s="90">
        <f t="shared" si="116"/>
        <v>-2728.8600000000006</v>
      </c>
      <c r="S338" s="103">
        <f t="shared" si="117"/>
        <v>-0.42756887439735397</v>
      </c>
      <c r="T338" s="104"/>
      <c r="U338" s="15">
        <v>18748.190000000002</v>
      </c>
      <c r="V338" s="15">
        <v>28102.630000000005</v>
      </c>
      <c r="W338" s="90">
        <f t="shared" si="118"/>
        <v>-9354.440000000002</v>
      </c>
      <c r="X338" s="103">
        <f t="shared" si="119"/>
        <v>-0.3328670661785036</v>
      </c>
    </row>
    <row r="339" spans="1:24" s="14" customFormat="1" ht="12.75" hidden="1" outlineLevel="2">
      <c r="A339" s="14" t="s">
        <v>1113</v>
      </c>
      <c r="B339" s="14" t="s">
        <v>1114</v>
      </c>
      <c r="C339" s="54" t="s">
        <v>41</v>
      </c>
      <c r="D339" s="15"/>
      <c r="E339" s="15"/>
      <c r="F339" s="15">
        <v>0</v>
      </c>
      <c r="G339" s="15">
        <v>0</v>
      </c>
      <c r="H339" s="90">
        <f t="shared" si="112"/>
        <v>0</v>
      </c>
      <c r="I339" s="103">
        <f t="shared" si="113"/>
        <v>0</v>
      </c>
      <c r="J339" s="104"/>
      <c r="K339" s="15">
        <v>1225</v>
      </c>
      <c r="L339" s="15">
        <v>0</v>
      </c>
      <c r="M339" s="90">
        <f t="shared" si="114"/>
        <v>1225</v>
      </c>
      <c r="N339" s="103" t="str">
        <f t="shared" si="115"/>
        <v>N.M.</v>
      </c>
      <c r="O339" s="104"/>
      <c r="P339" s="15">
        <v>1225</v>
      </c>
      <c r="Q339" s="15">
        <v>0</v>
      </c>
      <c r="R339" s="90">
        <f t="shared" si="116"/>
        <v>1225</v>
      </c>
      <c r="S339" s="103" t="str">
        <f t="shared" si="117"/>
        <v>N.M.</v>
      </c>
      <c r="T339" s="104"/>
      <c r="U339" s="15">
        <v>1520.03</v>
      </c>
      <c r="V339" s="15">
        <v>0</v>
      </c>
      <c r="W339" s="90">
        <f t="shared" si="118"/>
        <v>1520.03</v>
      </c>
      <c r="X339" s="103" t="str">
        <f t="shared" si="119"/>
        <v>N.M.</v>
      </c>
    </row>
    <row r="340" spans="1:24" s="14" customFormat="1" ht="12.75" hidden="1" outlineLevel="2">
      <c r="A340" s="14" t="s">
        <v>1115</v>
      </c>
      <c r="B340" s="14" t="s">
        <v>1116</v>
      </c>
      <c r="C340" s="54" t="s">
        <v>42</v>
      </c>
      <c r="D340" s="15"/>
      <c r="E340" s="15"/>
      <c r="F340" s="15">
        <v>0</v>
      </c>
      <c r="G340" s="15">
        <v>0</v>
      </c>
      <c r="H340" s="90">
        <f t="shared" si="112"/>
        <v>0</v>
      </c>
      <c r="I340" s="103">
        <f t="shared" si="113"/>
        <v>0</v>
      </c>
      <c r="J340" s="104"/>
      <c r="K340" s="15">
        <v>513.34</v>
      </c>
      <c r="L340" s="15">
        <v>0</v>
      </c>
      <c r="M340" s="90">
        <f t="shared" si="114"/>
        <v>513.34</v>
      </c>
      <c r="N340" s="103" t="str">
        <f t="shared" si="115"/>
        <v>N.M.</v>
      </c>
      <c r="O340" s="104"/>
      <c r="P340" s="15">
        <v>513.34</v>
      </c>
      <c r="Q340" s="15">
        <v>0</v>
      </c>
      <c r="R340" s="90">
        <f t="shared" si="116"/>
        <v>513.34</v>
      </c>
      <c r="S340" s="103" t="str">
        <f t="shared" si="117"/>
        <v>N.M.</v>
      </c>
      <c r="T340" s="104"/>
      <c r="U340" s="15">
        <v>513.34</v>
      </c>
      <c r="V340" s="15">
        <v>0</v>
      </c>
      <c r="W340" s="90">
        <f t="shared" si="118"/>
        <v>513.34</v>
      </c>
      <c r="X340" s="103" t="str">
        <f t="shared" si="119"/>
        <v>N.M.</v>
      </c>
    </row>
    <row r="341" spans="1:24" s="14" customFormat="1" ht="12.75" hidden="1" outlineLevel="2">
      <c r="A341" s="14" t="s">
        <v>1117</v>
      </c>
      <c r="B341" s="14" t="s">
        <v>1118</v>
      </c>
      <c r="C341" s="54" t="s">
        <v>43</v>
      </c>
      <c r="D341" s="15"/>
      <c r="E341" s="15"/>
      <c r="F341" s="15">
        <v>0</v>
      </c>
      <c r="G341" s="15">
        <v>0</v>
      </c>
      <c r="H341" s="90">
        <f t="shared" si="112"/>
        <v>0</v>
      </c>
      <c r="I341" s="103">
        <f t="shared" si="113"/>
        <v>0</v>
      </c>
      <c r="J341" s="104"/>
      <c r="K341" s="15">
        <v>0</v>
      </c>
      <c r="L341" s="15">
        <v>0.08</v>
      </c>
      <c r="M341" s="90">
        <f t="shared" si="114"/>
        <v>-0.08</v>
      </c>
      <c r="N341" s="103" t="str">
        <f t="shared" si="115"/>
        <v>N.M.</v>
      </c>
      <c r="O341" s="104"/>
      <c r="P341" s="15">
        <v>0</v>
      </c>
      <c r="Q341" s="15">
        <v>0.08</v>
      </c>
      <c r="R341" s="90">
        <f t="shared" si="116"/>
        <v>-0.08</v>
      </c>
      <c r="S341" s="103" t="str">
        <f t="shared" si="117"/>
        <v>N.M.</v>
      </c>
      <c r="T341" s="104"/>
      <c r="U341" s="15">
        <v>0</v>
      </c>
      <c r="V341" s="15">
        <v>0.08</v>
      </c>
      <c r="W341" s="90">
        <f t="shared" si="118"/>
        <v>-0.08</v>
      </c>
      <c r="X341" s="103" t="str">
        <f t="shared" si="119"/>
        <v>N.M.</v>
      </c>
    </row>
    <row r="342" spans="1:24" s="14" customFormat="1" ht="12.75" hidden="1" outlineLevel="2">
      <c r="A342" s="14" t="s">
        <v>1119</v>
      </c>
      <c r="B342" s="14" t="s">
        <v>1120</v>
      </c>
      <c r="C342" s="54" t="s">
        <v>44</v>
      </c>
      <c r="D342" s="15"/>
      <c r="E342" s="15"/>
      <c r="F342" s="15">
        <v>0</v>
      </c>
      <c r="G342" s="15">
        <v>0</v>
      </c>
      <c r="H342" s="90">
        <f t="shared" si="112"/>
        <v>0</v>
      </c>
      <c r="I342" s="103">
        <f t="shared" si="113"/>
        <v>0</v>
      </c>
      <c r="J342" s="104"/>
      <c r="K342" s="15">
        <v>0</v>
      </c>
      <c r="L342" s="15">
        <v>415.88</v>
      </c>
      <c r="M342" s="90">
        <f t="shared" si="114"/>
        <v>-415.88</v>
      </c>
      <c r="N342" s="103" t="str">
        <f t="shared" si="115"/>
        <v>N.M.</v>
      </c>
      <c r="O342" s="104"/>
      <c r="P342" s="15">
        <v>0</v>
      </c>
      <c r="Q342" s="15">
        <v>0</v>
      </c>
      <c r="R342" s="90">
        <f t="shared" si="116"/>
        <v>0</v>
      </c>
      <c r="S342" s="103">
        <f t="shared" si="117"/>
        <v>0</v>
      </c>
      <c r="T342" s="104"/>
      <c r="U342" s="15">
        <v>0</v>
      </c>
      <c r="V342" s="15">
        <v>415.88</v>
      </c>
      <c r="W342" s="90">
        <f t="shared" si="118"/>
        <v>-415.88</v>
      </c>
      <c r="X342" s="103" t="str">
        <f t="shared" si="119"/>
        <v>N.M.</v>
      </c>
    </row>
    <row r="343" spans="1:24" s="14" customFormat="1" ht="12.75" hidden="1" outlineLevel="2">
      <c r="A343" s="14" t="s">
        <v>1121</v>
      </c>
      <c r="B343" s="14" t="s">
        <v>1122</v>
      </c>
      <c r="C343" s="54" t="s">
        <v>45</v>
      </c>
      <c r="D343" s="15"/>
      <c r="E343" s="15"/>
      <c r="F343" s="15">
        <v>35.84</v>
      </c>
      <c r="G343" s="15">
        <v>68.15</v>
      </c>
      <c r="H343" s="90">
        <f t="shared" si="112"/>
        <v>-32.31</v>
      </c>
      <c r="I343" s="103">
        <f t="shared" si="113"/>
        <v>-0.47410124724871605</v>
      </c>
      <c r="J343" s="104"/>
      <c r="K343" s="15">
        <v>575.32</v>
      </c>
      <c r="L343" s="15">
        <v>633.51</v>
      </c>
      <c r="M343" s="90">
        <f t="shared" si="114"/>
        <v>-58.18999999999994</v>
      </c>
      <c r="N343" s="103">
        <f t="shared" si="115"/>
        <v>-0.09185332512509659</v>
      </c>
      <c r="O343" s="104"/>
      <c r="P343" s="15">
        <v>158.96</v>
      </c>
      <c r="Q343" s="15">
        <v>112.69</v>
      </c>
      <c r="R343" s="90">
        <f t="shared" si="116"/>
        <v>46.27000000000001</v>
      </c>
      <c r="S343" s="103">
        <f t="shared" si="117"/>
        <v>0.4105954388144468</v>
      </c>
      <c r="T343" s="104"/>
      <c r="U343" s="15">
        <v>715.4100000000001</v>
      </c>
      <c r="V343" s="15">
        <v>856.8</v>
      </c>
      <c r="W343" s="90">
        <f t="shared" si="118"/>
        <v>-141.38999999999987</v>
      </c>
      <c r="X343" s="103">
        <f t="shared" si="119"/>
        <v>-0.1650210084033612</v>
      </c>
    </row>
    <row r="344" spans="1:24" s="14" customFormat="1" ht="12.75" hidden="1" outlineLevel="2">
      <c r="A344" s="14" t="s">
        <v>1123</v>
      </c>
      <c r="B344" s="14" t="s">
        <v>1124</v>
      </c>
      <c r="C344" s="54" t="s">
        <v>46</v>
      </c>
      <c r="D344" s="15"/>
      <c r="E344" s="15"/>
      <c r="F344" s="15">
        <v>0</v>
      </c>
      <c r="G344" s="15">
        <v>0</v>
      </c>
      <c r="H344" s="90">
        <f t="shared" si="112"/>
        <v>0</v>
      </c>
      <c r="I344" s="103">
        <f t="shared" si="113"/>
        <v>0</v>
      </c>
      <c r="J344" s="104"/>
      <c r="K344" s="15">
        <v>0</v>
      </c>
      <c r="L344" s="15">
        <v>7.49</v>
      </c>
      <c r="M344" s="90">
        <f t="shared" si="114"/>
        <v>-7.49</v>
      </c>
      <c r="N344" s="103" t="str">
        <f t="shared" si="115"/>
        <v>N.M.</v>
      </c>
      <c r="O344" s="104"/>
      <c r="P344" s="15">
        <v>0</v>
      </c>
      <c r="Q344" s="15">
        <v>2.2800000000000002</v>
      </c>
      <c r="R344" s="90">
        <f t="shared" si="116"/>
        <v>-2.2800000000000002</v>
      </c>
      <c r="S344" s="103" t="str">
        <f t="shared" si="117"/>
        <v>N.M.</v>
      </c>
      <c r="T344" s="104"/>
      <c r="U344" s="15">
        <v>0</v>
      </c>
      <c r="V344" s="15">
        <v>16.4</v>
      </c>
      <c r="W344" s="90">
        <f t="shared" si="118"/>
        <v>-16.4</v>
      </c>
      <c r="X344" s="103" t="str">
        <f t="shared" si="119"/>
        <v>N.M.</v>
      </c>
    </row>
    <row r="345" spans="1:24" s="14" customFormat="1" ht="12.75" hidden="1" outlineLevel="2">
      <c r="A345" s="14" t="s">
        <v>1125</v>
      </c>
      <c r="B345" s="14" t="s">
        <v>1126</v>
      </c>
      <c r="C345" s="54" t="s">
        <v>47</v>
      </c>
      <c r="D345" s="15"/>
      <c r="E345" s="15"/>
      <c r="F345" s="15">
        <v>3551.9</v>
      </c>
      <c r="G345" s="15">
        <v>638.25</v>
      </c>
      <c r="H345" s="90">
        <f t="shared" si="112"/>
        <v>2913.65</v>
      </c>
      <c r="I345" s="103">
        <f t="shared" si="113"/>
        <v>4.5650607128868</v>
      </c>
      <c r="J345" s="104"/>
      <c r="K345" s="15">
        <v>17469.66</v>
      </c>
      <c r="L345" s="15">
        <v>18198.95</v>
      </c>
      <c r="M345" s="90">
        <f t="shared" si="114"/>
        <v>-729.2900000000009</v>
      </c>
      <c r="N345" s="103">
        <f t="shared" si="115"/>
        <v>-0.040073191035746615</v>
      </c>
      <c r="O345" s="104"/>
      <c r="P345" s="15">
        <v>3663.12</v>
      </c>
      <c r="Q345" s="15">
        <v>5709.14</v>
      </c>
      <c r="R345" s="90">
        <f t="shared" si="116"/>
        <v>-2046.0200000000004</v>
      </c>
      <c r="S345" s="103">
        <f t="shared" si="117"/>
        <v>-0.35837621778411466</v>
      </c>
      <c r="T345" s="104"/>
      <c r="U345" s="15">
        <v>24698.08</v>
      </c>
      <c r="V345" s="15">
        <v>28956.64</v>
      </c>
      <c r="W345" s="90">
        <f t="shared" si="118"/>
        <v>-4258.559999999998</v>
      </c>
      <c r="X345" s="103">
        <f t="shared" si="119"/>
        <v>-0.14706678675426424</v>
      </c>
    </row>
    <row r="346" spans="1:24" s="14" customFormat="1" ht="12.75" hidden="1" outlineLevel="2">
      <c r="A346" s="14" t="s">
        <v>1127</v>
      </c>
      <c r="B346" s="14" t="s">
        <v>1128</v>
      </c>
      <c r="C346" s="54" t="s">
        <v>48</v>
      </c>
      <c r="D346" s="15"/>
      <c r="E346" s="15"/>
      <c r="F346" s="15">
        <v>5.83</v>
      </c>
      <c r="G346" s="15">
        <v>0</v>
      </c>
      <c r="H346" s="90">
        <f t="shared" si="112"/>
        <v>5.83</v>
      </c>
      <c r="I346" s="103" t="str">
        <f t="shared" si="113"/>
        <v>N.M.</v>
      </c>
      <c r="J346" s="104"/>
      <c r="K346" s="15">
        <v>34.5</v>
      </c>
      <c r="L346" s="15">
        <v>29.35</v>
      </c>
      <c r="M346" s="90">
        <f t="shared" si="114"/>
        <v>5.149999999999999</v>
      </c>
      <c r="N346" s="103">
        <f t="shared" si="115"/>
        <v>0.17546848381601357</v>
      </c>
      <c r="O346" s="104"/>
      <c r="P346" s="15">
        <v>10.26</v>
      </c>
      <c r="Q346" s="15">
        <v>4.9</v>
      </c>
      <c r="R346" s="90">
        <f t="shared" si="116"/>
        <v>5.359999999999999</v>
      </c>
      <c r="S346" s="103">
        <f t="shared" si="117"/>
        <v>1.093877551020408</v>
      </c>
      <c r="T346" s="104"/>
      <c r="U346" s="15">
        <v>34.5</v>
      </c>
      <c r="V346" s="15">
        <v>35.85</v>
      </c>
      <c r="W346" s="90">
        <f t="shared" si="118"/>
        <v>-1.3500000000000014</v>
      </c>
      <c r="X346" s="103">
        <f t="shared" si="119"/>
        <v>-0.03765690376569041</v>
      </c>
    </row>
    <row r="347" spans="1:24" s="14" customFormat="1" ht="12.75" hidden="1" outlineLevel="2">
      <c r="A347" s="14" t="s">
        <v>1129</v>
      </c>
      <c r="B347" s="14" t="s">
        <v>1130</v>
      </c>
      <c r="C347" s="54" t="s">
        <v>49</v>
      </c>
      <c r="D347" s="15"/>
      <c r="E347" s="15"/>
      <c r="F347" s="15">
        <v>2720.25</v>
      </c>
      <c r="G347" s="15">
        <v>3641.86</v>
      </c>
      <c r="H347" s="90">
        <f t="shared" si="112"/>
        <v>-921.6100000000001</v>
      </c>
      <c r="I347" s="103">
        <f t="shared" si="113"/>
        <v>-0.25306024943298205</v>
      </c>
      <c r="J347" s="104"/>
      <c r="K347" s="15">
        <v>20084.07</v>
      </c>
      <c r="L347" s="15">
        <v>42666.99</v>
      </c>
      <c r="M347" s="90">
        <f t="shared" si="114"/>
        <v>-22582.92</v>
      </c>
      <c r="N347" s="103">
        <f t="shared" si="115"/>
        <v>-0.5292831765259278</v>
      </c>
      <c r="O347" s="104"/>
      <c r="P347" s="15">
        <v>7858.2</v>
      </c>
      <c r="Q347" s="15">
        <v>4720.3</v>
      </c>
      <c r="R347" s="90">
        <f t="shared" si="116"/>
        <v>3137.8999999999996</v>
      </c>
      <c r="S347" s="103">
        <f t="shared" si="117"/>
        <v>0.6647670698896255</v>
      </c>
      <c r="T347" s="104"/>
      <c r="U347" s="15">
        <v>27997.58</v>
      </c>
      <c r="V347" s="15">
        <v>55252.009999999995</v>
      </c>
      <c r="W347" s="90">
        <f t="shared" si="118"/>
        <v>-27254.429999999993</v>
      </c>
      <c r="X347" s="103">
        <f t="shared" si="119"/>
        <v>-0.49327490529303814</v>
      </c>
    </row>
    <row r="348" spans="1:24" s="14" customFormat="1" ht="12.75" hidden="1" outlineLevel="2">
      <c r="A348" s="14" t="s">
        <v>1131</v>
      </c>
      <c r="B348" s="14" t="s">
        <v>1132</v>
      </c>
      <c r="C348" s="54" t="s">
        <v>50</v>
      </c>
      <c r="D348" s="15"/>
      <c r="E348" s="15"/>
      <c r="F348" s="15">
        <v>24819.510000000002</v>
      </c>
      <c r="G348" s="15">
        <v>5302.27</v>
      </c>
      <c r="H348" s="90">
        <f t="shared" si="112"/>
        <v>19517.24</v>
      </c>
      <c r="I348" s="103">
        <f t="shared" si="113"/>
        <v>3.6809215675550284</v>
      </c>
      <c r="J348" s="104"/>
      <c r="K348" s="15">
        <v>197658.83000000002</v>
      </c>
      <c r="L348" s="15">
        <v>109032.17</v>
      </c>
      <c r="M348" s="90">
        <f t="shared" si="114"/>
        <v>88626.66000000002</v>
      </c>
      <c r="N348" s="103">
        <f t="shared" si="115"/>
        <v>0.8128487216204173</v>
      </c>
      <c r="O348" s="104"/>
      <c r="P348" s="15">
        <v>36014.24</v>
      </c>
      <c r="Q348" s="15">
        <v>4259.63</v>
      </c>
      <c r="R348" s="90">
        <f t="shared" si="116"/>
        <v>31754.609999999997</v>
      </c>
      <c r="S348" s="103">
        <f t="shared" si="117"/>
        <v>7.454781283820425</v>
      </c>
      <c r="T348" s="104"/>
      <c r="U348" s="15">
        <v>342189.80000000005</v>
      </c>
      <c r="V348" s="15">
        <v>143532.37</v>
      </c>
      <c r="W348" s="90">
        <f t="shared" si="118"/>
        <v>198657.43000000005</v>
      </c>
      <c r="X348" s="103">
        <f t="shared" si="119"/>
        <v>1.3840601252525828</v>
      </c>
    </row>
    <row r="349" spans="1:24" s="14" customFormat="1" ht="12.75" hidden="1" outlineLevel="2">
      <c r="A349" s="14" t="s">
        <v>1133</v>
      </c>
      <c r="B349" s="14" t="s">
        <v>1134</v>
      </c>
      <c r="C349" s="54" t="s">
        <v>51</v>
      </c>
      <c r="D349" s="15"/>
      <c r="E349" s="15"/>
      <c r="F349" s="15">
        <v>1306.154</v>
      </c>
      <c r="G349" s="15">
        <v>6355.923000000001</v>
      </c>
      <c r="H349" s="90">
        <f t="shared" si="112"/>
        <v>-5049.769</v>
      </c>
      <c r="I349" s="103">
        <f t="shared" si="113"/>
        <v>-0.7944981397666396</v>
      </c>
      <c r="J349" s="104"/>
      <c r="K349" s="15">
        <v>18909.669</v>
      </c>
      <c r="L349" s="15">
        <v>20633.602</v>
      </c>
      <c r="M349" s="90">
        <f t="shared" si="114"/>
        <v>-1723.9329999999973</v>
      </c>
      <c r="N349" s="103">
        <f t="shared" si="115"/>
        <v>-0.08354978447291933</v>
      </c>
      <c r="O349" s="104"/>
      <c r="P349" s="15">
        <v>7614.919000000001</v>
      </c>
      <c r="Q349" s="15">
        <v>14253.397</v>
      </c>
      <c r="R349" s="90">
        <f t="shared" si="116"/>
        <v>-6638.478</v>
      </c>
      <c r="S349" s="103">
        <f t="shared" si="117"/>
        <v>-0.4657470776966361</v>
      </c>
      <c r="T349" s="104"/>
      <c r="U349" s="15">
        <v>14657.003</v>
      </c>
      <c r="V349" s="15">
        <v>29262.012</v>
      </c>
      <c r="W349" s="90">
        <f t="shared" si="118"/>
        <v>-14605.008999999998</v>
      </c>
      <c r="X349" s="103">
        <f t="shared" si="119"/>
        <v>-0.4991115785203013</v>
      </c>
    </row>
    <row r="350" spans="1:24" s="14" customFormat="1" ht="12.75" hidden="1" outlineLevel="2">
      <c r="A350" s="14" t="s">
        <v>1135</v>
      </c>
      <c r="B350" s="14" t="s">
        <v>1136</v>
      </c>
      <c r="C350" s="54" t="s">
        <v>52</v>
      </c>
      <c r="D350" s="15"/>
      <c r="E350" s="15"/>
      <c r="F350" s="15">
        <v>1824.73</v>
      </c>
      <c r="G350" s="15">
        <v>479.2</v>
      </c>
      <c r="H350" s="90">
        <f t="shared" si="112"/>
        <v>1345.53</v>
      </c>
      <c r="I350" s="103">
        <f t="shared" si="113"/>
        <v>2.8078672787979966</v>
      </c>
      <c r="J350" s="104"/>
      <c r="K350" s="15">
        <v>17092.09</v>
      </c>
      <c r="L350" s="15">
        <v>12078.22</v>
      </c>
      <c r="M350" s="90">
        <f t="shared" si="114"/>
        <v>5013.870000000001</v>
      </c>
      <c r="N350" s="103">
        <f t="shared" si="115"/>
        <v>0.4151166314241669</v>
      </c>
      <c r="O350" s="104"/>
      <c r="P350" s="15">
        <v>4780.28</v>
      </c>
      <c r="Q350" s="15">
        <v>4119.08</v>
      </c>
      <c r="R350" s="90">
        <f t="shared" si="116"/>
        <v>661.1999999999998</v>
      </c>
      <c r="S350" s="103">
        <f t="shared" si="117"/>
        <v>0.1605212814511978</v>
      </c>
      <c r="T350" s="104"/>
      <c r="U350" s="15">
        <v>20528.07</v>
      </c>
      <c r="V350" s="15">
        <v>13179.55</v>
      </c>
      <c r="W350" s="90">
        <f t="shared" si="118"/>
        <v>7348.52</v>
      </c>
      <c r="X350" s="103">
        <f t="shared" si="119"/>
        <v>0.5575698715054763</v>
      </c>
    </row>
    <row r="351" spans="1:24" s="14" customFormat="1" ht="12.75" hidden="1" outlineLevel="2">
      <c r="A351" s="14" t="s">
        <v>1137</v>
      </c>
      <c r="B351" s="14" t="s">
        <v>1138</v>
      </c>
      <c r="C351" s="54" t="s">
        <v>53</v>
      </c>
      <c r="D351" s="15"/>
      <c r="E351" s="15"/>
      <c r="F351" s="15">
        <v>3140.51</v>
      </c>
      <c r="G351" s="15">
        <v>0</v>
      </c>
      <c r="H351" s="90">
        <f t="shared" si="112"/>
        <v>3140.51</v>
      </c>
      <c r="I351" s="103" t="str">
        <f t="shared" si="113"/>
        <v>N.M.</v>
      </c>
      <c r="J351" s="104"/>
      <c r="K351" s="15">
        <v>3175.15</v>
      </c>
      <c r="L351" s="15">
        <v>0</v>
      </c>
      <c r="M351" s="90">
        <f t="shared" si="114"/>
        <v>3175.15</v>
      </c>
      <c r="N351" s="103" t="str">
        <f t="shared" si="115"/>
        <v>N.M.</v>
      </c>
      <c r="O351" s="104"/>
      <c r="P351" s="15">
        <v>3175.15</v>
      </c>
      <c r="Q351" s="15">
        <v>0</v>
      </c>
      <c r="R351" s="90">
        <f t="shared" si="116"/>
        <v>3175.15</v>
      </c>
      <c r="S351" s="103" t="str">
        <f t="shared" si="117"/>
        <v>N.M.</v>
      </c>
      <c r="T351" s="104"/>
      <c r="U351" s="15">
        <v>3175.15</v>
      </c>
      <c r="V351" s="15">
        <v>0</v>
      </c>
      <c r="W351" s="90">
        <f t="shared" si="118"/>
        <v>3175.15</v>
      </c>
      <c r="X351" s="103" t="str">
        <f t="shared" si="119"/>
        <v>N.M.</v>
      </c>
    </row>
    <row r="352" spans="1:24" s="14" customFormat="1" ht="12.75" hidden="1" outlineLevel="2">
      <c r="A352" s="14" t="s">
        <v>1139</v>
      </c>
      <c r="B352" s="14" t="s">
        <v>1140</v>
      </c>
      <c r="C352" s="54" t="s">
        <v>54</v>
      </c>
      <c r="D352" s="15"/>
      <c r="E352" s="15"/>
      <c r="F352" s="15">
        <v>6488</v>
      </c>
      <c r="G352" s="15">
        <v>4407.42</v>
      </c>
      <c r="H352" s="90">
        <f t="shared" si="112"/>
        <v>2080.58</v>
      </c>
      <c r="I352" s="103">
        <f t="shared" si="113"/>
        <v>0.47206302099641057</v>
      </c>
      <c r="J352" s="104"/>
      <c r="K352" s="15">
        <v>78127.5</v>
      </c>
      <c r="L352" s="15">
        <v>169746.44</v>
      </c>
      <c r="M352" s="90">
        <f t="shared" si="114"/>
        <v>-91618.94</v>
      </c>
      <c r="N352" s="103">
        <f t="shared" si="115"/>
        <v>-0.5397399792301977</v>
      </c>
      <c r="O352" s="104"/>
      <c r="P352" s="15">
        <v>18225.05</v>
      </c>
      <c r="Q352" s="15">
        <v>53225.64</v>
      </c>
      <c r="R352" s="90">
        <f t="shared" si="116"/>
        <v>-35000.59</v>
      </c>
      <c r="S352" s="103">
        <f t="shared" si="117"/>
        <v>-0.6575888988840716</v>
      </c>
      <c r="T352" s="104"/>
      <c r="U352" s="15">
        <v>101553.69</v>
      </c>
      <c r="V352" s="15">
        <v>185072.9</v>
      </c>
      <c r="W352" s="90">
        <f t="shared" si="118"/>
        <v>-83519.20999999999</v>
      </c>
      <c r="X352" s="103">
        <f t="shared" si="119"/>
        <v>-0.4512773615153812</v>
      </c>
    </row>
    <row r="353" spans="1:24" s="14" customFormat="1" ht="12.75" hidden="1" outlineLevel="2">
      <c r="A353" s="14" t="s">
        <v>1141</v>
      </c>
      <c r="B353" s="14" t="s">
        <v>1142</v>
      </c>
      <c r="C353" s="54" t="s">
        <v>1492</v>
      </c>
      <c r="D353" s="15"/>
      <c r="E353" s="15"/>
      <c r="F353" s="15">
        <v>0</v>
      </c>
      <c r="G353" s="15">
        <v>0</v>
      </c>
      <c r="H353" s="90">
        <f t="shared" si="112"/>
        <v>0</v>
      </c>
      <c r="I353" s="103">
        <f t="shared" si="113"/>
        <v>0</v>
      </c>
      <c r="J353" s="104"/>
      <c r="K353" s="15">
        <v>300</v>
      </c>
      <c r="L353" s="15">
        <v>3300</v>
      </c>
      <c r="M353" s="90">
        <f t="shared" si="114"/>
        <v>-3000</v>
      </c>
      <c r="N353" s="103">
        <f t="shared" si="115"/>
        <v>-0.9090909090909091</v>
      </c>
      <c r="O353" s="104"/>
      <c r="P353" s="15">
        <v>0</v>
      </c>
      <c r="Q353" s="15">
        <v>900</v>
      </c>
      <c r="R353" s="90">
        <f t="shared" si="116"/>
        <v>-900</v>
      </c>
      <c r="S353" s="103" t="str">
        <f t="shared" si="117"/>
        <v>N.M.</v>
      </c>
      <c r="T353" s="104"/>
      <c r="U353" s="15">
        <v>3280</v>
      </c>
      <c r="V353" s="15">
        <v>3300</v>
      </c>
      <c r="W353" s="90">
        <f t="shared" si="118"/>
        <v>-20</v>
      </c>
      <c r="X353" s="103">
        <f t="shared" si="119"/>
        <v>-0.006060606060606061</v>
      </c>
    </row>
    <row r="354" spans="1:24" s="14" customFormat="1" ht="12.75" hidden="1" outlineLevel="2">
      <c r="A354" s="14" t="s">
        <v>1143</v>
      </c>
      <c r="B354" s="14" t="s">
        <v>1144</v>
      </c>
      <c r="C354" s="54" t="s">
        <v>55</v>
      </c>
      <c r="D354" s="15"/>
      <c r="E354" s="15"/>
      <c r="F354" s="15">
        <v>7748.12</v>
      </c>
      <c r="G354" s="15">
        <v>7748.12</v>
      </c>
      <c r="H354" s="90">
        <f t="shared" si="112"/>
        <v>0</v>
      </c>
      <c r="I354" s="103">
        <f t="shared" si="113"/>
        <v>0</v>
      </c>
      <c r="J354" s="104"/>
      <c r="K354" s="15">
        <v>71781.17</v>
      </c>
      <c r="L354" s="15">
        <v>69188.04000000001</v>
      </c>
      <c r="M354" s="90">
        <f t="shared" si="114"/>
        <v>2593.12999999999</v>
      </c>
      <c r="N354" s="103">
        <f t="shared" si="115"/>
        <v>0.03747945454156513</v>
      </c>
      <c r="O354" s="104"/>
      <c r="P354" s="15">
        <v>23244.350000000002</v>
      </c>
      <c r="Q354" s="15">
        <v>17590.350000000002</v>
      </c>
      <c r="R354" s="90">
        <f t="shared" si="116"/>
        <v>5654</v>
      </c>
      <c r="S354" s="103">
        <f t="shared" si="117"/>
        <v>0.32142623654446895</v>
      </c>
      <c r="T354" s="104"/>
      <c r="U354" s="15">
        <v>92977.4</v>
      </c>
      <c r="V354" s="15">
        <v>84684.27</v>
      </c>
      <c r="W354" s="90">
        <f t="shared" si="118"/>
        <v>8293.12999999999</v>
      </c>
      <c r="X354" s="103">
        <f t="shared" si="119"/>
        <v>0.09792999337421211</v>
      </c>
    </row>
    <row r="355" spans="1:24" s="14" customFormat="1" ht="12.75" hidden="1" outlineLevel="2">
      <c r="A355" s="14" t="s">
        <v>1145</v>
      </c>
      <c r="B355" s="14" t="s">
        <v>1146</v>
      </c>
      <c r="C355" s="54" t="s">
        <v>56</v>
      </c>
      <c r="D355" s="15"/>
      <c r="E355" s="15"/>
      <c r="F355" s="15">
        <v>2625.26</v>
      </c>
      <c r="G355" s="15">
        <v>6233.59</v>
      </c>
      <c r="H355" s="90">
        <f t="shared" si="112"/>
        <v>-3608.33</v>
      </c>
      <c r="I355" s="103">
        <f t="shared" si="113"/>
        <v>-0.5788526354797155</v>
      </c>
      <c r="J355" s="104"/>
      <c r="K355" s="15">
        <v>33732.15</v>
      </c>
      <c r="L355" s="15">
        <v>131049.28</v>
      </c>
      <c r="M355" s="90">
        <f t="shared" si="114"/>
        <v>-97317.13</v>
      </c>
      <c r="N355" s="103">
        <f t="shared" si="115"/>
        <v>-0.7425995015005042</v>
      </c>
      <c r="O355" s="104"/>
      <c r="P355" s="15">
        <v>7860.400000000001</v>
      </c>
      <c r="Q355" s="15">
        <v>19079.34</v>
      </c>
      <c r="R355" s="90">
        <f t="shared" si="116"/>
        <v>-11218.939999999999</v>
      </c>
      <c r="S355" s="103">
        <f t="shared" si="117"/>
        <v>-0.588015099054789</v>
      </c>
      <c r="T355" s="104"/>
      <c r="U355" s="15">
        <v>44987.47</v>
      </c>
      <c r="V355" s="15">
        <v>169064.98</v>
      </c>
      <c r="W355" s="90">
        <f t="shared" si="118"/>
        <v>-124077.51000000001</v>
      </c>
      <c r="X355" s="103">
        <f t="shared" si="119"/>
        <v>-0.7339042656853004</v>
      </c>
    </row>
    <row r="356" spans="1:24" s="13" customFormat="1" ht="12.75" collapsed="1">
      <c r="A356" s="13" t="s">
        <v>236</v>
      </c>
      <c r="B356" s="11"/>
      <c r="C356" s="56" t="s">
        <v>304</v>
      </c>
      <c r="D356" s="29"/>
      <c r="E356" s="29"/>
      <c r="F356" s="29">
        <v>5436669.421999999</v>
      </c>
      <c r="G356" s="29">
        <v>5552226.468000001</v>
      </c>
      <c r="H356" s="29">
        <f>+F356-G356</f>
        <v>-115557.04600000195</v>
      </c>
      <c r="I356" s="98">
        <f>IF(G356&lt;0,IF(H356=0,0,IF(OR(G356=0,F356=0),"N.M.",IF(ABS(H356/G356)&gt;=10,"N.M.",H356/(-G356)))),IF(H356=0,0,IF(OR(G356=0,F356=0),"N.M.",IF(ABS(H356/G356)&gt;=10,"N.M.",H356/G356))))</f>
        <v>-0.020812740018082764</v>
      </c>
      <c r="J356" s="115"/>
      <c r="K356" s="29">
        <v>67606821.03499997</v>
      </c>
      <c r="L356" s="29">
        <v>64835849.274000004</v>
      </c>
      <c r="M356" s="29">
        <f>+K356-L356</f>
        <v>2770971.7609999627</v>
      </c>
      <c r="N356" s="98">
        <f>IF(L356&lt;0,IF(M356=0,0,IF(OR(L356=0,K356=0),"N.M.",IF(ABS(M356/L356)&gt;=10,"N.M.",M356/(-L356)))),IF(M356=0,0,IF(OR(L356=0,K356=0),"N.M.",IF(ABS(M356/L356)&gt;=10,"N.M.",M356/L356))))</f>
        <v>0.04273826582096083</v>
      </c>
      <c r="O356" s="115"/>
      <c r="P356" s="29">
        <v>17553541.383</v>
      </c>
      <c r="Q356" s="29">
        <v>18468106.02200001</v>
      </c>
      <c r="R356" s="29">
        <f>+P356-Q356</f>
        <v>-914564.6390000097</v>
      </c>
      <c r="S356" s="98">
        <f>IF(Q356&lt;0,IF(R356=0,0,IF(OR(Q356=0,P356=0),"N.M.",IF(ABS(R356/Q356)&gt;=10,"N.M.",R356/(-Q356)))),IF(R356=0,0,IF(OR(Q356=0,P356=0),"N.M.",IF(ABS(R356/Q356)&gt;=10,"N.M.",R356/Q356))))</f>
        <v>-0.04952130109663333</v>
      </c>
      <c r="T356" s="115"/>
      <c r="U356" s="29">
        <v>83242719.75699994</v>
      </c>
      <c r="V356" s="29">
        <v>76889718.29099993</v>
      </c>
      <c r="W356" s="29">
        <f>+U356-V356</f>
        <v>6353001.466000006</v>
      </c>
      <c r="X356" s="98">
        <f>IF(V356&lt;0,IF(W356=0,0,IF(OR(V356=0,U356=0),"N.M.",IF(ABS(W356/V356)&gt;=10,"N.M.",W356/(-V356)))),IF(W356=0,0,IF(OR(V356=0,U356=0),"N.M.",IF(ABS(W356/V356)&gt;=10,"N.M.",W356/V356))))</f>
        <v>0.08262485033377519</v>
      </c>
    </row>
    <row r="357" spans="2:24" s="13" customFormat="1" ht="0.75" customHeight="1" hidden="1" outlineLevel="1">
      <c r="B357" s="11"/>
      <c r="C357" s="56"/>
      <c r="D357" s="29"/>
      <c r="E357" s="29"/>
      <c r="F357" s="29"/>
      <c r="G357" s="29"/>
      <c r="H357" s="29"/>
      <c r="I357" s="98"/>
      <c r="J357" s="115"/>
      <c r="K357" s="29"/>
      <c r="L357" s="29"/>
      <c r="M357" s="29"/>
      <c r="N357" s="98"/>
      <c r="O357" s="115"/>
      <c r="P357" s="29"/>
      <c r="Q357" s="29"/>
      <c r="R357" s="29"/>
      <c r="S357" s="98"/>
      <c r="T357" s="115"/>
      <c r="U357" s="29"/>
      <c r="V357" s="29"/>
      <c r="W357" s="29"/>
      <c r="X357" s="98"/>
    </row>
    <row r="358" spans="1:24" s="14" customFormat="1" ht="12.75" hidden="1" outlineLevel="2">
      <c r="A358" s="14" t="s">
        <v>1147</v>
      </c>
      <c r="B358" s="14" t="s">
        <v>1148</v>
      </c>
      <c r="C358" s="54" t="s">
        <v>57</v>
      </c>
      <c r="D358" s="15"/>
      <c r="E358" s="15"/>
      <c r="F358" s="15">
        <v>233797.36000000002</v>
      </c>
      <c r="G358" s="15">
        <v>39883.46</v>
      </c>
      <c r="H358" s="90">
        <f aca="true" t="shared" si="120" ref="H358:H391">+F358-G358</f>
        <v>193913.90000000002</v>
      </c>
      <c r="I358" s="103">
        <f aca="true" t="shared" si="121" ref="I358:I391">IF(G358&lt;0,IF(H358=0,0,IF(OR(G358=0,F358=0),"N.M.",IF(ABS(H358/G358)&gt;=10,"N.M.",H358/(-G358)))),IF(H358=0,0,IF(OR(G358=0,F358=0),"N.M.",IF(ABS(H358/G358)&gt;=10,"N.M.",H358/G358))))</f>
        <v>4.862012974802086</v>
      </c>
      <c r="J358" s="104"/>
      <c r="K358" s="15">
        <v>1667913.52</v>
      </c>
      <c r="L358" s="15">
        <v>384362.52</v>
      </c>
      <c r="M358" s="90">
        <f aca="true" t="shared" si="122" ref="M358:M391">+K358-L358</f>
        <v>1283551</v>
      </c>
      <c r="N358" s="103">
        <f aca="true" t="shared" si="123" ref="N358:N391">IF(L358&lt;0,IF(M358=0,0,IF(OR(L358=0,K358=0),"N.M.",IF(ABS(M358/L358)&gt;=10,"N.M.",M358/(-L358)))),IF(M358=0,0,IF(OR(L358=0,K358=0),"N.M.",IF(ABS(M358/L358)&gt;=10,"N.M.",M358/L358))))</f>
        <v>3.3394281003257027</v>
      </c>
      <c r="O358" s="104"/>
      <c r="P358" s="15">
        <v>611424.33</v>
      </c>
      <c r="Q358" s="15">
        <v>111226.69</v>
      </c>
      <c r="R358" s="90">
        <f aca="true" t="shared" si="124" ref="R358:R391">+P358-Q358</f>
        <v>500197.63999999996</v>
      </c>
      <c r="S358" s="103">
        <f aca="true" t="shared" si="125" ref="S358:S391">IF(Q358&lt;0,IF(R358=0,0,IF(OR(Q358=0,P358=0),"N.M.",IF(ABS(R358/Q358)&gt;=10,"N.M.",R358/(-Q358)))),IF(R358=0,0,IF(OR(Q358=0,P358=0),"N.M.",IF(ABS(R358/Q358)&gt;=10,"N.M.",R358/Q358))))</f>
        <v>4.49710083074485</v>
      </c>
      <c r="T358" s="104"/>
      <c r="U358" s="15">
        <v>1720208.195</v>
      </c>
      <c r="V358" s="15">
        <v>448905.37</v>
      </c>
      <c r="W358" s="90">
        <f aca="true" t="shared" si="126" ref="W358:W391">+U358-V358</f>
        <v>1271302.8250000002</v>
      </c>
      <c r="X358" s="103">
        <f aca="true" t="shared" si="127" ref="X358:X391">IF(V358&lt;0,IF(W358=0,0,IF(OR(V358=0,U358=0),"N.M.",IF(ABS(W358/V358)&gt;=10,"N.M.",W358/(-V358)))),IF(W358=0,0,IF(OR(V358=0,U358=0),"N.M.",IF(ABS(W358/V358)&gt;=10,"N.M.",W358/V358))))</f>
        <v>2.832006275621074</v>
      </c>
    </row>
    <row r="359" spans="1:24" s="14" customFormat="1" ht="12.75" hidden="1" outlineLevel="2">
      <c r="A359" s="14" t="s">
        <v>1149</v>
      </c>
      <c r="B359" s="14" t="s">
        <v>1150</v>
      </c>
      <c r="C359" s="54" t="s">
        <v>58</v>
      </c>
      <c r="D359" s="15"/>
      <c r="E359" s="15"/>
      <c r="F359" s="15">
        <v>36165.3</v>
      </c>
      <c r="G359" s="15">
        <v>65364.74</v>
      </c>
      <c r="H359" s="90">
        <f t="shared" si="120"/>
        <v>-29199.439999999995</v>
      </c>
      <c r="I359" s="103">
        <f t="shared" si="121"/>
        <v>-0.4467154615776028</v>
      </c>
      <c r="J359" s="104"/>
      <c r="K359" s="15">
        <v>933360.85</v>
      </c>
      <c r="L359" s="15">
        <v>531079.29</v>
      </c>
      <c r="M359" s="90">
        <f t="shared" si="122"/>
        <v>402281.55999999994</v>
      </c>
      <c r="N359" s="103">
        <f t="shared" si="123"/>
        <v>0.7574792833665194</v>
      </c>
      <c r="O359" s="104"/>
      <c r="P359" s="15">
        <v>192853.18</v>
      </c>
      <c r="Q359" s="15">
        <v>185063.74</v>
      </c>
      <c r="R359" s="90">
        <f t="shared" si="124"/>
        <v>7789.440000000002</v>
      </c>
      <c r="S359" s="103">
        <f t="shared" si="125"/>
        <v>0.042090579170182135</v>
      </c>
      <c r="T359" s="104"/>
      <c r="U359" s="15">
        <v>1122488.401</v>
      </c>
      <c r="V359" s="15">
        <v>990297.79</v>
      </c>
      <c r="W359" s="90">
        <f t="shared" si="126"/>
        <v>132190.61100000003</v>
      </c>
      <c r="X359" s="103">
        <f t="shared" si="127"/>
        <v>0.13348571746282503</v>
      </c>
    </row>
    <row r="360" spans="1:24" s="14" customFormat="1" ht="12.75" hidden="1" outlineLevel="2">
      <c r="A360" s="14" t="s">
        <v>1151</v>
      </c>
      <c r="B360" s="14" t="s">
        <v>1152</v>
      </c>
      <c r="C360" s="54" t="s">
        <v>59</v>
      </c>
      <c r="D360" s="15"/>
      <c r="E360" s="15"/>
      <c r="F360" s="15">
        <v>492690.04000000004</v>
      </c>
      <c r="G360" s="15">
        <v>913818.68</v>
      </c>
      <c r="H360" s="90">
        <f t="shared" si="120"/>
        <v>-421128.64</v>
      </c>
      <c r="I360" s="103">
        <f t="shared" si="121"/>
        <v>-0.4608448581944068</v>
      </c>
      <c r="J360" s="104"/>
      <c r="K360" s="15">
        <v>5063701.05</v>
      </c>
      <c r="L360" s="15">
        <v>8327570.37</v>
      </c>
      <c r="M360" s="90">
        <f t="shared" si="122"/>
        <v>-3263869.3200000003</v>
      </c>
      <c r="N360" s="103">
        <f t="shared" si="123"/>
        <v>-0.3919353634954634</v>
      </c>
      <c r="O360" s="104"/>
      <c r="P360" s="15">
        <v>1587054.79</v>
      </c>
      <c r="Q360" s="15">
        <v>1854241.23</v>
      </c>
      <c r="R360" s="90">
        <f t="shared" si="124"/>
        <v>-267186.43999999994</v>
      </c>
      <c r="S360" s="103">
        <f t="shared" si="125"/>
        <v>-0.1440947572932568</v>
      </c>
      <c r="T360" s="104"/>
      <c r="U360" s="15">
        <v>7157474.833</v>
      </c>
      <c r="V360" s="15">
        <v>10706529.07</v>
      </c>
      <c r="W360" s="90">
        <f t="shared" si="126"/>
        <v>-3549054.2370000007</v>
      </c>
      <c r="X360" s="103">
        <f t="shared" si="127"/>
        <v>-0.3314850418652065</v>
      </c>
    </row>
    <row r="361" spans="1:24" s="14" customFormat="1" ht="12.75" hidden="1" outlineLevel="2">
      <c r="A361" s="14" t="s">
        <v>1153</v>
      </c>
      <c r="B361" s="14" t="s">
        <v>1154</v>
      </c>
      <c r="C361" s="54" t="s">
        <v>60</v>
      </c>
      <c r="D361" s="15"/>
      <c r="E361" s="15"/>
      <c r="F361" s="15">
        <v>81722.31</v>
      </c>
      <c r="G361" s="15">
        <v>606694.23</v>
      </c>
      <c r="H361" s="90">
        <f t="shared" si="120"/>
        <v>-524971.9199999999</v>
      </c>
      <c r="I361" s="103">
        <f t="shared" si="121"/>
        <v>-0.8652990156178013</v>
      </c>
      <c r="J361" s="104"/>
      <c r="K361" s="15">
        <v>1016889.56</v>
      </c>
      <c r="L361" s="15">
        <v>4666489.66</v>
      </c>
      <c r="M361" s="90">
        <f t="shared" si="122"/>
        <v>-3649600.1</v>
      </c>
      <c r="N361" s="103">
        <f t="shared" si="123"/>
        <v>-0.7820868288391322</v>
      </c>
      <c r="O361" s="104"/>
      <c r="P361" s="15">
        <v>300761.28</v>
      </c>
      <c r="Q361" s="15">
        <v>976613.31</v>
      </c>
      <c r="R361" s="90">
        <f t="shared" si="124"/>
        <v>-675852.03</v>
      </c>
      <c r="S361" s="103">
        <f t="shared" si="125"/>
        <v>-0.6920364724498789</v>
      </c>
      <c r="T361" s="104"/>
      <c r="U361" s="15">
        <v>1449086.3250000002</v>
      </c>
      <c r="V361" s="15">
        <v>4952276.9</v>
      </c>
      <c r="W361" s="90">
        <f t="shared" si="126"/>
        <v>-3503190.575</v>
      </c>
      <c r="X361" s="103">
        <f t="shared" si="127"/>
        <v>-0.7073898826214665</v>
      </c>
    </row>
    <row r="362" spans="1:24" s="14" customFormat="1" ht="12.75" hidden="1" outlineLevel="2">
      <c r="A362" s="14" t="s">
        <v>1155</v>
      </c>
      <c r="B362" s="14" t="s">
        <v>1156</v>
      </c>
      <c r="C362" s="54" t="s">
        <v>61</v>
      </c>
      <c r="D362" s="15"/>
      <c r="E362" s="15"/>
      <c r="F362" s="15">
        <v>52098.19</v>
      </c>
      <c r="G362" s="15">
        <v>76540.90000000001</v>
      </c>
      <c r="H362" s="90">
        <f t="shared" si="120"/>
        <v>-24442.710000000006</v>
      </c>
      <c r="I362" s="103">
        <f t="shared" si="121"/>
        <v>-0.3193418159441554</v>
      </c>
      <c r="J362" s="104"/>
      <c r="K362" s="15">
        <v>899591.37</v>
      </c>
      <c r="L362" s="15">
        <v>539825.11</v>
      </c>
      <c r="M362" s="90">
        <f t="shared" si="122"/>
        <v>359766.26</v>
      </c>
      <c r="N362" s="103">
        <f t="shared" si="123"/>
        <v>0.666449658112421</v>
      </c>
      <c r="O362" s="104"/>
      <c r="P362" s="15">
        <v>260013.32</v>
      </c>
      <c r="Q362" s="15">
        <v>230827.19</v>
      </c>
      <c r="R362" s="90">
        <f t="shared" si="124"/>
        <v>29186.130000000005</v>
      </c>
      <c r="S362" s="103">
        <f t="shared" si="125"/>
        <v>0.12644147338101722</v>
      </c>
      <c r="T362" s="104"/>
      <c r="U362" s="15">
        <v>1051408.117</v>
      </c>
      <c r="V362" s="15">
        <v>627454.01</v>
      </c>
      <c r="W362" s="90">
        <f t="shared" si="126"/>
        <v>423954.1070000001</v>
      </c>
      <c r="X362" s="103">
        <f t="shared" si="127"/>
        <v>0.6756735955835235</v>
      </c>
    </row>
    <row r="363" spans="1:24" s="14" customFormat="1" ht="12.75" hidden="1" outlineLevel="2">
      <c r="A363" s="14" t="s">
        <v>1157</v>
      </c>
      <c r="B363" s="14" t="s">
        <v>1158</v>
      </c>
      <c r="C363" s="54" t="s">
        <v>57</v>
      </c>
      <c r="D363" s="15"/>
      <c r="E363" s="15"/>
      <c r="F363" s="15">
        <v>14577.460000000001</v>
      </c>
      <c r="G363" s="15">
        <v>12413.16</v>
      </c>
      <c r="H363" s="90">
        <f t="shared" si="120"/>
        <v>2164.300000000001</v>
      </c>
      <c r="I363" s="103">
        <f t="shared" si="121"/>
        <v>0.1743552810082204</v>
      </c>
      <c r="J363" s="104"/>
      <c r="K363" s="15">
        <v>122870.54000000001</v>
      </c>
      <c r="L363" s="15">
        <v>106550.98</v>
      </c>
      <c r="M363" s="90">
        <f t="shared" si="122"/>
        <v>16319.560000000012</v>
      </c>
      <c r="N363" s="103">
        <f t="shared" si="123"/>
        <v>0.15316198874942316</v>
      </c>
      <c r="O363" s="104"/>
      <c r="P363" s="15">
        <v>40291.97</v>
      </c>
      <c r="Q363" s="15">
        <v>35859.16</v>
      </c>
      <c r="R363" s="90">
        <f t="shared" si="124"/>
        <v>4432.809999999998</v>
      </c>
      <c r="S363" s="103">
        <f t="shared" si="125"/>
        <v>0.12361722918216704</v>
      </c>
      <c r="T363" s="104"/>
      <c r="U363" s="15">
        <v>143774.03</v>
      </c>
      <c r="V363" s="15">
        <v>124628.04999999999</v>
      </c>
      <c r="W363" s="90">
        <f t="shared" si="126"/>
        <v>19145.98000000001</v>
      </c>
      <c r="X363" s="103">
        <f t="shared" si="127"/>
        <v>0.1536249664501692</v>
      </c>
    </row>
    <row r="364" spans="1:24" s="14" customFormat="1" ht="12.75" hidden="1" outlineLevel="2">
      <c r="A364" s="14" t="s">
        <v>1159</v>
      </c>
      <c r="B364" s="14" t="s">
        <v>1160</v>
      </c>
      <c r="C364" s="54" t="s">
        <v>58</v>
      </c>
      <c r="D364" s="15"/>
      <c r="E364" s="15"/>
      <c r="F364" s="15">
        <v>1568.23</v>
      </c>
      <c r="G364" s="15">
        <v>3694.03</v>
      </c>
      <c r="H364" s="90">
        <f t="shared" si="120"/>
        <v>-2125.8</v>
      </c>
      <c r="I364" s="103">
        <f t="shared" si="121"/>
        <v>-0.5754690676578155</v>
      </c>
      <c r="J364" s="104"/>
      <c r="K364" s="15">
        <v>9394.62</v>
      </c>
      <c r="L364" s="15">
        <v>23720.45</v>
      </c>
      <c r="M364" s="90">
        <f t="shared" si="122"/>
        <v>-14325.83</v>
      </c>
      <c r="N364" s="103">
        <f t="shared" si="123"/>
        <v>-0.6039442759306842</v>
      </c>
      <c r="O364" s="104"/>
      <c r="P364" s="15">
        <v>2794.93</v>
      </c>
      <c r="Q364" s="15">
        <v>8957.74</v>
      </c>
      <c r="R364" s="90">
        <f t="shared" si="124"/>
        <v>-6162.8099999999995</v>
      </c>
      <c r="S364" s="103">
        <f t="shared" si="125"/>
        <v>-0.687987148544164</v>
      </c>
      <c r="T364" s="104"/>
      <c r="U364" s="15">
        <v>18547.38</v>
      </c>
      <c r="V364" s="15">
        <v>26674.56</v>
      </c>
      <c r="W364" s="90">
        <f t="shared" si="126"/>
        <v>-8127.18</v>
      </c>
      <c r="X364" s="103">
        <f t="shared" si="127"/>
        <v>-0.30467906499676095</v>
      </c>
    </row>
    <row r="365" spans="1:24" s="14" customFormat="1" ht="12.75" hidden="1" outlineLevel="2">
      <c r="A365" s="14" t="s">
        <v>1161</v>
      </c>
      <c r="B365" s="14" t="s">
        <v>1162</v>
      </c>
      <c r="C365" s="54" t="s">
        <v>62</v>
      </c>
      <c r="D365" s="15"/>
      <c r="E365" s="15"/>
      <c r="F365" s="15">
        <v>5018.67</v>
      </c>
      <c r="G365" s="15">
        <v>4084.21</v>
      </c>
      <c r="H365" s="90">
        <f t="shared" si="120"/>
        <v>934.46</v>
      </c>
      <c r="I365" s="103">
        <f t="shared" si="121"/>
        <v>0.22879822536059605</v>
      </c>
      <c r="J365" s="104"/>
      <c r="K365" s="15">
        <v>44166.94</v>
      </c>
      <c r="L365" s="15">
        <v>36067.14</v>
      </c>
      <c r="M365" s="90">
        <f t="shared" si="122"/>
        <v>8099.800000000003</v>
      </c>
      <c r="N365" s="103">
        <f t="shared" si="123"/>
        <v>0.22457561093005995</v>
      </c>
      <c r="O365" s="104"/>
      <c r="P365" s="15">
        <v>13342.02</v>
      </c>
      <c r="Q365" s="15">
        <v>10073.12</v>
      </c>
      <c r="R365" s="90">
        <f t="shared" si="124"/>
        <v>3268.8999999999996</v>
      </c>
      <c r="S365" s="103">
        <f t="shared" si="125"/>
        <v>0.32451713074002886</v>
      </c>
      <c r="T365" s="104"/>
      <c r="U365" s="15">
        <v>55760.66</v>
      </c>
      <c r="V365" s="15">
        <v>42179.8</v>
      </c>
      <c r="W365" s="90">
        <f t="shared" si="126"/>
        <v>13580.86</v>
      </c>
      <c r="X365" s="103">
        <f t="shared" si="127"/>
        <v>0.32197544796324307</v>
      </c>
    </row>
    <row r="366" spans="1:24" s="14" customFormat="1" ht="12.75" hidden="1" outlineLevel="2">
      <c r="A366" s="14" t="s">
        <v>1163</v>
      </c>
      <c r="B366" s="14" t="s">
        <v>1164</v>
      </c>
      <c r="C366" s="54" t="s">
        <v>63</v>
      </c>
      <c r="D366" s="15"/>
      <c r="E366" s="15"/>
      <c r="F366" s="15">
        <v>18204.8</v>
      </c>
      <c r="G366" s="15">
        <v>26043.260000000002</v>
      </c>
      <c r="H366" s="90">
        <f t="shared" si="120"/>
        <v>-7838.460000000003</v>
      </c>
      <c r="I366" s="103">
        <f t="shared" si="121"/>
        <v>-0.3009784489345805</v>
      </c>
      <c r="J366" s="104"/>
      <c r="K366" s="15">
        <v>188527.09</v>
      </c>
      <c r="L366" s="15">
        <v>194442.61000000002</v>
      </c>
      <c r="M366" s="90">
        <f t="shared" si="122"/>
        <v>-5915.520000000019</v>
      </c>
      <c r="N366" s="103">
        <f t="shared" si="123"/>
        <v>-0.030422961304623602</v>
      </c>
      <c r="O366" s="104"/>
      <c r="P366" s="15">
        <v>46387.82</v>
      </c>
      <c r="Q366" s="15">
        <v>71001.24</v>
      </c>
      <c r="R366" s="90">
        <f t="shared" si="124"/>
        <v>-24613.420000000006</v>
      </c>
      <c r="S366" s="103">
        <f t="shared" si="125"/>
        <v>-0.3466618329482697</v>
      </c>
      <c r="T366" s="104"/>
      <c r="U366" s="15">
        <v>246430.41</v>
      </c>
      <c r="V366" s="15">
        <v>243358.09000000003</v>
      </c>
      <c r="W366" s="90">
        <f t="shared" si="126"/>
        <v>3072.319999999978</v>
      </c>
      <c r="X366" s="103">
        <f t="shared" si="127"/>
        <v>0.012624688170423993</v>
      </c>
    </row>
    <row r="367" spans="1:24" s="14" customFormat="1" ht="12.75" hidden="1" outlineLevel="2">
      <c r="A367" s="14" t="s">
        <v>1165</v>
      </c>
      <c r="B367" s="14" t="s">
        <v>1166</v>
      </c>
      <c r="C367" s="54" t="s">
        <v>64</v>
      </c>
      <c r="D367" s="15"/>
      <c r="E367" s="15"/>
      <c r="F367" s="15">
        <v>9151.62</v>
      </c>
      <c r="G367" s="15">
        <v>13247.41</v>
      </c>
      <c r="H367" s="90">
        <f t="shared" si="120"/>
        <v>-4095.789999999999</v>
      </c>
      <c r="I367" s="103">
        <f t="shared" si="121"/>
        <v>-0.30917666170217417</v>
      </c>
      <c r="J367" s="104"/>
      <c r="K367" s="15">
        <v>189052.11000000002</v>
      </c>
      <c r="L367" s="15">
        <v>162594.80000000002</v>
      </c>
      <c r="M367" s="90">
        <f t="shared" si="122"/>
        <v>26457.309999999998</v>
      </c>
      <c r="N367" s="103">
        <f t="shared" si="123"/>
        <v>0.16271928745568737</v>
      </c>
      <c r="O367" s="104"/>
      <c r="P367" s="15">
        <v>27544.34</v>
      </c>
      <c r="Q367" s="15">
        <v>40655.98</v>
      </c>
      <c r="R367" s="90">
        <f t="shared" si="124"/>
        <v>-13111.640000000003</v>
      </c>
      <c r="S367" s="103">
        <f t="shared" si="125"/>
        <v>-0.32250212637845654</v>
      </c>
      <c r="T367" s="104"/>
      <c r="U367" s="15">
        <v>235848.04</v>
      </c>
      <c r="V367" s="15">
        <v>199436.24000000002</v>
      </c>
      <c r="W367" s="90">
        <f t="shared" si="126"/>
        <v>36411.79999999999</v>
      </c>
      <c r="X367" s="103">
        <f t="shared" si="127"/>
        <v>0.18257363857240783</v>
      </c>
    </row>
    <row r="368" spans="1:24" s="14" customFormat="1" ht="12.75" hidden="1" outlineLevel="2">
      <c r="A368" s="14" t="s">
        <v>1167</v>
      </c>
      <c r="B368" s="14" t="s">
        <v>1168</v>
      </c>
      <c r="C368" s="54" t="s">
        <v>65</v>
      </c>
      <c r="D368" s="15"/>
      <c r="E368" s="15"/>
      <c r="F368" s="15">
        <v>134472.85</v>
      </c>
      <c r="G368" s="15">
        <v>31243.87</v>
      </c>
      <c r="H368" s="90">
        <f t="shared" si="120"/>
        <v>103228.98000000001</v>
      </c>
      <c r="I368" s="103">
        <f t="shared" si="121"/>
        <v>3.3039754678277697</v>
      </c>
      <c r="J368" s="104"/>
      <c r="K368" s="15">
        <v>692389.02</v>
      </c>
      <c r="L368" s="15">
        <v>483119.93</v>
      </c>
      <c r="M368" s="90">
        <f t="shared" si="122"/>
        <v>209269.09000000003</v>
      </c>
      <c r="N368" s="103">
        <f t="shared" si="123"/>
        <v>0.43316178241704917</v>
      </c>
      <c r="O368" s="104"/>
      <c r="P368" s="15">
        <v>296370.56</v>
      </c>
      <c r="Q368" s="15">
        <v>132288.44</v>
      </c>
      <c r="R368" s="90">
        <f t="shared" si="124"/>
        <v>164082.12</v>
      </c>
      <c r="S368" s="103">
        <f t="shared" si="125"/>
        <v>1.240336041456079</v>
      </c>
      <c r="T368" s="104"/>
      <c r="U368" s="15">
        <v>820506.354</v>
      </c>
      <c r="V368" s="15">
        <v>661645.0700000001</v>
      </c>
      <c r="W368" s="90">
        <f t="shared" si="126"/>
        <v>158861.28399999999</v>
      </c>
      <c r="X368" s="103">
        <f t="shared" si="127"/>
        <v>0.24010045748546116</v>
      </c>
    </row>
    <row r="369" spans="1:24" s="14" customFormat="1" ht="12.75" hidden="1" outlineLevel="2">
      <c r="A369" s="14" t="s">
        <v>1169</v>
      </c>
      <c r="B369" s="14" t="s">
        <v>1170</v>
      </c>
      <c r="C369" s="54" t="s">
        <v>66</v>
      </c>
      <c r="D369" s="15"/>
      <c r="E369" s="15"/>
      <c r="F369" s="15">
        <v>90480.23</v>
      </c>
      <c r="G369" s="15">
        <v>-11964.82</v>
      </c>
      <c r="H369" s="90">
        <f t="shared" si="120"/>
        <v>102445.04999999999</v>
      </c>
      <c r="I369" s="103">
        <f t="shared" si="121"/>
        <v>8.562188984038205</v>
      </c>
      <c r="J369" s="104"/>
      <c r="K369" s="15">
        <v>1350144.93</v>
      </c>
      <c r="L369" s="15">
        <v>1124914.01</v>
      </c>
      <c r="M369" s="90">
        <f t="shared" si="122"/>
        <v>225230.91999999993</v>
      </c>
      <c r="N369" s="103">
        <f t="shared" si="123"/>
        <v>0.20022056619243273</v>
      </c>
      <c r="O369" s="104"/>
      <c r="P369" s="15">
        <v>662074.93</v>
      </c>
      <c r="Q369" s="15">
        <v>399371.75</v>
      </c>
      <c r="R369" s="90">
        <f t="shared" si="124"/>
        <v>262703.18000000005</v>
      </c>
      <c r="S369" s="103">
        <f t="shared" si="125"/>
        <v>0.6577910931356563</v>
      </c>
      <c r="T369" s="104"/>
      <c r="U369" s="15">
        <v>1736978.92</v>
      </c>
      <c r="V369" s="15">
        <v>1526280.58</v>
      </c>
      <c r="W369" s="90">
        <f t="shared" si="126"/>
        <v>210698.33999999985</v>
      </c>
      <c r="X369" s="103">
        <f t="shared" si="127"/>
        <v>0.1380469245045363</v>
      </c>
    </row>
    <row r="370" spans="1:24" s="14" customFormat="1" ht="12.75" hidden="1" outlineLevel="2">
      <c r="A370" s="14" t="s">
        <v>1171</v>
      </c>
      <c r="B370" s="14" t="s">
        <v>1172</v>
      </c>
      <c r="C370" s="54" t="s">
        <v>67</v>
      </c>
      <c r="D370" s="15"/>
      <c r="E370" s="15"/>
      <c r="F370" s="15">
        <v>0</v>
      </c>
      <c r="G370" s="15">
        <v>0</v>
      </c>
      <c r="H370" s="90">
        <f t="shared" si="120"/>
        <v>0</v>
      </c>
      <c r="I370" s="103">
        <f t="shared" si="121"/>
        <v>0</v>
      </c>
      <c r="J370" s="104"/>
      <c r="K370" s="15">
        <v>0</v>
      </c>
      <c r="L370" s="15">
        <v>-1.86</v>
      </c>
      <c r="M370" s="90">
        <f t="shared" si="122"/>
        <v>1.86</v>
      </c>
      <c r="N370" s="103" t="str">
        <f t="shared" si="123"/>
        <v>N.M.</v>
      </c>
      <c r="O370" s="104"/>
      <c r="P370" s="15">
        <v>0</v>
      </c>
      <c r="Q370" s="15">
        <v>0</v>
      </c>
      <c r="R370" s="90">
        <f t="shared" si="124"/>
        <v>0</v>
      </c>
      <c r="S370" s="103">
        <f t="shared" si="125"/>
        <v>0</v>
      </c>
      <c r="T370" s="104"/>
      <c r="U370" s="15">
        <v>0</v>
      </c>
      <c r="V370" s="15">
        <v>0</v>
      </c>
      <c r="W370" s="90">
        <f t="shared" si="126"/>
        <v>0</v>
      </c>
      <c r="X370" s="103">
        <f t="shared" si="127"/>
        <v>0</v>
      </c>
    </row>
    <row r="371" spans="1:24" s="14" customFormat="1" ht="12.75" hidden="1" outlineLevel="2">
      <c r="A371" s="14" t="s">
        <v>1173</v>
      </c>
      <c r="B371" s="14" t="s">
        <v>1174</v>
      </c>
      <c r="C371" s="54" t="s">
        <v>68</v>
      </c>
      <c r="D371" s="15"/>
      <c r="E371" s="15"/>
      <c r="F371" s="15">
        <v>0</v>
      </c>
      <c r="G371" s="15">
        <v>4143.83</v>
      </c>
      <c r="H371" s="90">
        <f t="shared" si="120"/>
        <v>-4143.83</v>
      </c>
      <c r="I371" s="103" t="str">
        <f t="shared" si="121"/>
        <v>N.M.</v>
      </c>
      <c r="J371" s="104"/>
      <c r="K371" s="15">
        <v>21941.600000000002</v>
      </c>
      <c r="L371" s="15">
        <v>4387.07</v>
      </c>
      <c r="M371" s="90">
        <f t="shared" si="122"/>
        <v>17554.530000000002</v>
      </c>
      <c r="N371" s="103">
        <f t="shared" si="123"/>
        <v>4.001424641047443</v>
      </c>
      <c r="O371" s="104"/>
      <c r="P371" s="15">
        <v>29.54</v>
      </c>
      <c r="Q371" s="15">
        <v>4129.24</v>
      </c>
      <c r="R371" s="90">
        <f t="shared" si="124"/>
        <v>-4099.7</v>
      </c>
      <c r="S371" s="103">
        <f t="shared" si="125"/>
        <v>-0.992846141178522</v>
      </c>
      <c r="T371" s="104"/>
      <c r="U371" s="15">
        <v>21344.72</v>
      </c>
      <c r="V371" s="15">
        <v>4714.19</v>
      </c>
      <c r="W371" s="90">
        <f t="shared" si="126"/>
        <v>16630.530000000002</v>
      </c>
      <c r="X371" s="103">
        <f t="shared" si="127"/>
        <v>3.5277598060324262</v>
      </c>
    </row>
    <row r="372" spans="1:24" s="14" customFormat="1" ht="12.75" hidden="1" outlineLevel="2">
      <c r="A372" s="14" t="s">
        <v>1175</v>
      </c>
      <c r="B372" s="14" t="s">
        <v>1176</v>
      </c>
      <c r="C372" s="54" t="s">
        <v>57</v>
      </c>
      <c r="D372" s="15"/>
      <c r="E372" s="15"/>
      <c r="F372" s="15">
        <v>4.86</v>
      </c>
      <c r="G372" s="15">
        <v>139.57</v>
      </c>
      <c r="H372" s="90">
        <f t="shared" si="120"/>
        <v>-134.70999999999998</v>
      </c>
      <c r="I372" s="103">
        <f t="shared" si="121"/>
        <v>-0.9651787633445582</v>
      </c>
      <c r="J372" s="104"/>
      <c r="K372" s="15">
        <v>58.07</v>
      </c>
      <c r="L372" s="15">
        <v>2682.38</v>
      </c>
      <c r="M372" s="90">
        <f t="shared" si="122"/>
        <v>-2624.31</v>
      </c>
      <c r="N372" s="103">
        <f t="shared" si="123"/>
        <v>-0.9783513148770867</v>
      </c>
      <c r="O372" s="104"/>
      <c r="P372" s="15">
        <v>11.13</v>
      </c>
      <c r="Q372" s="15">
        <v>339.85</v>
      </c>
      <c r="R372" s="90">
        <f t="shared" si="124"/>
        <v>-328.72</v>
      </c>
      <c r="S372" s="103">
        <f t="shared" si="125"/>
        <v>-0.9672502574665294</v>
      </c>
      <c r="T372" s="104"/>
      <c r="U372" s="15">
        <v>-144.45000000000002</v>
      </c>
      <c r="V372" s="15">
        <v>2735.19</v>
      </c>
      <c r="W372" s="90">
        <f t="shared" si="126"/>
        <v>-2879.64</v>
      </c>
      <c r="X372" s="103">
        <f t="shared" si="127"/>
        <v>-1.0528116876706919</v>
      </c>
    </row>
    <row r="373" spans="1:24" s="14" customFormat="1" ht="12.75" hidden="1" outlineLevel="2">
      <c r="A373" s="14" t="s">
        <v>1177</v>
      </c>
      <c r="B373" s="14" t="s">
        <v>1178</v>
      </c>
      <c r="C373" s="54" t="s">
        <v>58</v>
      </c>
      <c r="D373" s="15"/>
      <c r="E373" s="15"/>
      <c r="F373" s="15">
        <v>448.05</v>
      </c>
      <c r="G373" s="15">
        <v>2033.04</v>
      </c>
      <c r="H373" s="90">
        <f t="shared" si="120"/>
        <v>-1584.99</v>
      </c>
      <c r="I373" s="103">
        <f t="shared" si="121"/>
        <v>-0.7796157478455908</v>
      </c>
      <c r="J373" s="104"/>
      <c r="K373" s="15">
        <v>5331.17</v>
      </c>
      <c r="L373" s="15">
        <v>11358.49</v>
      </c>
      <c r="M373" s="90">
        <f t="shared" si="122"/>
        <v>-6027.32</v>
      </c>
      <c r="N373" s="103">
        <f t="shared" si="123"/>
        <v>-0.5306444782713196</v>
      </c>
      <c r="O373" s="104"/>
      <c r="P373" s="15">
        <v>1402.29</v>
      </c>
      <c r="Q373" s="15">
        <v>4845.1</v>
      </c>
      <c r="R373" s="90">
        <f t="shared" si="124"/>
        <v>-3442.8100000000004</v>
      </c>
      <c r="S373" s="103">
        <f t="shared" si="125"/>
        <v>-0.7105756331138676</v>
      </c>
      <c r="T373" s="104"/>
      <c r="U373" s="15">
        <v>6203.72</v>
      </c>
      <c r="V373" s="15">
        <v>19582.04</v>
      </c>
      <c r="W373" s="90">
        <f t="shared" si="126"/>
        <v>-13378.32</v>
      </c>
      <c r="X373" s="103">
        <f t="shared" si="127"/>
        <v>-0.6831933751539676</v>
      </c>
    </row>
    <row r="374" spans="1:24" s="14" customFormat="1" ht="12.75" hidden="1" outlineLevel="2">
      <c r="A374" s="14" t="s">
        <v>1179</v>
      </c>
      <c r="B374" s="14" t="s">
        <v>1180</v>
      </c>
      <c r="C374" s="54" t="s">
        <v>65</v>
      </c>
      <c r="D374" s="15"/>
      <c r="E374" s="15"/>
      <c r="F374" s="15">
        <v>94406.46</v>
      </c>
      <c r="G374" s="15">
        <v>28398.86</v>
      </c>
      <c r="H374" s="90">
        <f t="shared" si="120"/>
        <v>66007.6</v>
      </c>
      <c r="I374" s="103">
        <f t="shared" si="121"/>
        <v>2.3243045671551608</v>
      </c>
      <c r="J374" s="104"/>
      <c r="K374" s="15">
        <v>854132.53</v>
      </c>
      <c r="L374" s="15">
        <v>486579.47000000003</v>
      </c>
      <c r="M374" s="90">
        <f t="shared" si="122"/>
        <v>367553.06</v>
      </c>
      <c r="N374" s="103">
        <f t="shared" si="123"/>
        <v>0.7553813563075318</v>
      </c>
      <c r="O374" s="104"/>
      <c r="P374" s="15">
        <v>322210</v>
      </c>
      <c r="Q374" s="15">
        <v>93247.27</v>
      </c>
      <c r="R374" s="90">
        <f t="shared" si="124"/>
        <v>228962.72999999998</v>
      </c>
      <c r="S374" s="103">
        <f t="shared" si="125"/>
        <v>2.45543628247776</v>
      </c>
      <c r="T374" s="104"/>
      <c r="U374" s="15">
        <v>920443.16</v>
      </c>
      <c r="V374" s="15">
        <v>802094.15</v>
      </c>
      <c r="W374" s="90">
        <f t="shared" si="126"/>
        <v>118349.01000000001</v>
      </c>
      <c r="X374" s="103">
        <f t="shared" si="127"/>
        <v>0.14755002265008416</v>
      </c>
    </row>
    <row r="375" spans="1:24" s="14" customFormat="1" ht="12.75" hidden="1" outlineLevel="2">
      <c r="A375" s="14" t="s">
        <v>1181</v>
      </c>
      <c r="B375" s="14" t="s">
        <v>1182</v>
      </c>
      <c r="C375" s="54" t="s">
        <v>66</v>
      </c>
      <c r="D375" s="15"/>
      <c r="E375" s="15"/>
      <c r="F375" s="15">
        <v>1889301.8399999999</v>
      </c>
      <c r="G375" s="15">
        <v>1932906.35</v>
      </c>
      <c r="H375" s="90">
        <f t="shared" si="120"/>
        <v>-43604.51000000024</v>
      </c>
      <c r="I375" s="103">
        <f t="shared" si="121"/>
        <v>-0.022559039138135294</v>
      </c>
      <c r="J375" s="104"/>
      <c r="K375" s="15">
        <v>24697815.37</v>
      </c>
      <c r="L375" s="15">
        <v>15625840.94</v>
      </c>
      <c r="M375" s="90">
        <f t="shared" si="122"/>
        <v>9071974.430000002</v>
      </c>
      <c r="N375" s="103">
        <f t="shared" si="123"/>
        <v>0.580575116874318</v>
      </c>
      <c r="O375" s="104"/>
      <c r="P375" s="15">
        <v>6927012.55</v>
      </c>
      <c r="Q375" s="15">
        <v>7411490.72</v>
      </c>
      <c r="R375" s="90">
        <f t="shared" si="124"/>
        <v>-484478.1699999999</v>
      </c>
      <c r="S375" s="103">
        <f t="shared" si="125"/>
        <v>-0.06536851873707802</v>
      </c>
      <c r="T375" s="104"/>
      <c r="U375" s="15">
        <v>29331061.39</v>
      </c>
      <c r="V375" s="15">
        <v>8821090.113</v>
      </c>
      <c r="W375" s="90">
        <f t="shared" si="126"/>
        <v>20509971.277000003</v>
      </c>
      <c r="X375" s="103">
        <f t="shared" si="127"/>
        <v>2.325106195976121</v>
      </c>
    </row>
    <row r="376" spans="1:24" s="14" customFormat="1" ht="12.75" hidden="1" outlineLevel="2">
      <c r="A376" s="14" t="s">
        <v>1183</v>
      </c>
      <c r="B376" s="14" t="s">
        <v>1184</v>
      </c>
      <c r="C376" s="54" t="s">
        <v>69</v>
      </c>
      <c r="D376" s="15"/>
      <c r="E376" s="15"/>
      <c r="F376" s="15">
        <v>22679.61</v>
      </c>
      <c r="G376" s="15">
        <v>20867.510000000002</v>
      </c>
      <c r="H376" s="90">
        <f t="shared" si="120"/>
        <v>1812.0999999999985</v>
      </c>
      <c r="I376" s="103">
        <f t="shared" si="121"/>
        <v>0.08683834343436272</v>
      </c>
      <c r="J376" s="104"/>
      <c r="K376" s="15">
        <v>198179.73</v>
      </c>
      <c r="L376" s="15">
        <v>188949.96</v>
      </c>
      <c r="M376" s="90">
        <f t="shared" si="122"/>
        <v>9229.770000000019</v>
      </c>
      <c r="N376" s="103">
        <f t="shared" si="123"/>
        <v>0.048847694913510535</v>
      </c>
      <c r="O376" s="104"/>
      <c r="P376" s="15">
        <v>64376.18</v>
      </c>
      <c r="Q376" s="15">
        <v>65684.94</v>
      </c>
      <c r="R376" s="90">
        <f t="shared" si="124"/>
        <v>-1308.760000000002</v>
      </c>
      <c r="S376" s="103">
        <f t="shared" si="125"/>
        <v>-0.019924810770931695</v>
      </c>
      <c r="T376" s="104"/>
      <c r="U376" s="15">
        <v>243016.56</v>
      </c>
      <c r="V376" s="15">
        <v>210999.4</v>
      </c>
      <c r="W376" s="90">
        <f t="shared" si="126"/>
        <v>32017.160000000003</v>
      </c>
      <c r="X376" s="103">
        <f t="shared" si="127"/>
        <v>0.15174052627637805</v>
      </c>
    </row>
    <row r="377" spans="1:24" s="14" customFormat="1" ht="12.75" hidden="1" outlineLevel="2">
      <c r="A377" s="14" t="s">
        <v>1185</v>
      </c>
      <c r="B377" s="14" t="s">
        <v>1186</v>
      </c>
      <c r="C377" s="54" t="s">
        <v>70</v>
      </c>
      <c r="D377" s="15"/>
      <c r="E377" s="15"/>
      <c r="F377" s="15">
        <v>391537</v>
      </c>
      <c r="G377" s="15">
        <v>391537</v>
      </c>
      <c r="H377" s="90">
        <f t="shared" si="120"/>
        <v>0</v>
      </c>
      <c r="I377" s="103">
        <f t="shared" si="121"/>
        <v>0</v>
      </c>
      <c r="J377" s="104"/>
      <c r="K377" s="15">
        <v>3915370</v>
      </c>
      <c r="L377" s="15">
        <v>1566134</v>
      </c>
      <c r="M377" s="90">
        <f t="shared" si="122"/>
        <v>2349236</v>
      </c>
      <c r="N377" s="103">
        <f t="shared" si="123"/>
        <v>1.50002234802386</v>
      </c>
      <c r="O377" s="104"/>
      <c r="P377" s="15">
        <v>1174611</v>
      </c>
      <c r="Q377" s="15">
        <v>1174597</v>
      </c>
      <c r="R377" s="90">
        <f t="shared" si="124"/>
        <v>14</v>
      </c>
      <c r="S377" s="103">
        <f t="shared" si="125"/>
        <v>1.1918981574105842E-05</v>
      </c>
      <c r="T377" s="104"/>
      <c r="U377" s="15">
        <v>4698444</v>
      </c>
      <c r="V377" s="15">
        <v>1566134</v>
      </c>
      <c r="W377" s="90">
        <f t="shared" si="126"/>
        <v>3132310</v>
      </c>
      <c r="X377" s="103">
        <f t="shared" si="127"/>
        <v>2.000026817628632</v>
      </c>
    </row>
    <row r="378" spans="1:24" s="14" customFormat="1" ht="12.75" hidden="1" outlineLevel="2">
      <c r="A378" s="14" t="s">
        <v>1187</v>
      </c>
      <c r="B378" s="14" t="s">
        <v>1188</v>
      </c>
      <c r="C378" s="54" t="s">
        <v>71</v>
      </c>
      <c r="D378" s="15"/>
      <c r="E378" s="15"/>
      <c r="F378" s="15">
        <v>0</v>
      </c>
      <c r="G378" s="15">
        <v>13301.09</v>
      </c>
      <c r="H378" s="90">
        <f t="shared" si="120"/>
        <v>-13301.09</v>
      </c>
      <c r="I378" s="103" t="str">
        <f t="shared" si="121"/>
        <v>N.M.</v>
      </c>
      <c r="J378" s="104"/>
      <c r="K378" s="15">
        <v>0</v>
      </c>
      <c r="L378" s="15">
        <v>13301.09</v>
      </c>
      <c r="M378" s="90">
        <f t="shared" si="122"/>
        <v>-13301.09</v>
      </c>
      <c r="N378" s="103" t="str">
        <f t="shared" si="123"/>
        <v>N.M.</v>
      </c>
      <c r="O378" s="104"/>
      <c r="P378" s="15">
        <v>0</v>
      </c>
      <c r="Q378" s="15">
        <v>13301.09</v>
      </c>
      <c r="R378" s="90">
        <f t="shared" si="124"/>
        <v>-13301.09</v>
      </c>
      <c r="S378" s="103" t="str">
        <f t="shared" si="125"/>
        <v>N.M.</v>
      </c>
      <c r="T378" s="104"/>
      <c r="U378" s="15">
        <v>16805.54</v>
      </c>
      <c r="V378" s="15">
        <v>13301.09</v>
      </c>
      <c r="W378" s="90">
        <f t="shared" si="126"/>
        <v>3504.4500000000007</v>
      </c>
      <c r="X378" s="103">
        <f t="shared" si="127"/>
        <v>0.26347088847605726</v>
      </c>
    </row>
    <row r="379" spans="1:24" s="14" customFormat="1" ht="12.75" hidden="1" outlineLevel="2">
      <c r="A379" s="14" t="s">
        <v>1189</v>
      </c>
      <c r="B379" s="14" t="s">
        <v>1190</v>
      </c>
      <c r="C379" s="54" t="s">
        <v>67</v>
      </c>
      <c r="D379" s="15"/>
      <c r="E379" s="15"/>
      <c r="F379" s="15">
        <v>7667.66</v>
      </c>
      <c r="G379" s="15">
        <v>3458.11</v>
      </c>
      <c r="H379" s="90">
        <f t="shared" si="120"/>
        <v>4209.549999999999</v>
      </c>
      <c r="I379" s="103">
        <f t="shared" si="121"/>
        <v>1.2172978881527767</v>
      </c>
      <c r="J379" s="104"/>
      <c r="K379" s="15">
        <v>71649.81</v>
      </c>
      <c r="L379" s="15">
        <v>103010.05</v>
      </c>
      <c r="M379" s="90">
        <f t="shared" si="122"/>
        <v>-31360.240000000005</v>
      </c>
      <c r="N379" s="103">
        <f t="shared" si="123"/>
        <v>-0.3044386445788542</v>
      </c>
      <c r="O379" s="104"/>
      <c r="P379" s="15">
        <v>24495.34</v>
      </c>
      <c r="Q379" s="15">
        <v>18778.15</v>
      </c>
      <c r="R379" s="90">
        <f t="shared" si="124"/>
        <v>5717.189999999999</v>
      </c>
      <c r="S379" s="103">
        <f t="shared" si="125"/>
        <v>0.3044597044969818</v>
      </c>
      <c r="T379" s="104"/>
      <c r="U379" s="15">
        <v>82747.66</v>
      </c>
      <c r="V379" s="15">
        <v>126158.24</v>
      </c>
      <c r="W379" s="90">
        <f t="shared" si="126"/>
        <v>-43410.58</v>
      </c>
      <c r="X379" s="103">
        <f t="shared" si="127"/>
        <v>-0.3440962714762032</v>
      </c>
    </row>
    <row r="380" spans="1:24" s="14" customFormat="1" ht="12.75" hidden="1" outlineLevel="2">
      <c r="A380" s="14" t="s">
        <v>1191</v>
      </c>
      <c r="B380" s="14" t="s">
        <v>1192</v>
      </c>
      <c r="C380" s="54" t="s">
        <v>72</v>
      </c>
      <c r="D380" s="15"/>
      <c r="E380" s="15"/>
      <c r="F380" s="15">
        <v>6820.29</v>
      </c>
      <c r="G380" s="15">
        <v>24044.32</v>
      </c>
      <c r="H380" s="90">
        <f t="shared" si="120"/>
        <v>-17224.03</v>
      </c>
      <c r="I380" s="103">
        <f t="shared" si="121"/>
        <v>-0.7163450661112478</v>
      </c>
      <c r="J380" s="104"/>
      <c r="K380" s="15">
        <v>110362.12</v>
      </c>
      <c r="L380" s="15">
        <v>93616.22</v>
      </c>
      <c r="M380" s="90">
        <f t="shared" si="122"/>
        <v>16745.899999999994</v>
      </c>
      <c r="N380" s="103">
        <f t="shared" si="123"/>
        <v>0.17887819012559997</v>
      </c>
      <c r="O380" s="104"/>
      <c r="P380" s="15">
        <v>30923.08</v>
      </c>
      <c r="Q380" s="15">
        <v>18427.97</v>
      </c>
      <c r="R380" s="90">
        <f t="shared" si="124"/>
        <v>12495.11</v>
      </c>
      <c r="S380" s="103">
        <f t="shared" si="125"/>
        <v>0.6780513534588997</v>
      </c>
      <c r="T380" s="104"/>
      <c r="U380" s="15">
        <v>125579.51999999999</v>
      </c>
      <c r="V380" s="15">
        <v>85554.01</v>
      </c>
      <c r="W380" s="90">
        <f t="shared" si="126"/>
        <v>40025.509999999995</v>
      </c>
      <c r="X380" s="103">
        <f t="shared" si="127"/>
        <v>0.4678390878463791</v>
      </c>
    </row>
    <row r="381" spans="1:24" s="14" customFormat="1" ht="12.75" hidden="1" outlineLevel="2">
      <c r="A381" s="14" t="s">
        <v>1193</v>
      </c>
      <c r="B381" s="14" t="s">
        <v>1194</v>
      </c>
      <c r="C381" s="54" t="s">
        <v>73</v>
      </c>
      <c r="D381" s="15"/>
      <c r="E381" s="15"/>
      <c r="F381" s="15">
        <v>3361.87</v>
      </c>
      <c r="G381" s="15">
        <v>5543.37</v>
      </c>
      <c r="H381" s="90">
        <f t="shared" si="120"/>
        <v>-2181.5</v>
      </c>
      <c r="I381" s="103">
        <f t="shared" si="121"/>
        <v>-0.3935331756675091</v>
      </c>
      <c r="J381" s="104"/>
      <c r="K381" s="15">
        <v>49999.42</v>
      </c>
      <c r="L381" s="15">
        <v>39760.03</v>
      </c>
      <c r="M381" s="90">
        <f t="shared" si="122"/>
        <v>10239.39</v>
      </c>
      <c r="N381" s="103">
        <f t="shared" si="123"/>
        <v>0.25752973526428424</v>
      </c>
      <c r="O381" s="104"/>
      <c r="P381" s="15">
        <v>19957.84</v>
      </c>
      <c r="Q381" s="15">
        <v>13056.98</v>
      </c>
      <c r="R381" s="90">
        <f t="shared" si="124"/>
        <v>6900.860000000001</v>
      </c>
      <c r="S381" s="103">
        <f t="shared" si="125"/>
        <v>0.5285188458586902</v>
      </c>
      <c r="T381" s="104"/>
      <c r="U381" s="15">
        <v>61720.89</v>
      </c>
      <c r="V381" s="15">
        <v>49066.39</v>
      </c>
      <c r="W381" s="90">
        <f t="shared" si="126"/>
        <v>12654.5</v>
      </c>
      <c r="X381" s="103">
        <f t="shared" si="127"/>
        <v>0.25790566618004707</v>
      </c>
    </row>
    <row r="382" spans="1:24" s="14" customFormat="1" ht="12.75" hidden="1" outlineLevel="2">
      <c r="A382" s="14" t="s">
        <v>1195</v>
      </c>
      <c r="B382" s="14" t="s">
        <v>1196</v>
      </c>
      <c r="C382" s="54" t="s">
        <v>74</v>
      </c>
      <c r="D382" s="15"/>
      <c r="E382" s="15"/>
      <c r="F382" s="15">
        <v>5125.85</v>
      </c>
      <c r="G382" s="15">
        <v>6970.05</v>
      </c>
      <c r="H382" s="90">
        <f t="shared" si="120"/>
        <v>-1844.1999999999998</v>
      </c>
      <c r="I382" s="103">
        <f t="shared" si="121"/>
        <v>-0.26458920667714003</v>
      </c>
      <c r="J382" s="104"/>
      <c r="K382" s="15">
        <v>45818.840000000004</v>
      </c>
      <c r="L382" s="15">
        <v>58733.53</v>
      </c>
      <c r="M382" s="90">
        <f t="shared" si="122"/>
        <v>-12914.689999999995</v>
      </c>
      <c r="N382" s="103">
        <f t="shared" si="123"/>
        <v>-0.21988615361617111</v>
      </c>
      <c r="O382" s="104"/>
      <c r="P382" s="15">
        <v>13489.7</v>
      </c>
      <c r="Q382" s="15">
        <v>16665.73</v>
      </c>
      <c r="R382" s="90">
        <f t="shared" si="124"/>
        <v>-3176.029999999999</v>
      </c>
      <c r="S382" s="103">
        <f t="shared" si="125"/>
        <v>-0.19057251017507176</v>
      </c>
      <c r="T382" s="104"/>
      <c r="U382" s="15">
        <v>58150.11</v>
      </c>
      <c r="V382" s="15">
        <v>69526.20999999999</v>
      </c>
      <c r="W382" s="90">
        <f t="shared" si="126"/>
        <v>-11376.099999999991</v>
      </c>
      <c r="X382" s="103">
        <f t="shared" si="127"/>
        <v>-0.16362318613368962</v>
      </c>
    </row>
    <row r="383" spans="1:24" s="14" customFormat="1" ht="12.75" hidden="1" outlineLevel="2">
      <c r="A383" s="14" t="s">
        <v>1197</v>
      </c>
      <c r="B383" s="14" t="s">
        <v>1198</v>
      </c>
      <c r="C383" s="54" t="s">
        <v>75</v>
      </c>
      <c r="D383" s="15"/>
      <c r="E383" s="15"/>
      <c r="F383" s="15">
        <v>15021.94</v>
      </c>
      <c r="G383" s="15">
        <v>15000.44</v>
      </c>
      <c r="H383" s="90">
        <f t="shared" si="120"/>
        <v>21.5</v>
      </c>
      <c r="I383" s="103">
        <f t="shared" si="121"/>
        <v>0.0014332912901221563</v>
      </c>
      <c r="J383" s="104"/>
      <c r="K383" s="15">
        <v>116699.99</v>
      </c>
      <c r="L383" s="15">
        <v>321946.55</v>
      </c>
      <c r="M383" s="90">
        <f t="shared" si="122"/>
        <v>-205246.56</v>
      </c>
      <c r="N383" s="103">
        <f t="shared" si="123"/>
        <v>-0.6375175009640576</v>
      </c>
      <c r="O383" s="104"/>
      <c r="P383" s="15">
        <v>34839.73</v>
      </c>
      <c r="Q383" s="15">
        <v>40915.44</v>
      </c>
      <c r="R383" s="90">
        <f t="shared" si="124"/>
        <v>-6075.709999999999</v>
      </c>
      <c r="S383" s="103">
        <f t="shared" si="125"/>
        <v>-0.14849430923876167</v>
      </c>
      <c r="T383" s="104"/>
      <c r="U383" s="15">
        <v>141617.09</v>
      </c>
      <c r="V383" s="15">
        <v>384432.35</v>
      </c>
      <c r="W383" s="90">
        <f t="shared" si="126"/>
        <v>-242815.25999999998</v>
      </c>
      <c r="X383" s="103">
        <f t="shared" si="127"/>
        <v>-0.6316202577644675</v>
      </c>
    </row>
    <row r="384" spans="1:24" s="14" customFormat="1" ht="12.75" hidden="1" outlineLevel="2">
      <c r="A384" s="14" t="s">
        <v>1199</v>
      </c>
      <c r="B384" s="14" t="s">
        <v>1200</v>
      </c>
      <c r="C384" s="54" t="s">
        <v>76</v>
      </c>
      <c r="D384" s="15"/>
      <c r="E384" s="15"/>
      <c r="F384" s="15">
        <v>0</v>
      </c>
      <c r="G384" s="15">
        <v>0</v>
      </c>
      <c r="H384" s="90">
        <f t="shared" si="120"/>
        <v>0</v>
      </c>
      <c r="I384" s="103">
        <f t="shared" si="121"/>
        <v>0</v>
      </c>
      <c r="J384" s="104"/>
      <c r="K384" s="15">
        <v>0</v>
      </c>
      <c r="L384" s="15">
        <v>439.02</v>
      </c>
      <c r="M384" s="90">
        <f t="shared" si="122"/>
        <v>-439.02</v>
      </c>
      <c r="N384" s="103" t="str">
        <f t="shared" si="123"/>
        <v>N.M.</v>
      </c>
      <c r="O384" s="104"/>
      <c r="P384" s="15">
        <v>0</v>
      </c>
      <c r="Q384" s="15">
        <v>0</v>
      </c>
      <c r="R384" s="90">
        <f t="shared" si="124"/>
        <v>0</v>
      </c>
      <c r="S384" s="103">
        <f t="shared" si="125"/>
        <v>0</v>
      </c>
      <c r="T384" s="104"/>
      <c r="U384" s="15">
        <v>0</v>
      </c>
      <c r="V384" s="15">
        <v>846.54</v>
      </c>
      <c r="W384" s="90">
        <f t="shared" si="126"/>
        <v>-846.54</v>
      </c>
      <c r="X384" s="103" t="str">
        <f t="shared" si="127"/>
        <v>N.M.</v>
      </c>
    </row>
    <row r="385" spans="1:24" s="14" customFormat="1" ht="12.75" hidden="1" outlineLevel="2">
      <c r="A385" s="14" t="s">
        <v>1201</v>
      </c>
      <c r="B385" s="14" t="s">
        <v>1202</v>
      </c>
      <c r="C385" s="54" t="s">
        <v>77</v>
      </c>
      <c r="D385" s="15"/>
      <c r="E385" s="15"/>
      <c r="F385" s="15">
        <v>85342.69</v>
      </c>
      <c r="G385" s="15">
        <v>19595.05</v>
      </c>
      <c r="H385" s="90">
        <f t="shared" si="120"/>
        <v>65747.64</v>
      </c>
      <c r="I385" s="103">
        <f t="shared" si="121"/>
        <v>3.355318817762649</v>
      </c>
      <c r="J385" s="104"/>
      <c r="K385" s="15">
        <v>471171.71</v>
      </c>
      <c r="L385" s="15">
        <v>288821.53</v>
      </c>
      <c r="M385" s="90">
        <f t="shared" si="122"/>
        <v>182350.18</v>
      </c>
      <c r="N385" s="103">
        <f t="shared" si="123"/>
        <v>0.6313593726894251</v>
      </c>
      <c r="O385" s="104"/>
      <c r="P385" s="15">
        <v>146009.61000000002</v>
      </c>
      <c r="Q385" s="15">
        <v>101049.16</v>
      </c>
      <c r="R385" s="90">
        <f t="shared" si="124"/>
        <v>44960.45000000001</v>
      </c>
      <c r="S385" s="103">
        <f t="shared" si="125"/>
        <v>0.44493640521108746</v>
      </c>
      <c r="T385" s="104"/>
      <c r="U385" s="15">
        <v>703567.51</v>
      </c>
      <c r="V385" s="15">
        <v>413893.38</v>
      </c>
      <c r="W385" s="90">
        <f t="shared" si="126"/>
        <v>289674.13</v>
      </c>
      <c r="X385" s="103">
        <f t="shared" si="127"/>
        <v>0.6998762096653974</v>
      </c>
    </row>
    <row r="386" spans="1:24" s="14" customFormat="1" ht="12.75" hidden="1" outlineLevel="2">
      <c r="A386" s="14" t="s">
        <v>1203</v>
      </c>
      <c r="B386" s="14" t="s">
        <v>1204</v>
      </c>
      <c r="C386" s="54" t="s">
        <v>78</v>
      </c>
      <c r="D386" s="15"/>
      <c r="E386" s="15"/>
      <c r="F386" s="15">
        <v>11646.16</v>
      </c>
      <c r="G386" s="15">
        <v>2838.12</v>
      </c>
      <c r="H386" s="90">
        <f t="shared" si="120"/>
        <v>8808.04</v>
      </c>
      <c r="I386" s="103">
        <f t="shared" si="121"/>
        <v>3.1034769495299708</v>
      </c>
      <c r="J386" s="104"/>
      <c r="K386" s="15">
        <v>81395.39</v>
      </c>
      <c r="L386" s="15">
        <v>43436.73</v>
      </c>
      <c r="M386" s="90">
        <f t="shared" si="122"/>
        <v>37958.659999999996</v>
      </c>
      <c r="N386" s="103">
        <f t="shared" si="123"/>
        <v>0.8738839226617656</v>
      </c>
      <c r="O386" s="104"/>
      <c r="P386" s="15">
        <v>20430.86</v>
      </c>
      <c r="Q386" s="15">
        <v>14878.29</v>
      </c>
      <c r="R386" s="90">
        <f t="shared" si="124"/>
        <v>5552.57</v>
      </c>
      <c r="S386" s="103">
        <f t="shared" si="125"/>
        <v>0.37319947386426794</v>
      </c>
      <c r="T386" s="104"/>
      <c r="U386" s="15">
        <v>119472.43</v>
      </c>
      <c r="V386" s="15">
        <v>71408.66</v>
      </c>
      <c r="W386" s="90">
        <f t="shared" si="126"/>
        <v>48063.76999999999</v>
      </c>
      <c r="X386" s="103">
        <f t="shared" si="127"/>
        <v>0.6730804078945045</v>
      </c>
    </row>
    <row r="387" spans="1:24" s="14" customFormat="1" ht="12.75" hidden="1" outlineLevel="2">
      <c r="A387" s="14" t="s">
        <v>1205</v>
      </c>
      <c r="B387" s="14" t="s">
        <v>1206</v>
      </c>
      <c r="C387" s="54" t="s">
        <v>79</v>
      </c>
      <c r="D387" s="15"/>
      <c r="E387" s="15"/>
      <c r="F387" s="15">
        <v>0</v>
      </c>
      <c r="G387" s="15">
        <v>0</v>
      </c>
      <c r="H387" s="90">
        <f t="shared" si="120"/>
        <v>0</v>
      </c>
      <c r="I387" s="103">
        <f t="shared" si="121"/>
        <v>0</v>
      </c>
      <c r="J387" s="104"/>
      <c r="K387" s="15">
        <v>69.79</v>
      </c>
      <c r="L387" s="15">
        <v>0</v>
      </c>
      <c r="M387" s="90">
        <f t="shared" si="122"/>
        <v>69.79</v>
      </c>
      <c r="N387" s="103" t="str">
        <f t="shared" si="123"/>
        <v>N.M.</v>
      </c>
      <c r="O387" s="104"/>
      <c r="P387" s="15">
        <v>0</v>
      </c>
      <c r="Q387" s="15">
        <v>0</v>
      </c>
      <c r="R387" s="90">
        <f t="shared" si="124"/>
        <v>0</v>
      </c>
      <c r="S387" s="103">
        <f t="shared" si="125"/>
        <v>0</v>
      </c>
      <c r="T387" s="104"/>
      <c r="U387" s="15">
        <v>69.79</v>
      </c>
      <c r="V387" s="15">
        <v>0</v>
      </c>
      <c r="W387" s="90">
        <f t="shared" si="126"/>
        <v>69.79</v>
      </c>
      <c r="X387" s="103" t="str">
        <f t="shared" si="127"/>
        <v>N.M.</v>
      </c>
    </row>
    <row r="388" spans="1:24" s="14" customFormat="1" ht="12.75" hidden="1" outlineLevel="2">
      <c r="A388" s="14" t="s">
        <v>1207</v>
      </c>
      <c r="B388" s="14" t="s">
        <v>1208</v>
      </c>
      <c r="C388" s="54" t="s">
        <v>80</v>
      </c>
      <c r="D388" s="15"/>
      <c r="E388" s="15"/>
      <c r="F388" s="15">
        <v>0</v>
      </c>
      <c r="G388" s="15">
        <v>0</v>
      </c>
      <c r="H388" s="90">
        <f t="shared" si="120"/>
        <v>0</v>
      </c>
      <c r="I388" s="103">
        <f t="shared" si="121"/>
        <v>0</v>
      </c>
      <c r="J388" s="104"/>
      <c r="K388" s="15">
        <v>0</v>
      </c>
      <c r="L388" s="15">
        <v>0</v>
      </c>
      <c r="M388" s="90">
        <f t="shared" si="122"/>
        <v>0</v>
      </c>
      <c r="N388" s="103">
        <f t="shared" si="123"/>
        <v>0</v>
      </c>
      <c r="O388" s="104"/>
      <c r="P388" s="15">
        <v>0</v>
      </c>
      <c r="Q388" s="15">
        <v>0</v>
      </c>
      <c r="R388" s="90">
        <f t="shared" si="124"/>
        <v>0</v>
      </c>
      <c r="S388" s="103">
        <f t="shared" si="125"/>
        <v>0</v>
      </c>
      <c r="T388" s="104"/>
      <c r="U388" s="15">
        <v>113.23</v>
      </c>
      <c r="V388" s="15">
        <v>111.7</v>
      </c>
      <c r="W388" s="90">
        <f t="shared" si="126"/>
        <v>1.5300000000000011</v>
      </c>
      <c r="X388" s="103">
        <f t="shared" si="127"/>
        <v>0.013697403760071631</v>
      </c>
    </row>
    <row r="389" spans="1:24" s="14" customFormat="1" ht="12.75" hidden="1" outlineLevel="2">
      <c r="A389" s="14" t="s">
        <v>1209</v>
      </c>
      <c r="B389" s="14" t="s">
        <v>1210</v>
      </c>
      <c r="C389" s="54" t="s">
        <v>81</v>
      </c>
      <c r="D389" s="15"/>
      <c r="E389" s="15"/>
      <c r="F389" s="15">
        <v>85693.85</v>
      </c>
      <c r="G389" s="15">
        <v>72122.83</v>
      </c>
      <c r="H389" s="90">
        <f t="shared" si="120"/>
        <v>13571.020000000004</v>
      </c>
      <c r="I389" s="103">
        <f t="shared" si="121"/>
        <v>0.18816538397065122</v>
      </c>
      <c r="J389" s="104"/>
      <c r="K389" s="15">
        <v>915336.49</v>
      </c>
      <c r="L389" s="15">
        <v>842807.34</v>
      </c>
      <c r="M389" s="90">
        <f t="shared" si="122"/>
        <v>72529.15000000002</v>
      </c>
      <c r="N389" s="103">
        <f t="shared" si="123"/>
        <v>0.08605661882346685</v>
      </c>
      <c r="O389" s="104"/>
      <c r="P389" s="15">
        <v>269860.72000000003</v>
      </c>
      <c r="Q389" s="15">
        <v>217338.16</v>
      </c>
      <c r="R389" s="90">
        <f t="shared" si="124"/>
        <v>52522.56000000003</v>
      </c>
      <c r="S389" s="103">
        <f t="shared" si="125"/>
        <v>0.2416628538679081</v>
      </c>
      <c r="T389" s="104"/>
      <c r="U389" s="15">
        <v>1167229.44</v>
      </c>
      <c r="V389" s="15">
        <v>1034351.14</v>
      </c>
      <c r="W389" s="90">
        <f t="shared" si="126"/>
        <v>132878.29999999993</v>
      </c>
      <c r="X389" s="103">
        <f t="shared" si="127"/>
        <v>0.1284653681534106</v>
      </c>
    </row>
    <row r="390" spans="1:24" s="14" customFormat="1" ht="12.75" hidden="1" outlineLevel="2">
      <c r="A390" s="14" t="s">
        <v>1211</v>
      </c>
      <c r="B390" s="14" t="s">
        <v>1212</v>
      </c>
      <c r="C390" s="54" t="s">
        <v>82</v>
      </c>
      <c r="D390" s="15"/>
      <c r="E390" s="15"/>
      <c r="F390" s="15">
        <v>0</v>
      </c>
      <c r="G390" s="15">
        <v>0</v>
      </c>
      <c r="H390" s="90">
        <f t="shared" si="120"/>
        <v>0</v>
      </c>
      <c r="I390" s="103">
        <f t="shared" si="121"/>
        <v>0</v>
      </c>
      <c r="J390" s="104"/>
      <c r="K390" s="15">
        <v>2186.43</v>
      </c>
      <c r="L390" s="15">
        <v>0</v>
      </c>
      <c r="M390" s="90">
        <f t="shared" si="122"/>
        <v>2186.43</v>
      </c>
      <c r="N390" s="103" t="str">
        <f t="shared" si="123"/>
        <v>N.M.</v>
      </c>
      <c r="O390" s="104"/>
      <c r="P390" s="15">
        <v>2029.8</v>
      </c>
      <c r="Q390" s="15">
        <v>0</v>
      </c>
      <c r="R390" s="90">
        <f t="shared" si="124"/>
        <v>2029.8</v>
      </c>
      <c r="S390" s="103" t="str">
        <f t="shared" si="125"/>
        <v>N.M.</v>
      </c>
      <c r="T390" s="104"/>
      <c r="U390" s="15">
        <v>230138.09</v>
      </c>
      <c r="V390" s="15">
        <v>0</v>
      </c>
      <c r="W390" s="90">
        <f t="shared" si="126"/>
        <v>230138.09</v>
      </c>
      <c r="X390" s="103" t="str">
        <f t="shared" si="127"/>
        <v>N.M.</v>
      </c>
    </row>
    <row r="391" spans="1:24" s="14" customFormat="1" ht="12.75" hidden="1" outlineLevel="2">
      <c r="A391" s="14" t="s">
        <v>1213</v>
      </c>
      <c r="B391" s="14" t="s">
        <v>1214</v>
      </c>
      <c r="C391" s="54" t="s">
        <v>83</v>
      </c>
      <c r="D391" s="15"/>
      <c r="E391" s="15"/>
      <c r="F391" s="15">
        <v>0</v>
      </c>
      <c r="G391" s="15">
        <v>0</v>
      </c>
      <c r="H391" s="90">
        <f t="shared" si="120"/>
        <v>0</v>
      </c>
      <c r="I391" s="103">
        <f t="shared" si="121"/>
        <v>0</v>
      </c>
      <c r="J391" s="104"/>
      <c r="K391" s="15">
        <v>183.23</v>
      </c>
      <c r="L391" s="15">
        <v>0</v>
      </c>
      <c r="M391" s="90">
        <f t="shared" si="122"/>
        <v>183.23</v>
      </c>
      <c r="N391" s="103" t="str">
        <f t="shared" si="123"/>
        <v>N.M.</v>
      </c>
      <c r="O391" s="104"/>
      <c r="P391" s="15">
        <v>183.23</v>
      </c>
      <c r="Q391" s="15">
        <v>0</v>
      </c>
      <c r="R391" s="90">
        <f t="shared" si="124"/>
        <v>183.23</v>
      </c>
      <c r="S391" s="103" t="str">
        <f t="shared" si="125"/>
        <v>N.M.</v>
      </c>
      <c r="T391" s="104"/>
      <c r="U391" s="15">
        <v>183.23</v>
      </c>
      <c r="V391" s="15">
        <v>0</v>
      </c>
      <c r="W391" s="90">
        <f t="shared" si="126"/>
        <v>183.23</v>
      </c>
      <c r="X391" s="103" t="str">
        <f t="shared" si="127"/>
        <v>N.M.</v>
      </c>
    </row>
    <row r="392" spans="1:24" s="13" customFormat="1" ht="12.75" collapsed="1">
      <c r="A392" s="13" t="s">
        <v>237</v>
      </c>
      <c r="B392" s="11"/>
      <c r="C392" s="56" t="s">
        <v>279</v>
      </c>
      <c r="D392" s="29"/>
      <c r="E392" s="29"/>
      <c r="F392" s="129">
        <v>3789005.1900000004</v>
      </c>
      <c r="G392" s="129">
        <v>4323962.67</v>
      </c>
      <c r="H392" s="129">
        <f>+F392-G392</f>
        <v>-534957.4799999995</v>
      </c>
      <c r="I392" s="99">
        <f>IF(G392&lt;0,IF(H392=0,0,IF(OR(G392=0,F392=0),"N.M.",IF(ABS(H392/G392)&gt;=10,"N.M.",H392/(-G392)))),IF(H392=0,0,IF(OR(G392=0,F392=0),"N.M.",IF(ABS(H392/G392)&gt;=10,"N.M.",H392/G392))))</f>
        <v>-0.1237192642090963</v>
      </c>
      <c r="J392" s="115"/>
      <c r="K392" s="129">
        <v>43735703.29</v>
      </c>
      <c r="L392" s="129">
        <v>36272539.410000004</v>
      </c>
      <c r="M392" s="129">
        <f>+K392-L392</f>
        <v>7463163.879999995</v>
      </c>
      <c r="N392" s="99">
        <f>IF(L392&lt;0,IF(M392=0,0,IF(OR(L392=0,K392=0),"N.M.",IF(ABS(M392/L392)&gt;=10,"N.M.",M392/(-L392)))),IF(M392=0,0,IF(OR(L392=0,K392=0),"N.M.",IF(ABS(M392/L392)&gt;=10,"N.M.",M392/L392))))</f>
        <v>0.205752450790431</v>
      </c>
      <c r="O392" s="115"/>
      <c r="P392" s="129">
        <v>13092786.07</v>
      </c>
      <c r="Q392" s="129">
        <v>13264924.680000002</v>
      </c>
      <c r="R392" s="129">
        <f>+P392-Q392</f>
        <v>-172138.61000000127</v>
      </c>
      <c r="S392" s="99">
        <f>IF(Q392&lt;0,IF(R392=0,0,IF(OR(Q392=0,P392=0),"N.M.",IF(ABS(R392/Q392)&gt;=10,"N.M.",R392/(-Q392)))),IF(R392=0,0,IF(OR(Q392=0,P392=0),"N.M.",IF(ABS(R392/Q392)&gt;=10,"N.M.",R392/Q392))))</f>
        <v>-0.012976976059241465</v>
      </c>
      <c r="T392" s="115"/>
      <c r="U392" s="129">
        <v>53686275.295</v>
      </c>
      <c r="V392" s="129">
        <v>34225664.32300001</v>
      </c>
      <c r="W392" s="129">
        <f>+U392-V392</f>
        <v>19460610.971999995</v>
      </c>
      <c r="X392" s="99">
        <f>IF(V392&lt;0,IF(W392=0,0,IF(OR(V392=0,U392=0),"N.M.",IF(ABS(W392/V392)&gt;=10,"N.M.",W392/(-V392)))),IF(W392=0,0,IF(OR(V392=0,U392=0),"N.M.",IF(ABS(W392/V392)&gt;=10,"N.M.",W392/V392))))</f>
        <v>0.5685970267324295</v>
      </c>
    </row>
    <row r="393" spans="1:24" s="13" customFormat="1" ht="12.75">
      <c r="A393" s="13" t="s">
        <v>238</v>
      </c>
      <c r="B393" s="11"/>
      <c r="C393" s="52" t="s">
        <v>296</v>
      </c>
      <c r="D393" s="29"/>
      <c r="E393" s="29"/>
      <c r="F393" s="29">
        <v>44626716.24199997</v>
      </c>
      <c r="G393" s="29">
        <v>42542865.09799998</v>
      </c>
      <c r="H393" s="29">
        <f>+F393-G393</f>
        <v>2083851.1439999864</v>
      </c>
      <c r="I393" s="98">
        <f>IF(G393&lt;0,IF(H393=0,0,IF(OR(G393=0,F393=0),"N.M.",IF(ABS(H393/G393)&gt;=10,"N.M.",H393/(-G393)))),IF(H393=0,0,IF(OR(G393=0,F393=0),"N.M.",IF(ABS(H393/G393)&gt;=10,"N.M.",H393/G393))))</f>
        <v>0.04898238844985436</v>
      </c>
      <c r="J393" s="115"/>
      <c r="K393" s="29">
        <v>486237248.245</v>
      </c>
      <c r="L393" s="29">
        <v>461248545.1060002</v>
      </c>
      <c r="M393" s="29">
        <f>+K393-L393</f>
        <v>24988703.13899982</v>
      </c>
      <c r="N393" s="98">
        <f>IF(L393&lt;0,IF(M393=0,0,IF(OR(L393=0,K393=0),"N.M.",IF(ABS(M393/L393)&gt;=10,"N.M.",M393/(-L393)))),IF(M393=0,0,IF(OR(L393=0,K393=0),"N.M.",IF(ABS(M393/L393)&gt;=10,"N.M.",M393/L393))))</f>
        <v>0.0541762210507507</v>
      </c>
      <c r="O393" s="115"/>
      <c r="P393" s="29">
        <v>136003547.393</v>
      </c>
      <c r="Q393" s="29">
        <v>134057922.18199994</v>
      </c>
      <c r="R393" s="29">
        <f>+P393-Q393</f>
        <v>1945625.21100007</v>
      </c>
      <c r="S393" s="98">
        <f>IF(Q393&lt;0,IF(R393=0,0,IF(OR(Q393=0,P393=0),"N.M.",IF(ABS(R393/Q393)&gt;=10,"N.M.",R393/(-Q393)))),IF(R393=0,0,IF(OR(Q393=0,P393=0),"N.M.",IF(ABS(R393/Q393)&gt;=10,"N.M.",R393/Q393))))</f>
        <v>0.014513317671436434</v>
      </c>
      <c r="T393" s="115"/>
      <c r="U393" s="29">
        <v>583004675.0229996</v>
      </c>
      <c r="V393" s="29">
        <v>540760396.756</v>
      </c>
      <c r="W393" s="29">
        <f>+U393-V393</f>
        <v>42244278.2669996</v>
      </c>
      <c r="X393" s="98">
        <f>IF(V393&lt;0,IF(W393=0,0,IF(OR(V393=0,U393=0),"N.M.",IF(ABS(W393/V393)&gt;=10,"N.M.",W393/(-V393)))),IF(W393=0,0,IF(OR(V393=0,U393=0),"N.M.",IF(ABS(W393/V393)&gt;=10,"N.M.",W393/V393))))</f>
        <v>0.07812014067676061</v>
      </c>
    </row>
    <row r="394" spans="2:24" s="30" customFormat="1" ht="4.5" customHeight="1" hidden="1" outlineLevel="1">
      <c r="B394" s="31"/>
      <c r="C394" s="58"/>
      <c r="D394" s="33"/>
      <c r="E394" s="33"/>
      <c r="F394" s="36"/>
      <c r="G394" s="36"/>
      <c r="H394" s="36"/>
      <c r="I394" s="100"/>
      <c r="J394" s="116"/>
      <c r="K394" s="36"/>
      <c r="L394" s="36"/>
      <c r="M394" s="36"/>
      <c r="N394" s="100"/>
      <c r="O394" s="116"/>
      <c r="P394" s="36"/>
      <c r="Q394" s="36"/>
      <c r="R394" s="36"/>
      <c r="S394" s="100"/>
      <c r="T394" s="116"/>
      <c r="U394" s="36"/>
      <c r="V394" s="36"/>
      <c r="W394" s="36"/>
      <c r="X394" s="100"/>
    </row>
    <row r="395" spans="1:24" s="14" customFormat="1" ht="12.75" hidden="1" outlineLevel="2">
      <c r="A395" s="14" t="s">
        <v>1215</v>
      </c>
      <c r="B395" s="14" t="s">
        <v>1216</v>
      </c>
      <c r="C395" s="54" t="s">
        <v>84</v>
      </c>
      <c r="D395" s="15"/>
      <c r="E395" s="15"/>
      <c r="F395" s="15">
        <v>4165474.09</v>
      </c>
      <c r="G395" s="15">
        <v>4081706.59</v>
      </c>
      <c r="H395" s="90">
        <f>+F395-G395</f>
        <v>83767.5</v>
      </c>
      <c r="I395" s="103">
        <f aca="true" t="shared" si="128" ref="I395:I406">IF(G395&lt;0,IF(H395=0,0,IF(OR(G395=0,F395=0),"N.M.",IF(ABS(H395/G395)&gt;=10,"N.M.",H395/(-G395)))),IF(H395=0,0,IF(OR(G395=0,F395=0),"N.M.",IF(ABS(H395/G395)&gt;=10,"N.M.",H395/G395))))</f>
        <v>0.0205226657411453</v>
      </c>
      <c r="J395" s="104"/>
      <c r="K395" s="15">
        <v>41459595.35</v>
      </c>
      <c r="L395" s="15">
        <v>40532490.18</v>
      </c>
      <c r="M395" s="90">
        <f>+K395-L395</f>
        <v>927105.1700000018</v>
      </c>
      <c r="N395" s="103">
        <f aca="true" t="shared" si="129" ref="N395:N406">IF(L395&lt;0,IF(M395=0,0,IF(OR(L395=0,K395=0),"N.M.",IF(ABS(M395/L395)&gt;=10,"N.M.",M395/(-L395)))),IF(M395=0,0,IF(OR(L395=0,K395=0),"N.M.",IF(ABS(M395/L395)&gt;=10,"N.M.",M395/L395))))</f>
        <v>0.02287313623917103</v>
      </c>
      <c r="O395" s="104"/>
      <c r="P395" s="15">
        <v>12538530.51</v>
      </c>
      <c r="Q395" s="15">
        <v>12228367.77</v>
      </c>
      <c r="R395" s="90">
        <f>+P395-Q395</f>
        <v>310162.7400000002</v>
      </c>
      <c r="S395" s="103">
        <f aca="true" t="shared" si="130" ref="S395:S406">IF(Q395&lt;0,IF(R395=0,0,IF(OR(Q395=0,P395=0),"N.M.",IF(ABS(R395/Q395)&gt;=10,"N.M.",R395/(-Q395)))),IF(R395=0,0,IF(OR(Q395=0,P395=0),"N.M.",IF(ABS(R395/Q395)&gt;=10,"N.M.",R395/Q395))))</f>
        <v>0.02536419789081959</v>
      </c>
      <c r="T395" s="104"/>
      <c r="U395" s="15">
        <v>49649568.13</v>
      </c>
      <c r="V395" s="15">
        <v>48562147.86</v>
      </c>
      <c r="W395" s="90">
        <f>+U395-V395</f>
        <v>1087420.2700000033</v>
      </c>
      <c r="X395" s="103">
        <f aca="true" t="shared" si="131" ref="X395:X406">IF(V395&lt;0,IF(W395=0,0,IF(OR(V395=0,U395=0),"N.M.",IF(ABS(W395/V395)&gt;=10,"N.M.",W395/(-V395)))),IF(W395=0,0,IF(OR(V395=0,U395=0),"N.M.",IF(ABS(W395/V395)&gt;=10,"N.M.",W395/V395))))</f>
        <v>0.02239234296503794</v>
      </c>
    </row>
    <row r="396" spans="1:24" ht="12.75" hidden="1" outlineLevel="1">
      <c r="A396" s="9" t="s">
        <v>411</v>
      </c>
      <c r="C396" s="66" t="s">
        <v>354</v>
      </c>
      <c r="D396" s="28"/>
      <c r="E396" s="28"/>
      <c r="F396" s="17">
        <v>4165474.09</v>
      </c>
      <c r="G396" s="17">
        <v>4081706.59</v>
      </c>
      <c r="H396" s="35">
        <f aca="true" t="shared" si="132" ref="H396:H406">+F396-G396</f>
        <v>83767.5</v>
      </c>
      <c r="I396" s="95">
        <f t="shared" si="128"/>
        <v>0.0205226657411453</v>
      </c>
      <c r="K396" s="17">
        <v>41459595.35</v>
      </c>
      <c r="L396" s="17">
        <v>40532490.18</v>
      </c>
      <c r="M396" s="35">
        <f aca="true" t="shared" si="133" ref="M396:M406">+K396-L396</f>
        <v>927105.1700000018</v>
      </c>
      <c r="N396" s="95">
        <f t="shared" si="129"/>
        <v>0.02287313623917103</v>
      </c>
      <c r="P396" s="17">
        <v>12538530.51</v>
      </c>
      <c r="Q396" s="17">
        <v>12228367.77</v>
      </c>
      <c r="R396" s="35">
        <f aca="true" t="shared" si="134" ref="R396:R406">+P396-Q396</f>
        <v>310162.7400000002</v>
      </c>
      <c r="S396" s="95">
        <f t="shared" si="130"/>
        <v>0.02536419789081959</v>
      </c>
      <c r="U396" s="17">
        <v>49649568.13</v>
      </c>
      <c r="V396" s="17">
        <v>48562147.86</v>
      </c>
      <c r="W396" s="35">
        <f aca="true" t="shared" si="135" ref="W396:W406">+U396-V396</f>
        <v>1087420.2700000033</v>
      </c>
      <c r="X396" s="95">
        <f t="shared" si="131"/>
        <v>0.02239234296503794</v>
      </c>
    </row>
    <row r="397" spans="1:24" s="14" customFormat="1" ht="12.75" hidden="1" outlineLevel="2">
      <c r="A397" s="14" t="s">
        <v>1217</v>
      </c>
      <c r="B397" s="14" t="s">
        <v>1218</v>
      </c>
      <c r="C397" s="54" t="s">
        <v>85</v>
      </c>
      <c r="D397" s="15"/>
      <c r="E397" s="15"/>
      <c r="F397" s="15">
        <v>238979</v>
      </c>
      <c r="G397" s="15">
        <v>333484.89</v>
      </c>
      <c r="H397" s="90">
        <f>+F397-G397</f>
        <v>-94505.89000000001</v>
      </c>
      <c r="I397" s="103">
        <f t="shared" si="128"/>
        <v>-0.28338882160448114</v>
      </c>
      <c r="J397" s="104"/>
      <c r="K397" s="15">
        <v>3058749.76</v>
      </c>
      <c r="L397" s="15">
        <v>3149084.17</v>
      </c>
      <c r="M397" s="90">
        <f>+K397-L397</f>
        <v>-90334.41000000015</v>
      </c>
      <c r="N397" s="103">
        <f t="shared" si="129"/>
        <v>-0.028685930614550752</v>
      </c>
      <c r="O397" s="104"/>
      <c r="P397" s="15">
        <v>823861.43</v>
      </c>
      <c r="Q397" s="15">
        <v>994716.01</v>
      </c>
      <c r="R397" s="90">
        <f>+P397-Q397</f>
        <v>-170854.57999999996</v>
      </c>
      <c r="S397" s="103">
        <f t="shared" si="130"/>
        <v>-0.1717621695864732</v>
      </c>
      <c r="T397" s="104"/>
      <c r="U397" s="15">
        <v>3704344.6399999997</v>
      </c>
      <c r="V397" s="15">
        <v>3816869.4699999997</v>
      </c>
      <c r="W397" s="90">
        <f>+U397-V397</f>
        <v>-112524.83000000007</v>
      </c>
      <c r="X397" s="103">
        <f t="shared" si="131"/>
        <v>-0.02948092170414203</v>
      </c>
    </row>
    <row r="398" spans="1:24" ht="12.75" hidden="1" outlineLevel="1">
      <c r="A398" s="74" t="s">
        <v>366</v>
      </c>
      <c r="C398" s="75" t="s">
        <v>372</v>
      </c>
      <c r="D398" s="28"/>
      <c r="E398" s="28"/>
      <c r="F398" s="17">
        <v>238979</v>
      </c>
      <c r="G398" s="17">
        <v>333484.89</v>
      </c>
      <c r="H398" s="35">
        <f t="shared" si="132"/>
        <v>-94505.89000000001</v>
      </c>
      <c r="I398" s="95">
        <f t="shared" si="128"/>
        <v>-0.28338882160448114</v>
      </c>
      <c r="K398" s="17">
        <v>3058749.76</v>
      </c>
      <c r="L398" s="17">
        <v>3149084.17</v>
      </c>
      <c r="M398" s="35">
        <f t="shared" si="133"/>
        <v>-90334.41000000015</v>
      </c>
      <c r="N398" s="95">
        <f t="shared" si="129"/>
        <v>-0.028685930614550752</v>
      </c>
      <c r="P398" s="17">
        <v>823861.43</v>
      </c>
      <c r="Q398" s="17">
        <v>994716.01</v>
      </c>
      <c r="R398" s="35">
        <f t="shared" si="134"/>
        <v>-170854.57999999996</v>
      </c>
      <c r="S398" s="95">
        <f t="shared" si="130"/>
        <v>-0.1717621695864732</v>
      </c>
      <c r="U398" s="17">
        <v>3704344.6399999997</v>
      </c>
      <c r="V398" s="17">
        <v>3816869.4699999997</v>
      </c>
      <c r="W398" s="35">
        <f t="shared" si="135"/>
        <v>-112524.83000000007</v>
      </c>
      <c r="X398" s="95">
        <f t="shared" si="131"/>
        <v>-0.02948092170414203</v>
      </c>
    </row>
    <row r="399" spans="1:24" ht="12.75" hidden="1" outlineLevel="1">
      <c r="A399" s="74" t="s">
        <v>367</v>
      </c>
      <c r="C399" s="75" t="s">
        <v>371</v>
      </c>
      <c r="D399" s="28"/>
      <c r="E399" s="28"/>
      <c r="F399" s="17">
        <v>0</v>
      </c>
      <c r="G399" s="17">
        <v>0</v>
      </c>
      <c r="H399" s="35">
        <f t="shared" si="132"/>
        <v>0</v>
      </c>
      <c r="I399" s="95">
        <f t="shared" si="128"/>
        <v>0</v>
      </c>
      <c r="K399" s="17">
        <v>0</v>
      </c>
      <c r="L399" s="17">
        <v>0</v>
      </c>
      <c r="M399" s="35">
        <f t="shared" si="133"/>
        <v>0</v>
      </c>
      <c r="N399" s="95">
        <f t="shared" si="129"/>
        <v>0</v>
      </c>
      <c r="P399" s="17">
        <v>0</v>
      </c>
      <c r="Q399" s="17">
        <v>0</v>
      </c>
      <c r="R399" s="35">
        <f t="shared" si="134"/>
        <v>0</v>
      </c>
      <c r="S399" s="95">
        <f t="shared" si="130"/>
        <v>0</v>
      </c>
      <c r="U399" s="17">
        <v>0</v>
      </c>
      <c r="V399" s="17">
        <v>0</v>
      </c>
      <c r="W399" s="35">
        <f t="shared" si="135"/>
        <v>0</v>
      </c>
      <c r="X399" s="95">
        <f t="shared" si="131"/>
        <v>0</v>
      </c>
    </row>
    <row r="400" spans="1:24" s="14" customFormat="1" ht="12.75" hidden="1" outlineLevel="2">
      <c r="A400" s="14" t="s">
        <v>1219</v>
      </c>
      <c r="B400" s="14" t="s">
        <v>1220</v>
      </c>
      <c r="C400" s="54" t="s">
        <v>86</v>
      </c>
      <c r="D400" s="15"/>
      <c r="E400" s="15"/>
      <c r="F400" s="15">
        <v>3218</v>
      </c>
      <c r="G400" s="15">
        <v>3218</v>
      </c>
      <c r="H400" s="90">
        <f>+F400-G400</f>
        <v>0</v>
      </c>
      <c r="I400" s="103">
        <f t="shared" si="128"/>
        <v>0</v>
      </c>
      <c r="J400" s="104"/>
      <c r="K400" s="15">
        <v>32180</v>
      </c>
      <c r="L400" s="15">
        <v>32180</v>
      </c>
      <c r="M400" s="90">
        <f>+K400-L400</f>
        <v>0</v>
      </c>
      <c r="N400" s="103">
        <f t="shared" si="129"/>
        <v>0</v>
      </c>
      <c r="O400" s="104"/>
      <c r="P400" s="15">
        <v>9654</v>
      </c>
      <c r="Q400" s="15">
        <v>9654</v>
      </c>
      <c r="R400" s="90">
        <f>+P400-Q400</f>
        <v>0</v>
      </c>
      <c r="S400" s="103">
        <f t="shared" si="130"/>
        <v>0</v>
      </c>
      <c r="T400" s="104"/>
      <c r="U400" s="15">
        <v>38616</v>
      </c>
      <c r="V400" s="15">
        <v>38616</v>
      </c>
      <c r="W400" s="90">
        <f>+U400-V400</f>
        <v>0</v>
      </c>
      <c r="X400" s="103">
        <f t="shared" si="131"/>
        <v>0</v>
      </c>
    </row>
    <row r="401" spans="1:24" ht="12.75" hidden="1" outlineLevel="1">
      <c r="A401" s="74" t="s">
        <v>368</v>
      </c>
      <c r="C401" s="75" t="s">
        <v>373</v>
      </c>
      <c r="D401" s="28"/>
      <c r="E401" s="28"/>
      <c r="F401" s="17">
        <v>3218</v>
      </c>
      <c r="G401" s="17">
        <v>3218</v>
      </c>
      <c r="H401" s="35">
        <f t="shared" si="132"/>
        <v>0</v>
      </c>
      <c r="I401" s="95">
        <f t="shared" si="128"/>
        <v>0</v>
      </c>
      <c r="K401" s="17">
        <v>32180</v>
      </c>
      <c r="L401" s="17">
        <v>32180</v>
      </c>
      <c r="M401" s="35">
        <f t="shared" si="133"/>
        <v>0</v>
      </c>
      <c r="N401" s="95">
        <f t="shared" si="129"/>
        <v>0</v>
      </c>
      <c r="P401" s="17">
        <v>9654</v>
      </c>
      <c r="Q401" s="17">
        <v>9654</v>
      </c>
      <c r="R401" s="35">
        <f t="shared" si="134"/>
        <v>0</v>
      </c>
      <c r="S401" s="95">
        <f t="shared" si="130"/>
        <v>0</v>
      </c>
      <c r="U401" s="17">
        <v>38616</v>
      </c>
      <c r="V401" s="17">
        <v>38616</v>
      </c>
      <c r="W401" s="35">
        <f t="shared" si="135"/>
        <v>0</v>
      </c>
      <c r="X401" s="95">
        <f t="shared" si="131"/>
        <v>0</v>
      </c>
    </row>
    <row r="402" spans="1:24" ht="12.75" hidden="1" outlineLevel="1">
      <c r="A402" s="74" t="s">
        <v>369</v>
      </c>
      <c r="C402" s="75" t="s">
        <v>374</v>
      </c>
      <c r="D402" s="28"/>
      <c r="E402" s="28"/>
      <c r="F402" s="17">
        <v>0</v>
      </c>
      <c r="G402" s="17">
        <v>0</v>
      </c>
      <c r="H402" s="35">
        <f t="shared" si="132"/>
        <v>0</v>
      </c>
      <c r="I402" s="95">
        <f t="shared" si="128"/>
        <v>0</v>
      </c>
      <c r="K402" s="17">
        <v>0</v>
      </c>
      <c r="L402" s="17">
        <v>0</v>
      </c>
      <c r="M402" s="35">
        <f t="shared" si="133"/>
        <v>0</v>
      </c>
      <c r="N402" s="95">
        <f t="shared" si="129"/>
        <v>0</v>
      </c>
      <c r="P402" s="17">
        <v>0</v>
      </c>
      <c r="Q402" s="17">
        <v>0</v>
      </c>
      <c r="R402" s="35">
        <f t="shared" si="134"/>
        <v>0</v>
      </c>
      <c r="S402" s="95">
        <f t="shared" si="130"/>
        <v>0</v>
      </c>
      <c r="U402" s="17">
        <v>0</v>
      </c>
      <c r="V402" s="17">
        <v>0</v>
      </c>
      <c r="W402" s="35">
        <f t="shared" si="135"/>
        <v>0</v>
      </c>
      <c r="X402" s="95">
        <f t="shared" si="131"/>
        <v>0</v>
      </c>
    </row>
    <row r="403" spans="1:24" s="14" customFormat="1" ht="12.75" hidden="1" outlineLevel="2">
      <c r="A403" s="14" t="s">
        <v>1221</v>
      </c>
      <c r="B403" s="14" t="s">
        <v>1222</v>
      </c>
      <c r="C403" s="54" t="s">
        <v>87</v>
      </c>
      <c r="D403" s="15"/>
      <c r="E403" s="15"/>
      <c r="F403" s="15">
        <v>25959.56</v>
      </c>
      <c r="G403" s="15">
        <v>25959.56</v>
      </c>
      <c r="H403" s="90">
        <f>+F403-G403</f>
        <v>0</v>
      </c>
      <c r="I403" s="103">
        <f t="shared" si="128"/>
        <v>0</v>
      </c>
      <c r="J403" s="104"/>
      <c r="K403" s="15">
        <v>259595.6</v>
      </c>
      <c r="L403" s="15">
        <v>259595.6</v>
      </c>
      <c r="M403" s="90">
        <f>+K403-L403</f>
        <v>0</v>
      </c>
      <c r="N403" s="103">
        <f t="shared" si="129"/>
        <v>0</v>
      </c>
      <c r="O403" s="104"/>
      <c r="P403" s="15">
        <v>77878.68000000001</v>
      </c>
      <c r="Q403" s="15">
        <v>77878.68000000001</v>
      </c>
      <c r="R403" s="90">
        <f>+P403-Q403</f>
        <v>0</v>
      </c>
      <c r="S403" s="103">
        <f t="shared" si="130"/>
        <v>0</v>
      </c>
      <c r="T403" s="104"/>
      <c r="U403" s="15">
        <v>311514.72000000003</v>
      </c>
      <c r="V403" s="15">
        <v>311514.72000000003</v>
      </c>
      <c r="W403" s="90">
        <f>+U403-V403</f>
        <v>0</v>
      </c>
      <c r="X403" s="103">
        <f t="shared" si="131"/>
        <v>0</v>
      </c>
    </row>
    <row r="404" spans="1:24" ht="12.75" hidden="1" outlineLevel="1">
      <c r="A404" s="74" t="s">
        <v>370</v>
      </c>
      <c r="C404" s="75" t="s">
        <v>375</v>
      </c>
      <c r="D404" s="28"/>
      <c r="E404" s="28"/>
      <c r="F404" s="17">
        <v>25959.56</v>
      </c>
      <c r="G404" s="17">
        <v>25959.56</v>
      </c>
      <c r="H404" s="35">
        <f t="shared" si="132"/>
        <v>0</v>
      </c>
      <c r="I404" s="95">
        <f t="shared" si="128"/>
        <v>0</v>
      </c>
      <c r="K404" s="17">
        <v>259595.6</v>
      </c>
      <c r="L404" s="17">
        <v>259595.6</v>
      </c>
      <c r="M404" s="35">
        <f t="shared" si="133"/>
        <v>0</v>
      </c>
      <c r="N404" s="95">
        <f t="shared" si="129"/>
        <v>0</v>
      </c>
      <c r="P404" s="17">
        <v>77878.68000000001</v>
      </c>
      <c r="Q404" s="17">
        <v>77878.68000000001</v>
      </c>
      <c r="R404" s="35">
        <f t="shared" si="134"/>
        <v>0</v>
      </c>
      <c r="S404" s="95">
        <f t="shared" si="130"/>
        <v>0</v>
      </c>
      <c r="U404" s="17">
        <v>311514.72000000003</v>
      </c>
      <c r="V404" s="17">
        <v>311514.72000000003</v>
      </c>
      <c r="W404" s="35">
        <f t="shared" si="135"/>
        <v>0</v>
      </c>
      <c r="X404" s="95">
        <f t="shared" si="131"/>
        <v>0</v>
      </c>
    </row>
    <row r="405" spans="1:24" ht="12.75" hidden="1" outlineLevel="1">
      <c r="A405" s="9" t="s">
        <v>412</v>
      </c>
      <c r="C405" s="66" t="s">
        <v>355</v>
      </c>
      <c r="D405" s="28"/>
      <c r="E405" s="28"/>
      <c r="F405" s="17">
        <v>268156.56</v>
      </c>
      <c r="G405" s="17">
        <v>362662.45</v>
      </c>
      <c r="H405" s="35">
        <f t="shared" si="132"/>
        <v>-94505.89000000001</v>
      </c>
      <c r="I405" s="95">
        <f t="shared" si="128"/>
        <v>-0.26058912357758574</v>
      </c>
      <c r="K405" s="17">
        <v>3350525.36</v>
      </c>
      <c r="L405" s="17">
        <v>3440859.77</v>
      </c>
      <c r="M405" s="35">
        <f t="shared" si="133"/>
        <v>-90334.41000000015</v>
      </c>
      <c r="N405" s="95">
        <f t="shared" si="129"/>
        <v>-0.02625344130196859</v>
      </c>
      <c r="P405" s="17">
        <v>911394.1100000001</v>
      </c>
      <c r="Q405" s="17">
        <v>1082248.69</v>
      </c>
      <c r="R405" s="35">
        <f t="shared" si="134"/>
        <v>-170854.57999999984</v>
      </c>
      <c r="S405" s="95">
        <f t="shared" si="130"/>
        <v>-0.1578699808821204</v>
      </c>
      <c r="U405" s="17">
        <v>4054475.36</v>
      </c>
      <c r="V405" s="17">
        <v>4167000.19</v>
      </c>
      <c r="W405" s="35">
        <f t="shared" si="135"/>
        <v>-112524.83000000007</v>
      </c>
      <c r="X405" s="95">
        <f t="shared" si="131"/>
        <v>-0.02700379766481366</v>
      </c>
    </row>
    <row r="406" spans="1:24" s="13" customFormat="1" ht="12.75" collapsed="1">
      <c r="A406" s="13" t="s">
        <v>364</v>
      </c>
      <c r="B406" s="11"/>
      <c r="C406" s="52" t="s">
        <v>280</v>
      </c>
      <c r="D406" s="29"/>
      <c r="E406" s="29"/>
      <c r="F406" s="29">
        <v>4433630.649999999</v>
      </c>
      <c r="G406" s="29">
        <v>4444369.039999999</v>
      </c>
      <c r="H406" s="29">
        <f t="shared" si="132"/>
        <v>-10738.389999999665</v>
      </c>
      <c r="I406" s="98">
        <f t="shared" si="128"/>
        <v>-0.002416178742888477</v>
      </c>
      <c r="J406" s="115"/>
      <c r="K406" s="29">
        <v>44810120.71</v>
      </c>
      <c r="L406" s="29">
        <v>43973349.95</v>
      </c>
      <c r="M406" s="29">
        <f t="shared" si="133"/>
        <v>836770.7599999979</v>
      </c>
      <c r="N406" s="98">
        <f t="shared" si="129"/>
        <v>0.019029042839616494</v>
      </c>
      <c r="O406" s="115"/>
      <c r="P406" s="29">
        <v>13449924.62</v>
      </c>
      <c r="Q406" s="29">
        <v>13310616.459999999</v>
      </c>
      <c r="R406" s="29">
        <f t="shared" si="134"/>
        <v>139308.16000000015</v>
      </c>
      <c r="S406" s="98">
        <f t="shared" si="130"/>
        <v>0.010465943513483233</v>
      </c>
      <c r="T406" s="115"/>
      <c r="U406" s="29">
        <v>53704043.49</v>
      </c>
      <c r="V406" s="29">
        <v>52729148.050000004</v>
      </c>
      <c r="W406" s="29">
        <f t="shared" si="135"/>
        <v>974895.4399999976</v>
      </c>
      <c r="X406" s="98">
        <f t="shared" si="131"/>
        <v>0.018488738696774705</v>
      </c>
    </row>
    <row r="407" spans="2:24" s="30" customFormat="1" ht="4.5" customHeight="1" hidden="1" outlineLevel="1">
      <c r="B407" s="31"/>
      <c r="C407" s="58"/>
      <c r="D407" s="33"/>
      <c r="E407" s="33"/>
      <c r="F407" s="36"/>
      <c r="G407" s="36"/>
      <c r="H407" s="36"/>
      <c r="I407" s="100"/>
      <c r="J407" s="116"/>
      <c r="K407" s="36"/>
      <c r="L407" s="36"/>
      <c r="M407" s="36"/>
      <c r="N407" s="100"/>
      <c r="O407" s="116"/>
      <c r="P407" s="36"/>
      <c r="Q407" s="36"/>
      <c r="R407" s="36"/>
      <c r="S407" s="100"/>
      <c r="T407" s="116"/>
      <c r="U407" s="36"/>
      <c r="V407" s="36"/>
      <c r="W407" s="36"/>
      <c r="X407" s="100"/>
    </row>
    <row r="408" spans="1:24" s="14" customFormat="1" ht="12.75" hidden="1" outlineLevel="2">
      <c r="A408" s="14" t="s">
        <v>1223</v>
      </c>
      <c r="B408" s="14" t="s">
        <v>1224</v>
      </c>
      <c r="C408" s="54" t="s">
        <v>88</v>
      </c>
      <c r="D408" s="15"/>
      <c r="E408" s="15"/>
      <c r="F408" s="15">
        <v>196216.91</v>
      </c>
      <c r="G408" s="15">
        <v>213114.89</v>
      </c>
      <c r="H408" s="90">
        <f aca="true" t="shared" si="136" ref="H408:H446">+F408-G408</f>
        <v>-16897.98000000001</v>
      </c>
      <c r="I408" s="103">
        <f aca="true" t="shared" si="137" ref="I408:I446">IF(G408&lt;0,IF(H408=0,0,IF(OR(G408=0,F408=0),"N.M.",IF(ABS(H408/G408)&gt;=10,"N.M.",H408/(-G408)))),IF(H408=0,0,IF(OR(G408=0,F408=0),"N.M.",IF(ABS(H408/G408)&gt;=10,"N.M.",H408/G408))))</f>
        <v>-0.07929047097553817</v>
      </c>
      <c r="J408" s="104"/>
      <c r="K408" s="15">
        <v>2155221.366</v>
      </c>
      <c r="L408" s="15">
        <v>2628874.455</v>
      </c>
      <c r="M408" s="90">
        <f aca="true" t="shared" si="138" ref="M408:M446">+K408-L408</f>
        <v>-473653.08900000015</v>
      </c>
      <c r="N408" s="103">
        <f aca="true" t="shared" si="139" ref="N408:N446">IF(L408&lt;0,IF(M408=0,0,IF(OR(L408=0,K408=0),"N.M.",IF(ABS(M408/L408)&gt;=10,"N.M.",M408/(-L408)))),IF(M408=0,0,IF(OR(L408=0,K408=0),"N.M.",IF(ABS(M408/L408)&gt;=10,"N.M.",M408/L408))))</f>
        <v>-0.18017333923996767</v>
      </c>
      <c r="O408" s="104"/>
      <c r="P408" s="15">
        <v>661636.1</v>
      </c>
      <c r="Q408" s="15">
        <v>632557.185</v>
      </c>
      <c r="R408" s="90">
        <f aca="true" t="shared" si="140" ref="R408:R446">+P408-Q408</f>
        <v>29078.91499999992</v>
      </c>
      <c r="S408" s="103">
        <f aca="true" t="shared" si="141" ref="S408:S446">IF(Q408&lt;0,IF(R408=0,0,IF(OR(Q408=0,P408=0),"N.M.",IF(ABS(R408/Q408)&gt;=10,"N.M.",R408/(-Q408)))),IF(R408=0,0,IF(OR(Q408=0,P408=0),"N.M.",IF(ABS(R408/Q408)&gt;=10,"N.M.",R408/Q408))))</f>
        <v>0.045970412935867476</v>
      </c>
      <c r="T408" s="104"/>
      <c r="U408" s="15">
        <v>2726483.841</v>
      </c>
      <c r="V408" s="15">
        <v>3068564.565</v>
      </c>
      <c r="W408" s="90">
        <f aca="true" t="shared" si="142" ref="W408:W446">+U408-V408</f>
        <v>-342080.72399999993</v>
      </c>
      <c r="X408" s="103">
        <f aca="true" t="shared" si="143" ref="X408:X446">IF(V408&lt;0,IF(W408=0,0,IF(OR(V408=0,U408=0),"N.M.",IF(ABS(W408/V408)&gt;=10,"N.M.",W408/(-V408)))),IF(W408=0,0,IF(OR(V408=0,U408=0),"N.M.",IF(ABS(W408/V408)&gt;=10,"N.M.",W408/V408))))</f>
        <v>-0.11147907001917684</v>
      </c>
    </row>
    <row r="409" spans="1:24" s="14" customFormat="1" ht="12.75" hidden="1" outlineLevel="2">
      <c r="A409" s="14" t="s">
        <v>1225</v>
      </c>
      <c r="B409" s="14" t="s">
        <v>1226</v>
      </c>
      <c r="C409" s="54" t="s">
        <v>89</v>
      </c>
      <c r="D409" s="15"/>
      <c r="E409" s="15"/>
      <c r="F409" s="15">
        <v>0</v>
      </c>
      <c r="G409" s="15">
        <v>135.22</v>
      </c>
      <c r="H409" s="90">
        <f t="shared" si="136"/>
        <v>-135.22</v>
      </c>
      <c r="I409" s="103" t="str">
        <f t="shared" si="137"/>
        <v>N.M.</v>
      </c>
      <c r="J409" s="104"/>
      <c r="K409" s="15">
        <v>18140.37</v>
      </c>
      <c r="L409" s="15">
        <v>24062.95</v>
      </c>
      <c r="M409" s="90">
        <f t="shared" si="138"/>
        <v>-5922.580000000002</v>
      </c>
      <c r="N409" s="103">
        <f t="shared" si="139"/>
        <v>-0.24612859188087918</v>
      </c>
      <c r="O409" s="104"/>
      <c r="P409" s="15">
        <v>7.87</v>
      </c>
      <c r="Q409" s="15">
        <v>908.83</v>
      </c>
      <c r="R409" s="90">
        <f t="shared" si="140"/>
        <v>-900.96</v>
      </c>
      <c r="S409" s="103">
        <f t="shared" si="141"/>
        <v>-0.9913405147277269</v>
      </c>
      <c r="T409" s="104"/>
      <c r="U409" s="15">
        <v>25106.89</v>
      </c>
      <c r="V409" s="15">
        <v>29049.63</v>
      </c>
      <c r="W409" s="90">
        <f t="shared" si="142"/>
        <v>-3942.7400000000016</v>
      </c>
      <c r="X409" s="103">
        <f t="shared" si="143"/>
        <v>-0.13572427600626932</v>
      </c>
    </row>
    <row r="410" spans="1:24" s="14" customFormat="1" ht="12.75" hidden="1" outlineLevel="2">
      <c r="A410" s="14" t="s">
        <v>1227</v>
      </c>
      <c r="B410" s="14" t="s">
        <v>1228</v>
      </c>
      <c r="C410" s="54" t="s">
        <v>90</v>
      </c>
      <c r="D410" s="15"/>
      <c r="E410" s="15"/>
      <c r="F410" s="15">
        <v>0</v>
      </c>
      <c r="G410" s="15">
        <v>0</v>
      </c>
      <c r="H410" s="90">
        <f t="shared" si="136"/>
        <v>0</v>
      </c>
      <c r="I410" s="103">
        <f t="shared" si="137"/>
        <v>0</v>
      </c>
      <c r="J410" s="104"/>
      <c r="K410" s="15">
        <v>832</v>
      </c>
      <c r="L410" s="15">
        <v>0</v>
      </c>
      <c r="M410" s="90">
        <f t="shared" si="138"/>
        <v>832</v>
      </c>
      <c r="N410" s="103" t="str">
        <f t="shared" si="139"/>
        <v>N.M.</v>
      </c>
      <c r="O410" s="104"/>
      <c r="P410" s="15">
        <v>0</v>
      </c>
      <c r="Q410" s="15">
        <v>0</v>
      </c>
      <c r="R410" s="90">
        <f t="shared" si="140"/>
        <v>0</v>
      </c>
      <c r="S410" s="103">
        <f t="shared" si="141"/>
        <v>0</v>
      </c>
      <c r="T410" s="104"/>
      <c r="U410" s="15">
        <v>832</v>
      </c>
      <c r="V410" s="15">
        <v>0</v>
      </c>
      <c r="W410" s="90">
        <f t="shared" si="142"/>
        <v>832</v>
      </c>
      <c r="X410" s="103" t="str">
        <f t="shared" si="143"/>
        <v>N.M.</v>
      </c>
    </row>
    <row r="411" spans="1:24" s="14" customFormat="1" ht="12.75" hidden="1" outlineLevel="2">
      <c r="A411" s="14" t="s">
        <v>1229</v>
      </c>
      <c r="B411" s="14" t="s">
        <v>1230</v>
      </c>
      <c r="C411" s="54" t="s">
        <v>90</v>
      </c>
      <c r="D411" s="15"/>
      <c r="E411" s="15"/>
      <c r="F411" s="15">
        <v>0</v>
      </c>
      <c r="G411" s="15">
        <v>0</v>
      </c>
      <c r="H411" s="90">
        <f t="shared" si="136"/>
        <v>0</v>
      </c>
      <c r="I411" s="103">
        <f t="shared" si="137"/>
        <v>0</v>
      </c>
      <c r="J411" s="104"/>
      <c r="K411" s="15">
        <v>984.57</v>
      </c>
      <c r="L411" s="15">
        <v>0</v>
      </c>
      <c r="M411" s="90">
        <f t="shared" si="138"/>
        <v>984.57</v>
      </c>
      <c r="N411" s="103" t="str">
        <f t="shared" si="139"/>
        <v>N.M.</v>
      </c>
      <c r="O411" s="104"/>
      <c r="P411" s="15">
        <v>0</v>
      </c>
      <c r="Q411" s="15">
        <v>0</v>
      </c>
      <c r="R411" s="90">
        <f t="shared" si="140"/>
        <v>0</v>
      </c>
      <c r="S411" s="103">
        <f t="shared" si="141"/>
        <v>0</v>
      </c>
      <c r="T411" s="104"/>
      <c r="U411" s="15">
        <v>984.57</v>
      </c>
      <c r="V411" s="15">
        <v>0</v>
      </c>
      <c r="W411" s="90">
        <f t="shared" si="142"/>
        <v>984.57</v>
      </c>
      <c r="X411" s="103" t="str">
        <f t="shared" si="143"/>
        <v>N.M.</v>
      </c>
    </row>
    <row r="412" spans="1:24" s="14" customFormat="1" ht="12.75" hidden="1" outlineLevel="2">
      <c r="A412" s="14" t="s">
        <v>1231</v>
      </c>
      <c r="B412" s="14" t="s">
        <v>1232</v>
      </c>
      <c r="C412" s="54" t="s">
        <v>90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-59999.880000000005</v>
      </c>
      <c r="L412" s="15">
        <v>-1478036.68</v>
      </c>
      <c r="M412" s="90">
        <f t="shared" si="138"/>
        <v>1418036.7999999998</v>
      </c>
      <c r="N412" s="103">
        <f t="shared" si="139"/>
        <v>0.95940568944473</v>
      </c>
      <c r="O412" s="104"/>
      <c r="P412" s="15">
        <v>-60000</v>
      </c>
      <c r="Q412" s="15">
        <v>-1479052.95</v>
      </c>
      <c r="R412" s="90">
        <f t="shared" si="140"/>
        <v>1419052.95</v>
      </c>
      <c r="S412" s="103">
        <f t="shared" si="141"/>
        <v>0.9594335010115763</v>
      </c>
      <c r="T412" s="104"/>
      <c r="U412" s="15">
        <v>-59999.880000000005</v>
      </c>
      <c r="V412" s="15">
        <v>22127.320000000065</v>
      </c>
      <c r="W412" s="90">
        <f t="shared" si="142"/>
        <v>-82127.20000000007</v>
      </c>
      <c r="X412" s="103">
        <f t="shared" si="143"/>
        <v>-3.7115746507032856</v>
      </c>
    </row>
    <row r="413" spans="1:24" s="14" customFormat="1" ht="12.75" hidden="1" outlineLevel="2">
      <c r="A413" s="14" t="s">
        <v>1233</v>
      </c>
      <c r="B413" s="14" t="s">
        <v>1234</v>
      </c>
      <c r="C413" s="54" t="s">
        <v>90</v>
      </c>
      <c r="D413" s="15"/>
      <c r="E413" s="15"/>
      <c r="F413" s="15">
        <v>0</v>
      </c>
      <c r="G413" s="15">
        <v>748818</v>
      </c>
      <c r="H413" s="90">
        <f t="shared" si="136"/>
        <v>-748818</v>
      </c>
      <c r="I413" s="103" t="str">
        <f t="shared" si="137"/>
        <v>N.M.</v>
      </c>
      <c r="J413" s="104"/>
      <c r="K413" s="15">
        <v>-533500</v>
      </c>
      <c r="L413" s="15">
        <v>7488180</v>
      </c>
      <c r="M413" s="90">
        <f t="shared" si="138"/>
        <v>-8021680</v>
      </c>
      <c r="N413" s="103">
        <f t="shared" si="139"/>
        <v>-1.0712456164248187</v>
      </c>
      <c r="O413" s="104"/>
      <c r="P413" s="15">
        <v>290000</v>
      </c>
      <c r="Q413" s="15">
        <v>2246454</v>
      </c>
      <c r="R413" s="90">
        <f t="shared" si="140"/>
        <v>-1956454</v>
      </c>
      <c r="S413" s="103">
        <f t="shared" si="141"/>
        <v>-0.8709076615857703</v>
      </c>
      <c r="T413" s="104"/>
      <c r="U413" s="15">
        <v>964120</v>
      </c>
      <c r="V413" s="15">
        <v>7488377.45</v>
      </c>
      <c r="W413" s="90">
        <f t="shared" si="142"/>
        <v>-6524257.45</v>
      </c>
      <c r="X413" s="103">
        <f t="shared" si="143"/>
        <v>-0.8712511480040313</v>
      </c>
    </row>
    <row r="414" spans="1:24" s="14" customFormat="1" ht="12.75" hidden="1" outlineLevel="2">
      <c r="A414" s="14" t="s">
        <v>1235</v>
      </c>
      <c r="B414" s="14" t="s">
        <v>1236</v>
      </c>
      <c r="C414" s="54" t="s">
        <v>91</v>
      </c>
      <c r="D414" s="15"/>
      <c r="E414" s="15"/>
      <c r="F414" s="15">
        <v>1574383</v>
      </c>
      <c r="G414" s="15">
        <v>0</v>
      </c>
      <c r="H414" s="90">
        <f t="shared" si="136"/>
        <v>1574383</v>
      </c>
      <c r="I414" s="103" t="str">
        <f t="shared" si="137"/>
        <v>N.M.</v>
      </c>
      <c r="J414" s="104"/>
      <c r="K414" s="15">
        <v>7866766.8</v>
      </c>
      <c r="L414" s="15">
        <v>0</v>
      </c>
      <c r="M414" s="90">
        <f t="shared" si="138"/>
        <v>7866766.8</v>
      </c>
      <c r="N414" s="103" t="str">
        <f t="shared" si="139"/>
        <v>N.M.</v>
      </c>
      <c r="O414" s="104"/>
      <c r="P414" s="15">
        <v>2974305.14</v>
      </c>
      <c r="Q414" s="15">
        <v>0</v>
      </c>
      <c r="R414" s="90">
        <f t="shared" si="140"/>
        <v>2974305.14</v>
      </c>
      <c r="S414" s="103" t="str">
        <f t="shared" si="141"/>
        <v>N.M.</v>
      </c>
      <c r="T414" s="104"/>
      <c r="U414" s="15">
        <v>7866965.1899999995</v>
      </c>
      <c r="V414" s="15">
        <v>0</v>
      </c>
      <c r="W414" s="90">
        <f t="shared" si="142"/>
        <v>7866965.1899999995</v>
      </c>
      <c r="X414" s="103" t="str">
        <f t="shared" si="143"/>
        <v>N.M.</v>
      </c>
    </row>
    <row r="415" spans="1:24" s="14" customFormat="1" ht="12.75" hidden="1" outlineLevel="2">
      <c r="A415" s="14" t="s">
        <v>1237</v>
      </c>
      <c r="B415" s="14" t="s">
        <v>1238</v>
      </c>
      <c r="C415" s="54" t="s">
        <v>92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-54754</v>
      </c>
      <c r="M415" s="90">
        <f t="shared" si="138"/>
        <v>54754</v>
      </c>
      <c r="N415" s="103" t="str">
        <f t="shared" si="139"/>
        <v>N.M.</v>
      </c>
      <c r="O415" s="104"/>
      <c r="P415" s="15">
        <v>0</v>
      </c>
      <c r="Q415" s="15">
        <v>0</v>
      </c>
      <c r="R415" s="90">
        <f t="shared" si="140"/>
        <v>0</v>
      </c>
      <c r="S415" s="103">
        <f t="shared" si="141"/>
        <v>0</v>
      </c>
      <c r="T415" s="104"/>
      <c r="U415" s="15">
        <v>0</v>
      </c>
      <c r="V415" s="15">
        <v>-2835</v>
      </c>
      <c r="W415" s="90">
        <f t="shared" si="142"/>
        <v>2835</v>
      </c>
      <c r="X415" s="103" t="str">
        <f t="shared" si="143"/>
        <v>N.M.</v>
      </c>
    </row>
    <row r="416" spans="1:24" s="14" customFormat="1" ht="12.75" hidden="1" outlineLevel="2">
      <c r="A416" s="14" t="s">
        <v>1239</v>
      </c>
      <c r="B416" s="14" t="s">
        <v>1240</v>
      </c>
      <c r="C416" s="54" t="s">
        <v>92</v>
      </c>
      <c r="D416" s="15"/>
      <c r="E416" s="15"/>
      <c r="F416" s="15">
        <v>0</v>
      </c>
      <c r="G416" s="15">
        <v>21572</v>
      </c>
      <c r="H416" s="90">
        <f t="shared" si="136"/>
        <v>-21572</v>
      </c>
      <c r="I416" s="103" t="str">
        <f t="shared" si="137"/>
        <v>N.M.</v>
      </c>
      <c r="J416" s="104"/>
      <c r="K416" s="15">
        <v>-565</v>
      </c>
      <c r="L416" s="15">
        <v>216569</v>
      </c>
      <c r="M416" s="90">
        <f t="shared" si="138"/>
        <v>-217134</v>
      </c>
      <c r="N416" s="103">
        <f t="shared" si="139"/>
        <v>-1.0026088683052514</v>
      </c>
      <c r="O416" s="104"/>
      <c r="P416" s="15">
        <v>0</v>
      </c>
      <c r="Q416" s="15">
        <v>42461</v>
      </c>
      <c r="R416" s="90">
        <f t="shared" si="140"/>
        <v>-42461</v>
      </c>
      <c r="S416" s="103" t="str">
        <f t="shared" si="141"/>
        <v>N.M.</v>
      </c>
      <c r="T416" s="104"/>
      <c r="U416" s="15">
        <v>51024</v>
      </c>
      <c r="V416" s="15">
        <v>216569</v>
      </c>
      <c r="W416" s="90">
        <f t="shared" si="142"/>
        <v>-165545</v>
      </c>
      <c r="X416" s="103">
        <f t="shared" si="143"/>
        <v>-0.7643984134386731</v>
      </c>
    </row>
    <row r="417" spans="1:24" s="14" customFormat="1" ht="12.75" hidden="1" outlineLevel="2">
      <c r="A417" s="14" t="s">
        <v>1241</v>
      </c>
      <c r="B417" s="14" t="s">
        <v>1242</v>
      </c>
      <c r="C417" s="54" t="s">
        <v>92</v>
      </c>
      <c r="D417" s="15"/>
      <c r="E417" s="15"/>
      <c r="F417" s="15">
        <v>16000</v>
      </c>
      <c r="G417" s="15">
        <v>0</v>
      </c>
      <c r="H417" s="90">
        <f t="shared" si="136"/>
        <v>16000</v>
      </c>
      <c r="I417" s="103" t="str">
        <f t="shared" si="137"/>
        <v>N.M.</v>
      </c>
      <c r="J417" s="104"/>
      <c r="K417" s="15">
        <v>210809</v>
      </c>
      <c r="L417" s="15">
        <v>0</v>
      </c>
      <c r="M417" s="90">
        <f t="shared" si="138"/>
        <v>210809</v>
      </c>
      <c r="N417" s="103" t="str">
        <f t="shared" si="139"/>
        <v>N.M.</v>
      </c>
      <c r="O417" s="104"/>
      <c r="P417" s="15">
        <v>36780</v>
      </c>
      <c r="Q417" s="15">
        <v>0</v>
      </c>
      <c r="R417" s="90">
        <f t="shared" si="140"/>
        <v>36780</v>
      </c>
      <c r="S417" s="103" t="str">
        <f t="shared" si="141"/>
        <v>N.M.</v>
      </c>
      <c r="T417" s="104"/>
      <c r="U417" s="15">
        <v>210809</v>
      </c>
      <c r="V417" s="15">
        <v>0</v>
      </c>
      <c r="W417" s="90">
        <f t="shared" si="142"/>
        <v>210809</v>
      </c>
      <c r="X417" s="103" t="str">
        <f t="shared" si="143"/>
        <v>N.M.</v>
      </c>
    </row>
    <row r="418" spans="1:24" s="14" customFormat="1" ht="12.75" hidden="1" outlineLevel="2">
      <c r="A418" s="14" t="s">
        <v>1243</v>
      </c>
      <c r="B418" s="14" t="s">
        <v>1244</v>
      </c>
      <c r="C418" s="54" t="s">
        <v>93</v>
      </c>
      <c r="D418" s="15"/>
      <c r="E418" s="15"/>
      <c r="F418" s="15">
        <v>0</v>
      </c>
      <c r="G418" s="15">
        <v>149.35</v>
      </c>
      <c r="H418" s="90">
        <f t="shared" si="136"/>
        <v>-149.35</v>
      </c>
      <c r="I418" s="103" t="str">
        <f t="shared" si="137"/>
        <v>N.M.</v>
      </c>
      <c r="J418" s="104"/>
      <c r="K418" s="15">
        <v>27090.93</v>
      </c>
      <c r="L418" s="15">
        <v>37633.87</v>
      </c>
      <c r="M418" s="90">
        <f t="shared" si="138"/>
        <v>-10542.940000000002</v>
      </c>
      <c r="N418" s="103">
        <f t="shared" si="139"/>
        <v>-0.28014498641781993</v>
      </c>
      <c r="O418" s="104"/>
      <c r="P418" s="15">
        <v>19.84</v>
      </c>
      <c r="Q418" s="15">
        <v>1279.6000000000001</v>
      </c>
      <c r="R418" s="90">
        <f t="shared" si="140"/>
        <v>-1259.7600000000002</v>
      </c>
      <c r="S418" s="103">
        <f t="shared" si="141"/>
        <v>-0.984495154735855</v>
      </c>
      <c r="T418" s="104"/>
      <c r="U418" s="15">
        <v>36357.08</v>
      </c>
      <c r="V418" s="15">
        <v>42343.03</v>
      </c>
      <c r="W418" s="90">
        <f t="shared" si="142"/>
        <v>-5985.949999999997</v>
      </c>
      <c r="X418" s="103">
        <f t="shared" si="143"/>
        <v>-0.14136801263395646</v>
      </c>
    </row>
    <row r="419" spans="1:24" s="14" customFormat="1" ht="12.75" hidden="1" outlineLevel="2">
      <c r="A419" s="14" t="s">
        <v>1245</v>
      </c>
      <c r="B419" s="14" t="s">
        <v>1246</v>
      </c>
      <c r="C419" s="54" t="s">
        <v>94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-43982</v>
      </c>
      <c r="M419" s="90">
        <f t="shared" si="138"/>
        <v>43982</v>
      </c>
      <c r="N419" s="103" t="str">
        <f t="shared" si="139"/>
        <v>N.M.</v>
      </c>
      <c r="O419" s="104"/>
      <c r="P419" s="15">
        <v>0</v>
      </c>
      <c r="Q419" s="15">
        <v>0</v>
      </c>
      <c r="R419" s="90">
        <f t="shared" si="140"/>
        <v>0</v>
      </c>
      <c r="S419" s="103">
        <f t="shared" si="141"/>
        <v>0</v>
      </c>
      <c r="T419" s="104"/>
      <c r="U419" s="15">
        <v>0</v>
      </c>
      <c r="V419" s="15">
        <v>-43982</v>
      </c>
      <c r="W419" s="90">
        <f t="shared" si="142"/>
        <v>43982</v>
      </c>
      <c r="X419" s="103" t="str">
        <f t="shared" si="143"/>
        <v>N.M.</v>
      </c>
    </row>
    <row r="420" spans="1:24" s="14" customFormat="1" ht="12.75" hidden="1" outlineLevel="2">
      <c r="A420" s="14" t="s">
        <v>1247</v>
      </c>
      <c r="B420" s="14" t="s">
        <v>1248</v>
      </c>
      <c r="C420" s="54" t="s">
        <v>94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0</v>
      </c>
      <c r="M420" s="90">
        <f t="shared" si="138"/>
        <v>0</v>
      </c>
      <c r="N420" s="103">
        <f t="shared" si="139"/>
        <v>0</v>
      </c>
      <c r="O420" s="104"/>
      <c r="P420" s="15">
        <v>0</v>
      </c>
      <c r="Q420" s="15">
        <v>0</v>
      </c>
      <c r="R420" s="90">
        <f t="shared" si="140"/>
        <v>0</v>
      </c>
      <c r="S420" s="103">
        <f t="shared" si="141"/>
        <v>0</v>
      </c>
      <c r="T420" s="104"/>
      <c r="U420" s="15">
        <v>0</v>
      </c>
      <c r="V420" s="15">
        <v>-5085</v>
      </c>
      <c r="W420" s="90">
        <f t="shared" si="142"/>
        <v>5085</v>
      </c>
      <c r="X420" s="103" t="str">
        <f t="shared" si="143"/>
        <v>N.M.</v>
      </c>
    </row>
    <row r="421" spans="1:24" s="14" customFormat="1" ht="12.75" hidden="1" outlineLevel="2">
      <c r="A421" s="14" t="s">
        <v>1249</v>
      </c>
      <c r="B421" s="14" t="s">
        <v>1250</v>
      </c>
      <c r="C421" s="54" t="s">
        <v>94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0</v>
      </c>
      <c r="M421" s="90">
        <f t="shared" si="138"/>
        <v>0</v>
      </c>
      <c r="N421" s="103">
        <f t="shared" si="139"/>
        <v>0</v>
      </c>
      <c r="O421" s="104"/>
      <c r="P421" s="15">
        <v>0</v>
      </c>
      <c r="Q421" s="15">
        <v>0</v>
      </c>
      <c r="R421" s="90">
        <f t="shared" si="140"/>
        <v>0</v>
      </c>
      <c r="S421" s="103">
        <f t="shared" si="141"/>
        <v>0</v>
      </c>
      <c r="T421" s="104"/>
      <c r="U421" s="15">
        <v>-16547</v>
      </c>
      <c r="V421" s="15">
        <v>2050</v>
      </c>
      <c r="W421" s="90">
        <f t="shared" si="142"/>
        <v>-18597</v>
      </c>
      <c r="X421" s="103">
        <f t="shared" si="143"/>
        <v>-9.071707317073171</v>
      </c>
    </row>
    <row r="422" spans="1:24" s="14" customFormat="1" ht="12.75" hidden="1" outlineLevel="2">
      <c r="A422" s="14" t="s">
        <v>1251</v>
      </c>
      <c r="B422" s="14" t="s">
        <v>1252</v>
      </c>
      <c r="C422" s="54" t="s">
        <v>94</v>
      </c>
      <c r="D422" s="15"/>
      <c r="E422" s="15"/>
      <c r="F422" s="15">
        <v>0</v>
      </c>
      <c r="G422" s="15">
        <v>0</v>
      </c>
      <c r="H422" s="90">
        <f t="shared" si="136"/>
        <v>0</v>
      </c>
      <c r="I422" s="103">
        <f t="shared" si="137"/>
        <v>0</v>
      </c>
      <c r="J422" s="104"/>
      <c r="K422" s="15">
        <v>0</v>
      </c>
      <c r="L422" s="15">
        <v>80100</v>
      </c>
      <c r="M422" s="90">
        <f t="shared" si="138"/>
        <v>-80100</v>
      </c>
      <c r="N422" s="103" t="str">
        <f t="shared" si="139"/>
        <v>N.M.</v>
      </c>
      <c r="O422" s="104"/>
      <c r="P422" s="15">
        <v>0</v>
      </c>
      <c r="Q422" s="15">
        <v>0</v>
      </c>
      <c r="R422" s="90">
        <f t="shared" si="140"/>
        <v>0</v>
      </c>
      <c r="S422" s="103">
        <f t="shared" si="141"/>
        <v>0</v>
      </c>
      <c r="T422" s="104"/>
      <c r="U422" s="15">
        <v>-41800</v>
      </c>
      <c r="V422" s="15">
        <v>80100</v>
      </c>
      <c r="W422" s="90">
        <f t="shared" si="142"/>
        <v>-121900</v>
      </c>
      <c r="X422" s="103">
        <f t="shared" si="143"/>
        <v>-1.5218476903870162</v>
      </c>
    </row>
    <row r="423" spans="1:24" s="14" customFormat="1" ht="12.75" hidden="1" outlineLevel="2">
      <c r="A423" s="14" t="s">
        <v>1253</v>
      </c>
      <c r="B423" s="14" t="s">
        <v>1254</v>
      </c>
      <c r="C423" s="54" t="s">
        <v>94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29392</v>
      </c>
      <c r="L423" s="15">
        <v>0</v>
      </c>
      <c r="M423" s="90">
        <f t="shared" si="138"/>
        <v>29392</v>
      </c>
      <c r="N423" s="103" t="str">
        <f t="shared" si="139"/>
        <v>N.M.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29392</v>
      </c>
      <c r="V423" s="15">
        <v>0</v>
      </c>
      <c r="W423" s="90">
        <f t="shared" si="142"/>
        <v>29392</v>
      </c>
      <c r="X423" s="103" t="str">
        <f t="shared" si="143"/>
        <v>N.M.</v>
      </c>
    </row>
    <row r="424" spans="1:24" s="14" customFormat="1" ht="12.75" hidden="1" outlineLevel="2">
      <c r="A424" s="14" t="s">
        <v>1255</v>
      </c>
      <c r="B424" s="14" t="s">
        <v>1256</v>
      </c>
      <c r="C424" s="54" t="s">
        <v>95</v>
      </c>
      <c r="D424" s="15"/>
      <c r="E424" s="15"/>
      <c r="F424" s="15">
        <v>0</v>
      </c>
      <c r="G424" s="15">
        <v>1312</v>
      </c>
      <c r="H424" s="90">
        <f t="shared" si="136"/>
        <v>-1312</v>
      </c>
      <c r="I424" s="103" t="str">
        <f t="shared" si="137"/>
        <v>N.M.</v>
      </c>
      <c r="J424" s="104"/>
      <c r="K424" s="15">
        <v>0</v>
      </c>
      <c r="L424" s="15">
        <v>2098.4</v>
      </c>
      <c r="M424" s="90">
        <f t="shared" si="138"/>
        <v>-2098.4</v>
      </c>
      <c r="N424" s="103" t="str">
        <f t="shared" si="139"/>
        <v>N.M.</v>
      </c>
      <c r="O424" s="104"/>
      <c r="P424" s="15">
        <v>0</v>
      </c>
      <c r="Q424" s="15">
        <v>1312</v>
      </c>
      <c r="R424" s="90">
        <f t="shared" si="140"/>
        <v>-1312</v>
      </c>
      <c r="S424" s="103" t="str">
        <f t="shared" si="141"/>
        <v>N.M.</v>
      </c>
      <c r="T424" s="104"/>
      <c r="U424" s="15">
        <v>0</v>
      </c>
      <c r="V424" s="15">
        <v>2098.4</v>
      </c>
      <c r="W424" s="90">
        <f t="shared" si="142"/>
        <v>-2098.4</v>
      </c>
      <c r="X424" s="103" t="str">
        <f t="shared" si="143"/>
        <v>N.M.</v>
      </c>
    </row>
    <row r="425" spans="1:24" s="14" customFormat="1" ht="12.75" hidden="1" outlineLevel="2">
      <c r="A425" s="14" t="s">
        <v>1257</v>
      </c>
      <c r="B425" s="14" t="s">
        <v>1258</v>
      </c>
      <c r="C425" s="54" t="s">
        <v>95</v>
      </c>
      <c r="D425" s="15"/>
      <c r="E425" s="15"/>
      <c r="F425" s="15">
        <v>0</v>
      </c>
      <c r="G425" s="15">
        <v>0</v>
      </c>
      <c r="H425" s="90">
        <f t="shared" si="136"/>
        <v>0</v>
      </c>
      <c r="I425" s="103">
        <f t="shared" si="137"/>
        <v>0</v>
      </c>
      <c r="J425" s="104"/>
      <c r="K425" s="15">
        <v>2315.26</v>
      </c>
      <c r="L425" s="15">
        <v>0</v>
      </c>
      <c r="M425" s="90">
        <f t="shared" si="138"/>
        <v>2315.26</v>
      </c>
      <c r="N425" s="103" t="str">
        <f t="shared" si="139"/>
        <v>N.M.</v>
      </c>
      <c r="O425" s="104"/>
      <c r="P425" s="15">
        <v>2015.26</v>
      </c>
      <c r="Q425" s="15">
        <v>0</v>
      </c>
      <c r="R425" s="90">
        <f t="shared" si="140"/>
        <v>2015.26</v>
      </c>
      <c r="S425" s="103" t="str">
        <f t="shared" si="141"/>
        <v>N.M.</v>
      </c>
      <c r="T425" s="104"/>
      <c r="U425" s="15">
        <v>2315.26</v>
      </c>
      <c r="V425" s="15">
        <v>0</v>
      </c>
      <c r="W425" s="90">
        <f t="shared" si="142"/>
        <v>2315.26</v>
      </c>
      <c r="X425" s="103" t="str">
        <f t="shared" si="143"/>
        <v>N.M.</v>
      </c>
    </row>
    <row r="426" spans="1:24" s="14" customFormat="1" ht="12.75" hidden="1" outlineLevel="2">
      <c r="A426" s="14" t="s">
        <v>1259</v>
      </c>
      <c r="B426" s="14" t="s">
        <v>1260</v>
      </c>
      <c r="C426" s="54" t="s">
        <v>96</v>
      </c>
      <c r="D426" s="15"/>
      <c r="E426" s="15"/>
      <c r="F426" s="15">
        <v>0</v>
      </c>
      <c r="G426" s="15">
        <v>0</v>
      </c>
      <c r="H426" s="90">
        <f t="shared" si="136"/>
        <v>0</v>
      </c>
      <c r="I426" s="103">
        <f t="shared" si="137"/>
        <v>0</v>
      </c>
      <c r="J426" s="104"/>
      <c r="K426" s="15">
        <v>0</v>
      </c>
      <c r="L426" s="15">
        <v>0</v>
      </c>
      <c r="M426" s="90">
        <f t="shared" si="138"/>
        <v>0</v>
      </c>
      <c r="N426" s="103">
        <f t="shared" si="139"/>
        <v>0</v>
      </c>
      <c r="O426" s="104"/>
      <c r="P426" s="15">
        <v>0</v>
      </c>
      <c r="Q426" s="15">
        <v>0</v>
      </c>
      <c r="R426" s="90">
        <f t="shared" si="140"/>
        <v>0</v>
      </c>
      <c r="S426" s="103">
        <f t="shared" si="141"/>
        <v>0</v>
      </c>
      <c r="T426" s="104"/>
      <c r="U426" s="15">
        <v>0</v>
      </c>
      <c r="V426" s="15">
        <v>15</v>
      </c>
      <c r="W426" s="90">
        <f t="shared" si="142"/>
        <v>-15</v>
      </c>
      <c r="X426" s="103" t="str">
        <f t="shared" si="143"/>
        <v>N.M.</v>
      </c>
    </row>
    <row r="427" spans="1:24" s="14" customFormat="1" ht="12.75" hidden="1" outlineLevel="2">
      <c r="A427" s="14" t="s">
        <v>1261</v>
      </c>
      <c r="B427" s="14" t="s">
        <v>1262</v>
      </c>
      <c r="C427" s="54" t="s">
        <v>97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255.25</v>
      </c>
      <c r="M427" s="90">
        <f t="shared" si="138"/>
        <v>-255.25</v>
      </c>
      <c r="N427" s="103" t="str">
        <f t="shared" si="139"/>
        <v>N.M.</v>
      </c>
      <c r="O427" s="104"/>
      <c r="P427" s="15">
        <v>0</v>
      </c>
      <c r="Q427" s="15">
        <v>0</v>
      </c>
      <c r="R427" s="90">
        <f t="shared" si="140"/>
        <v>0</v>
      </c>
      <c r="S427" s="103">
        <f t="shared" si="141"/>
        <v>0</v>
      </c>
      <c r="T427" s="104"/>
      <c r="U427" s="15">
        <v>0</v>
      </c>
      <c r="V427" s="15">
        <v>255.25</v>
      </c>
      <c r="W427" s="90">
        <f t="shared" si="142"/>
        <v>-255.25</v>
      </c>
      <c r="X427" s="103" t="str">
        <f t="shared" si="143"/>
        <v>N.M.</v>
      </c>
    </row>
    <row r="428" spans="1:24" s="14" customFormat="1" ht="12.75" hidden="1" outlineLevel="2">
      <c r="A428" s="14" t="s">
        <v>1263</v>
      </c>
      <c r="B428" s="14" t="s">
        <v>1264</v>
      </c>
      <c r="C428" s="54" t="s">
        <v>97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272.25</v>
      </c>
      <c r="L428" s="15">
        <v>0</v>
      </c>
      <c r="M428" s="90">
        <f t="shared" si="138"/>
        <v>272.25</v>
      </c>
      <c r="N428" s="103" t="str">
        <f t="shared" si="139"/>
        <v>N.M.</v>
      </c>
      <c r="O428" s="104"/>
      <c r="P428" s="15">
        <v>0</v>
      </c>
      <c r="Q428" s="15">
        <v>0</v>
      </c>
      <c r="R428" s="90">
        <f t="shared" si="140"/>
        <v>0</v>
      </c>
      <c r="S428" s="103">
        <f t="shared" si="141"/>
        <v>0</v>
      </c>
      <c r="T428" s="104"/>
      <c r="U428" s="15">
        <v>272.25</v>
      </c>
      <c r="V428" s="15">
        <v>0</v>
      </c>
      <c r="W428" s="90">
        <f t="shared" si="142"/>
        <v>272.25</v>
      </c>
      <c r="X428" s="103" t="str">
        <f t="shared" si="143"/>
        <v>N.M.</v>
      </c>
    </row>
    <row r="429" spans="1:24" s="14" customFormat="1" ht="12.75" hidden="1" outlineLevel="2">
      <c r="A429" s="14" t="s">
        <v>1265</v>
      </c>
      <c r="B429" s="14" t="s">
        <v>1266</v>
      </c>
      <c r="C429" s="54" t="s">
        <v>98</v>
      </c>
      <c r="D429" s="15"/>
      <c r="E429" s="15"/>
      <c r="F429" s="15">
        <v>0</v>
      </c>
      <c r="G429" s="15">
        <v>0</v>
      </c>
      <c r="H429" s="90">
        <f t="shared" si="136"/>
        <v>0</v>
      </c>
      <c r="I429" s="103">
        <f t="shared" si="137"/>
        <v>0</v>
      </c>
      <c r="J429" s="104"/>
      <c r="K429" s="15">
        <v>0</v>
      </c>
      <c r="L429" s="15">
        <v>374877.41000000003</v>
      </c>
      <c r="M429" s="90">
        <f t="shared" si="138"/>
        <v>-374877.41000000003</v>
      </c>
      <c r="N429" s="103" t="str">
        <f t="shared" si="139"/>
        <v>N.M.</v>
      </c>
      <c r="O429" s="104"/>
      <c r="P429" s="15">
        <v>0</v>
      </c>
      <c r="Q429" s="15">
        <v>0</v>
      </c>
      <c r="R429" s="90">
        <f t="shared" si="140"/>
        <v>0</v>
      </c>
      <c r="S429" s="103">
        <f t="shared" si="141"/>
        <v>0</v>
      </c>
      <c r="T429" s="104"/>
      <c r="U429" s="15">
        <v>0</v>
      </c>
      <c r="V429" s="15">
        <v>499836.53</v>
      </c>
      <c r="W429" s="90">
        <f t="shared" si="142"/>
        <v>-499836.53</v>
      </c>
      <c r="X429" s="103" t="str">
        <f t="shared" si="143"/>
        <v>N.M.</v>
      </c>
    </row>
    <row r="430" spans="1:24" s="14" customFormat="1" ht="12.75" hidden="1" outlineLevel="2">
      <c r="A430" s="14" t="s">
        <v>1267</v>
      </c>
      <c r="B430" s="14" t="s">
        <v>1268</v>
      </c>
      <c r="C430" s="54" t="s">
        <v>99</v>
      </c>
      <c r="D430" s="15"/>
      <c r="E430" s="15"/>
      <c r="F430" s="15">
        <v>0</v>
      </c>
      <c r="G430" s="15">
        <v>66612.46</v>
      </c>
      <c r="H430" s="90">
        <f t="shared" si="136"/>
        <v>-66612.46</v>
      </c>
      <c r="I430" s="103" t="str">
        <f t="shared" si="137"/>
        <v>N.M.</v>
      </c>
      <c r="J430" s="104"/>
      <c r="K430" s="15">
        <v>399674.78</v>
      </c>
      <c r="L430" s="15">
        <v>266449.84</v>
      </c>
      <c r="M430" s="90">
        <f t="shared" si="138"/>
        <v>133224.94</v>
      </c>
      <c r="N430" s="103">
        <f t="shared" si="139"/>
        <v>0.5000000750610321</v>
      </c>
      <c r="O430" s="104"/>
      <c r="P430" s="15">
        <v>0</v>
      </c>
      <c r="Q430" s="15">
        <v>199837.38</v>
      </c>
      <c r="R430" s="90">
        <f t="shared" si="140"/>
        <v>-199837.38</v>
      </c>
      <c r="S430" s="103" t="str">
        <f t="shared" si="141"/>
        <v>N.M.</v>
      </c>
      <c r="T430" s="104"/>
      <c r="U430" s="15">
        <v>532899.7000000001</v>
      </c>
      <c r="V430" s="15">
        <v>266449.84</v>
      </c>
      <c r="W430" s="90">
        <f t="shared" si="142"/>
        <v>266449.86000000004</v>
      </c>
      <c r="X430" s="103">
        <f t="shared" si="143"/>
        <v>1.0000000750610323</v>
      </c>
    </row>
    <row r="431" spans="1:24" s="14" customFormat="1" ht="12.75" hidden="1" outlineLevel="2">
      <c r="A431" s="14" t="s">
        <v>1269</v>
      </c>
      <c r="B431" s="14" t="s">
        <v>1270</v>
      </c>
      <c r="C431" s="54" t="s">
        <v>99</v>
      </c>
      <c r="D431" s="15"/>
      <c r="E431" s="15"/>
      <c r="F431" s="15">
        <v>68810.2</v>
      </c>
      <c r="G431" s="15">
        <v>0</v>
      </c>
      <c r="H431" s="90">
        <f t="shared" si="136"/>
        <v>68810.2</v>
      </c>
      <c r="I431" s="103" t="str">
        <f t="shared" si="137"/>
        <v>N.M.</v>
      </c>
      <c r="J431" s="104"/>
      <c r="K431" s="15">
        <v>275240.8</v>
      </c>
      <c r="L431" s="15">
        <v>0</v>
      </c>
      <c r="M431" s="90">
        <f t="shared" si="138"/>
        <v>275240.8</v>
      </c>
      <c r="N431" s="103" t="str">
        <f t="shared" si="139"/>
        <v>N.M.</v>
      </c>
      <c r="O431" s="104"/>
      <c r="P431" s="15">
        <v>206430.6</v>
      </c>
      <c r="Q431" s="15">
        <v>0</v>
      </c>
      <c r="R431" s="90">
        <f t="shared" si="140"/>
        <v>206430.6</v>
      </c>
      <c r="S431" s="103" t="str">
        <f t="shared" si="141"/>
        <v>N.M.</v>
      </c>
      <c r="T431" s="104"/>
      <c r="U431" s="15">
        <v>275240.8</v>
      </c>
      <c r="V431" s="15">
        <v>0</v>
      </c>
      <c r="W431" s="90">
        <f t="shared" si="142"/>
        <v>275240.8</v>
      </c>
      <c r="X431" s="103" t="str">
        <f t="shared" si="143"/>
        <v>N.M.</v>
      </c>
    </row>
    <row r="432" spans="1:24" s="14" customFormat="1" ht="12.75" hidden="1" outlineLevel="2">
      <c r="A432" s="14" t="s">
        <v>1271</v>
      </c>
      <c r="B432" s="14" t="s">
        <v>1272</v>
      </c>
      <c r="C432" s="54" t="s">
        <v>100</v>
      </c>
      <c r="D432" s="15"/>
      <c r="E432" s="15"/>
      <c r="F432" s="15">
        <v>0</v>
      </c>
      <c r="G432" s="15">
        <v>0</v>
      </c>
      <c r="H432" s="90">
        <f t="shared" si="136"/>
        <v>0</v>
      </c>
      <c r="I432" s="103">
        <f t="shared" si="137"/>
        <v>0</v>
      </c>
      <c r="J432" s="104"/>
      <c r="K432" s="15">
        <v>0</v>
      </c>
      <c r="L432" s="15">
        <v>1513.34</v>
      </c>
      <c r="M432" s="90">
        <f t="shared" si="138"/>
        <v>-1513.34</v>
      </c>
      <c r="N432" s="103" t="str">
        <f t="shared" si="139"/>
        <v>N.M.</v>
      </c>
      <c r="O432" s="104"/>
      <c r="P432" s="15">
        <v>0</v>
      </c>
      <c r="Q432" s="15">
        <v>0</v>
      </c>
      <c r="R432" s="90">
        <f t="shared" si="140"/>
        <v>0</v>
      </c>
      <c r="S432" s="103">
        <f t="shared" si="141"/>
        <v>0</v>
      </c>
      <c r="T432" s="104"/>
      <c r="U432" s="15">
        <v>0</v>
      </c>
      <c r="V432" s="15">
        <v>3504.49</v>
      </c>
      <c r="W432" s="90">
        <f t="shared" si="142"/>
        <v>-3504.49</v>
      </c>
      <c r="X432" s="103" t="str">
        <f t="shared" si="143"/>
        <v>N.M.</v>
      </c>
    </row>
    <row r="433" spans="1:24" s="14" customFormat="1" ht="12.75" hidden="1" outlineLevel="2">
      <c r="A433" s="14" t="s">
        <v>1273</v>
      </c>
      <c r="B433" s="14" t="s">
        <v>1274</v>
      </c>
      <c r="C433" s="54" t="s">
        <v>100</v>
      </c>
      <c r="D433" s="15"/>
      <c r="E433" s="15"/>
      <c r="F433" s="15">
        <v>0</v>
      </c>
      <c r="G433" s="15">
        <v>1113.8</v>
      </c>
      <c r="H433" s="90">
        <f t="shared" si="136"/>
        <v>-1113.8</v>
      </c>
      <c r="I433" s="103" t="str">
        <f t="shared" si="137"/>
        <v>N.M.</v>
      </c>
      <c r="J433" s="104"/>
      <c r="K433" s="15">
        <v>1779.68</v>
      </c>
      <c r="L433" s="15">
        <v>12133.57</v>
      </c>
      <c r="M433" s="90">
        <f t="shared" si="138"/>
        <v>-10353.89</v>
      </c>
      <c r="N433" s="103">
        <f t="shared" si="139"/>
        <v>-0.8533259378731898</v>
      </c>
      <c r="O433" s="104"/>
      <c r="P433" s="15">
        <v>0</v>
      </c>
      <c r="Q433" s="15">
        <v>3750.83</v>
      </c>
      <c r="R433" s="90">
        <f t="shared" si="140"/>
        <v>-3750.83</v>
      </c>
      <c r="S433" s="103" t="str">
        <f t="shared" si="141"/>
        <v>N.M.</v>
      </c>
      <c r="T433" s="104"/>
      <c r="U433" s="15">
        <v>3856.3900000000003</v>
      </c>
      <c r="V433" s="15">
        <v>12133.57</v>
      </c>
      <c r="W433" s="90">
        <f t="shared" si="142"/>
        <v>-8277.18</v>
      </c>
      <c r="X433" s="103">
        <f t="shared" si="143"/>
        <v>-0.6821718587357225</v>
      </c>
    </row>
    <row r="434" spans="1:24" s="14" customFormat="1" ht="12.75" hidden="1" outlineLevel="2">
      <c r="A434" s="14" t="s">
        <v>1275</v>
      </c>
      <c r="B434" s="14" t="s">
        <v>1276</v>
      </c>
      <c r="C434" s="54" t="s">
        <v>100</v>
      </c>
      <c r="D434" s="15"/>
      <c r="E434" s="15"/>
      <c r="F434" s="15">
        <v>1044.46</v>
      </c>
      <c r="G434" s="15">
        <v>0</v>
      </c>
      <c r="H434" s="90">
        <f t="shared" si="136"/>
        <v>1044.46</v>
      </c>
      <c r="I434" s="103" t="str">
        <f t="shared" si="137"/>
        <v>N.M.</v>
      </c>
      <c r="J434" s="104"/>
      <c r="K434" s="15">
        <v>12243.69</v>
      </c>
      <c r="L434" s="15">
        <v>0</v>
      </c>
      <c r="M434" s="90">
        <f t="shared" si="138"/>
        <v>12243.69</v>
      </c>
      <c r="N434" s="103" t="str">
        <f t="shared" si="139"/>
        <v>N.M.</v>
      </c>
      <c r="O434" s="104"/>
      <c r="P434" s="15">
        <v>3552.06</v>
      </c>
      <c r="Q434" s="15">
        <v>0</v>
      </c>
      <c r="R434" s="90">
        <f t="shared" si="140"/>
        <v>3552.06</v>
      </c>
      <c r="S434" s="103" t="str">
        <f t="shared" si="141"/>
        <v>N.M.</v>
      </c>
      <c r="T434" s="104"/>
      <c r="U434" s="15">
        <v>12243.69</v>
      </c>
      <c r="V434" s="15">
        <v>0</v>
      </c>
      <c r="W434" s="90">
        <f t="shared" si="142"/>
        <v>12243.69</v>
      </c>
      <c r="X434" s="103" t="str">
        <f t="shared" si="143"/>
        <v>N.M.</v>
      </c>
    </row>
    <row r="435" spans="1:24" s="14" customFormat="1" ht="12.75" hidden="1" outlineLevel="2">
      <c r="A435" s="14" t="s">
        <v>1277</v>
      </c>
      <c r="B435" s="14" t="s">
        <v>1278</v>
      </c>
      <c r="C435" s="54" t="s">
        <v>101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0</v>
      </c>
      <c r="L435" s="15">
        <v>100</v>
      </c>
      <c r="M435" s="90">
        <f t="shared" si="138"/>
        <v>-100</v>
      </c>
      <c r="N435" s="103" t="str">
        <f t="shared" si="139"/>
        <v>N.M.</v>
      </c>
      <c r="O435" s="104"/>
      <c r="P435" s="15">
        <v>0</v>
      </c>
      <c r="Q435" s="15">
        <v>0</v>
      </c>
      <c r="R435" s="90">
        <f t="shared" si="140"/>
        <v>0</v>
      </c>
      <c r="S435" s="103">
        <f t="shared" si="141"/>
        <v>0</v>
      </c>
      <c r="T435" s="104"/>
      <c r="U435" s="15">
        <v>0</v>
      </c>
      <c r="V435" s="15">
        <v>100</v>
      </c>
      <c r="W435" s="90">
        <f t="shared" si="142"/>
        <v>-100</v>
      </c>
      <c r="X435" s="103" t="str">
        <f t="shared" si="143"/>
        <v>N.M.</v>
      </c>
    </row>
    <row r="436" spans="1:24" s="14" customFormat="1" ht="12.75" hidden="1" outlineLevel="2">
      <c r="A436" s="14" t="s">
        <v>1279</v>
      </c>
      <c r="B436" s="14" t="s">
        <v>1280</v>
      </c>
      <c r="C436" s="54" t="s">
        <v>101</v>
      </c>
      <c r="D436" s="15"/>
      <c r="E436" s="15"/>
      <c r="F436" s="15">
        <v>0</v>
      </c>
      <c r="G436" s="15">
        <v>0</v>
      </c>
      <c r="H436" s="90">
        <f t="shared" si="136"/>
        <v>0</v>
      </c>
      <c r="I436" s="103">
        <f t="shared" si="137"/>
        <v>0</v>
      </c>
      <c r="J436" s="104"/>
      <c r="K436" s="15">
        <v>200</v>
      </c>
      <c r="L436" s="15">
        <v>0</v>
      </c>
      <c r="M436" s="90">
        <f t="shared" si="138"/>
        <v>200</v>
      </c>
      <c r="N436" s="103" t="str">
        <f t="shared" si="139"/>
        <v>N.M.</v>
      </c>
      <c r="O436" s="104"/>
      <c r="P436" s="15">
        <v>0</v>
      </c>
      <c r="Q436" s="15">
        <v>0</v>
      </c>
      <c r="R436" s="90">
        <f t="shared" si="140"/>
        <v>0</v>
      </c>
      <c r="S436" s="103">
        <f t="shared" si="141"/>
        <v>0</v>
      </c>
      <c r="T436" s="104"/>
      <c r="U436" s="15">
        <v>200</v>
      </c>
      <c r="V436" s="15">
        <v>0</v>
      </c>
      <c r="W436" s="90">
        <f t="shared" si="142"/>
        <v>200</v>
      </c>
      <c r="X436" s="103" t="str">
        <f t="shared" si="143"/>
        <v>N.M.</v>
      </c>
    </row>
    <row r="437" spans="1:24" s="14" customFormat="1" ht="12.75" hidden="1" outlineLevel="2">
      <c r="A437" s="14" t="s">
        <v>1281</v>
      </c>
      <c r="B437" s="14" t="s">
        <v>1282</v>
      </c>
      <c r="C437" s="54" t="s">
        <v>102</v>
      </c>
      <c r="D437" s="15"/>
      <c r="E437" s="15"/>
      <c r="F437" s="15">
        <v>0</v>
      </c>
      <c r="G437" s="15">
        <v>0</v>
      </c>
      <c r="H437" s="90">
        <f t="shared" si="136"/>
        <v>0</v>
      </c>
      <c r="I437" s="103">
        <f t="shared" si="137"/>
        <v>0</v>
      </c>
      <c r="J437" s="104"/>
      <c r="K437" s="15">
        <v>0</v>
      </c>
      <c r="L437" s="15">
        <v>871.26</v>
      </c>
      <c r="M437" s="90">
        <f t="shared" si="138"/>
        <v>-871.26</v>
      </c>
      <c r="N437" s="103" t="str">
        <f t="shared" si="139"/>
        <v>N.M.</v>
      </c>
      <c r="O437" s="104"/>
      <c r="P437" s="15">
        <v>0</v>
      </c>
      <c r="Q437" s="15">
        <v>0</v>
      </c>
      <c r="R437" s="90">
        <f t="shared" si="140"/>
        <v>0</v>
      </c>
      <c r="S437" s="103">
        <f t="shared" si="141"/>
        <v>0</v>
      </c>
      <c r="T437" s="104"/>
      <c r="U437" s="15">
        <v>0</v>
      </c>
      <c r="V437" s="15">
        <v>871.26</v>
      </c>
      <c r="W437" s="90">
        <f t="shared" si="142"/>
        <v>-871.26</v>
      </c>
      <c r="X437" s="103" t="str">
        <f t="shared" si="143"/>
        <v>N.M.</v>
      </c>
    </row>
    <row r="438" spans="1:24" s="14" customFormat="1" ht="12.75" hidden="1" outlineLevel="2">
      <c r="A438" s="14" t="s">
        <v>1283</v>
      </c>
      <c r="B438" s="14" t="s">
        <v>1284</v>
      </c>
      <c r="C438" s="54" t="s">
        <v>102</v>
      </c>
      <c r="D438" s="15"/>
      <c r="E438" s="15"/>
      <c r="F438" s="15">
        <v>0</v>
      </c>
      <c r="G438" s="15">
        <v>0</v>
      </c>
      <c r="H438" s="90">
        <f t="shared" si="136"/>
        <v>0</v>
      </c>
      <c r="I438" s="103">
        <f t="shared" si="137"/>
        <v>0</v>
      </c>
      <c r="J438" s="104"/>
      <c r="K438" s="15">
        <v>3369.03</v>
      </c>
      <c r="L438" s="15">
        <v>320.91</v>
      </c>
      <c r="M438" s="90">
        <f t="shared" si="138"/>
        <v>3048.1200000000003</v>
      </c>
      <c r="N438" s="103">
        <f t="shared" si="139"/>
        <v>9.498364027297374</v>
      </c>
      <c r="O438" s="104"/>
      <c r="P438" s="15">
        <v>0.16</v>
      </c>
      <c r="Q438" s="15">
        <v>293.46</v>
      </c>
      <c r="R438" s="90">
        <f t="shared" si="140"/>
        <v>-293.29999999999995</v>
      </c>
      <c r="S438" s="103">
        <f t="shared" si="141"/>
        <v>-0.9994547808900701</v>
      </c>
      <c r="T438" s="104"/>
      <c r="U438" s="15">
        <v>3369.03</v>
      </c>
      <c r="V438" s="15">
        <v>5858.17</v>
      </c>
      <c r="W438" s="90">
        <f t="shared" si="142"/>
        <v>-2489.14</v>
      </c>
      <c r="X438" s="103">
        <f t="shared" si="143"/>
        <v>-0.4249006088932209</v>
      </c>
    </row>
    <row r="439" spans="1:24" s="14" customFormat="1" ht="12.75" hidden="1" outlineLevel="2">
      <c r="A439" s="14" t="s">
        <v>1285</v>
      </c>
      <c r="B439" s="14" t="s">
        <v>1286</v>
      </c>
      <c r="C439" s="54" t="s">
        <v>103</v>
      </c>
      <c r="D439" s="15"/>
      <c r="E439" s="15"/>
      <c r="F439" s="15">
        <v>1079.51</v>
      </c>
      <c r="G439" s="15">
        <v>8859</v>
      </c>
      <c r="H439" s="90">
        <f t="shared" si="136"/>
        <v>-7779.49</v>
      </c>
      <c r="I439" s="103">
        <f t="shared" si="137"/>
        <v>-0.8781453888700756</v>
      </c>
      <c r="J439" s="104"/>
      <c r="K439" s="15">
        <v>1284.65</v>
      </c>
      <c r="L439" s="15">
        <v>88590</v>
      </c>
      <c r="M439" s="90">
        <f t="shared" si="138"/>
        <v>-87305.35</v>
      </c>
      <c r="N439" s="103">
        <f t="shared" si="139"/>
        <v>-0.9854989276442037</v>
      </c>
      <c r="O439" s="104"/>
      <c r="P439" s="15">
        <v>1284.65</v>
      </c>
      <c r="Q439" s="15">
        <v>26577</v>
      </c>
      <c r="R439" s="90">
        <f t="shared" si="140"/>
        <v>-25292.35</v>
      </c>
      <c r="S439" s="103">
        <f t="shared" si="141"/>
        <v>-0.9516630921473453</v>
      </c>
      <c r="T439" s="104"/>
      <c r="U439" s="15">
        <v>18994.65</v>
      </c>
      <c r="V439" s="15">
        <v>88590</v>
      </c>
      <c r="W439" s="90">
        <f t="shared" si="142"/>
        <v>-69595.35</v>
      </c>
      <c r="X439" s="103">
        <f t="shared" si="143"/>
        <v>-0.7855892312902134</v>
      </c>
    </row>
    <row r="440" spans="1:24" s="14" customFormat="1" ht="12.75" hidden="1" outlineLevel="2">
      <c r="A440" s="14" t="s">
        <v>1287</v>
      </c>
      <c r="B440" s="14" t="s">
        <v>1288</v>
      </c>
      <c r="C440" s="54" t="s">
        <v>103</v>
      </c>
      <c r="D440" s="15"/>
      <c r="E440" s="15"/>
      <c r="F440" s="15">
        <v>6584</v>
      </c>
      <c r="G440" s="15">
        <v>0</v>
      </c>
      <c r="H440" s="90">
        <f t="shared" si="136"/>
        <v>6584</v>
      </c>
      <c r="I440" s="103" t="str">
        <f t="shared" si="137"/>
        <v>N.M.</v>
      </c>
      <c r="J440" s="104"/>
      <c r="K440" s="15">
        <v>65840</v>
      </c>
      <c r="L440" s="15">
        <v>0</v>
      </c>
      <c r="M440" s="90">
        <f t="shared" si="138"/>
        <v>65840</v>
      </c>
      <c r="N440" s="103" t="str">
        <f t="shared" si="139"/>
        <v>N.M.</v>
      </c>
      <c r="O440" s="104"/>
      <c r="P440" s="15">
        <v>19752</v>
      </c>
      <c r="Q440" s="15">
        <v>0</v>
      </c>
      <c r="R440" s="90">
        <f t="shared" si="140"/>
        <v>19752</v>
      </c>
      <c r="S440" s="103" t="str">
        <f t="shared" si="141"/>
        <v>N.M.</v>
      </c>
      <c r="T440" s="104"/>
      <c r="U440" s="15">
        <v>65840</v>
      </c>
      <c r="V440" s="15">
        <v>0</v>
      </c>
      <c r="W440" s="90">
        <f t="shared" si="142"/>
        <v>65840</v>
      </c>
      <c r="X440" s="103" t="str">
        <f t="shared" si="143"/>
        <v>N.M.</v>
      </c>
    </row>
    <row r="441" spans="1:24" s="14" customFormat="1" ht="12.75" hidden="1" outlineLevel="2">
      <c r="A441" s="14" t="s">
        <v>1289</v>
      </c>
      <c r="B441" s="14" t="s">
        <v>1290</v>
      </c>
      <c r="C441" s="54" t="s">
        <v>104</v>
      </c>
      <c r="D441" s="15"/>
      <c r="E441" s="15"/>
      <c r="F441" s="15">
        <v>-84032.15000000001</v>
      </c>
      <c r="G441" s="15">
        <v>-88660.59</v>
      </c>
      <c r="H441" s="90">
        <f t="shared" si="136"/>
        <v>4628.439999999988</v>
      </c>
      <c r="I441" s="103">
        <f t="shared" si="137"/>
        <v>0.05220402887009874</v>
      </c>
      <c r="J441" s="104"/>
      <c r="K441" s="15">
        <v>-748077.93</v>
      </c>
      <c r="L441" s="15">
        <v>-764680.81</v>
      </c>
      <c r="M441" s="90">
        <f t="shared" si="138"/>
        <v>16602.880000000005</v>
      </c>
      <c r="N441" s="103">
        <f t="shared" si="139"/>
        <v>0.02171217033679713</v>
      </c>
      <c r="O441" s="104"/>
      <c r="P441" s="15">
        <v>-237044.52000000002</v>
      </c>
      <c r="Q441" s="15">
        <v>-237831.7</v>
      </c>
      <c r="R441" s="90">
        <f t="shared" si="140"/>
        <v>787.179999999993</v>
      </c>
      <c r="S441" s="103">
        <f t="shared" si="141"/>
        <v>0.0033098195068192887</v>
      </c>
      <c r="T441" s="104"/>
      <c r="U441" s="15">
        <v>-926758.66</v>
      </c>
      <c r="V441" s="15">
        <v>-958798.1100000001</v>
      </c>
      <c r="W441" s="90">
        <f t="shared" si="142"/>
        <v>32039.45000000007</v>
      </c>
      <c r="X441" s="103">
        <f t="shared" si="143"/>
        <v>0.033416263200602335</v>
      </c>
    </row>
    <row r="442" spans="1:24" s="14" customFormat="1" ht="12.75" hidden="1" outlineLevel="2">
      <c r="A442" s="14" t="s">
        <v>1291</v>
      </c>
      <c r="B442" s="14" t="s">
        <v>1292</v>
      </c>
      <c r="C442" s="54" t="s">
        <v>105</v>
      </c>
      <c r="D442" s="15"/>
      <c r="E442" s="15"/>
      <c r="F442" s="15">
        <v>-797.82</v>
      </c>
      <c r="G442" s="15">
        <v>-835.76</v>
      </c>
      <c r="H442" s="90">
        <f t="shared" si="136"/>
        <v>37.93999999999994</v>
      </c>
      <c r="I442" s="103">
        <f t="shared" si="137"/>
        <v>0.04539580740882543</v>
      </c>
      <c r="J442" s="104"/>
      <c r="K442" s="15">
        <v>-8057.67</v>
      </c>
      <c r="L442" s="15">
        <v>-8509.66</v>
      </c>
      <c r="M442" s="90">
        <f t="shared" si="138"/>
        <v>451.9899999999998</v>
      </c>
      <c r="N442" s="103">
        <f t="shared" si="139"/>
        <v>0.053114930561267995</v>
      </c>
      <c r="O442" s="104"/>
      <c r="P442" s="15">
        <v>-2414.86</v>
      </c>
      <c r="Q442" s="15">
        <v>-2284.98</v>
      </c>
      <c r="R442" s="90">
        <f t="shared" si="140"/>
        <v>-129.8800000000001</v>
      </c>
      <c r="S442" s="103">
        <f t="shared" si="141"/>
        <v>-0.0568407600941803</v>
      </c>
      <c r="T442" s="104"/>
      <c r="U442" s="15">
        <v>-9970.97</v>
      </c>
      <c r="V442" s="15">
        <v>-10517.15</v>
      </c>
      <c r="W442" s="90">
        <f t="shared" si="142"/>
        <v>546.1800000000003</v>
      </c>
      <c r="X442" s="103">
        <f t="shared" si="143"/>
        <v>0.051932320067698975</v>
      </c>
    </row>
    <row r="443" spans="1:24" s="14" customFormat="1" ht="12.75" hidden="1" outlineLevel="2">
      <c r="A443" s="14" t="s">
        <v>1293</v>
      </c>
      <c r="B443" s="14" t="s">
        <v>1294</v>
      </c>
      <c r="C443" s="54" t="s">
        <v>106</v>
      </c>
      <c r="D443" s="15"/>
      <c r="E443" s="15"/>
      <c r="F443" s="15">
        <v>-1197.55</v>
      </c>
      <c r="G443" s="15">
        <v>-1532.83</v>
      </c>
      <c r="H443" s="90">
        <f t="shared" si="136"/>
        <v>335.28</v>
      </c>
      <c r="I443" s="103">
        <f t="shared" si="137"/>
        <v>0.21873267094198312</v>
      </c>
      <c r="J443" s="104"/>
      <c r="K443" s="15">
        <v>-13267.99</v>
      </c>
      <c r="L443" s="15">
        <v>-11826.15</v>
      </c>
      <c r="M443" s="90">
        <f t="shared" si="138"/>
        <v>-1441.8400000000001</v>
      </c>
      <c r="N443" s="103">
        <f t="shared" si="139"/>
        <v>-0.12191964417836745</v>
      </c>
      <c r="O443" s="104"/>
      <c r="P443" s="15">
        <v>-3623.12</v>
      </c>
      <c r="Q443" s="15">
        <v>-4753.57</v>
      </c>
      <c r="R443" s="90">
        <f t="shared" si="140"/>
        <v>1130.4499999999998</v>
      </c>
      <c r="S443" s="103">
        <f t="shared" si="141"/>
        <v>0.23781074013846434</v>
      </c>
      <c r="T443" s="104"/>
      <c r="U443" s="15">
        <v>-16095.21</v>
      </c>
      <c r="V443" s="15">
        <v>-13833.64</v>
      </c>
      <c r="W443" s="90">
        <f t="shared" si="142"/>
        <v>-2261.5699999999997</v>
      </c>
      <c r="X443" s="103">
        <f t="shared" si="143"/>
        <v>-0.16348336374229774</v>
      </c>
    </row>
    <row r="444" spans="1:24" s="14" customFormat="1" ht="12.75" hidden="1" outlineLevel="2">
      <c r="A444" s="14" t="s">
        <v>1295</v>
      </c>
      <c r="B444" s="14" t="s">
        <v>1296</v>
      </c>
      <c r="C444" s="54" t="s">
        <v>107</v>
      </c>
      <c r="D444" s="15"/>
      <c r="E444" s="15"/>
      <c r="F444" s="15">
        <v>0</v>
      </c>
      <c r="G444" s="15">
        <v>0</v>
      </c>
      <c r="H444" s="90">
        <f t="shared" si="136"/>
        <v>0</v>
      </c>
      <c r="I444" s="103">
        <f t="shared" si="137"/>
        <v>0</v>
      </c>
      <c r="J444" s="104"/>
      <c r="K444" s="15">
        <v>14702.31</v>
      </c>
      <c r="L444" s="15">
        <v>0</v>
      </c>
      <c r="M444" s="90">
        <f t="shared" si="138"/>
        <v>14702.31</v>
      </c>
      <c r="N444" s="103" t="str">
        <f t="shared" si="139"/>
        <v>N.M.</v>
      </c>
      <c r="O444" s="104"/>
      <c r="P444" s="15">
        <v>0</v>
      </c>
      <c r="Q444" s="15">
        <v>0</v>
      </c>
      <c r="R444" s="90">
        <f t="shared" si="140"/>
        <v>0</v>
      </c>
      <c r="S444" s="103">
        <f t="shared" si="141"/>
        <v>0</v>
      </c>
      <c r="T444" s="104"/>
      <c r="U444" s="15">
        <v>14702.31</v>
      </c>
      <c r="V444" s="15">
        <v>2000</v>
      </c>
      <c r="W444" s="90">
        <f t="shared" si="142"/>
        <v>12702.31</v>
      </c>
      <c r="X444" s="103">
        <f t="shared" si="143"/>
        <v>6.351154999999999</v>
      </c>
    </row>
    <row r="445" spans="1:24" s="14" customFormat="1" ht="12.75" hidden="1" outlineLevel="2">
      <c r="A445" s="14" t="s">
        <v>1297</v>
      </c>
      <c r="B445" s="14" t="s">
        <v>1298</v>
      </c>
      <c r="C445" s="54" t="s">
        <v>107</v>
      </c>
      <c r="D445" s="15"/>
      <c r="E445" s="15"/>
      <c r="F445" s="15">
        <v>0</v>
      </c>
      <c r="G445" s="15">
        <v>2225</v>
      </c>
      <c r="H445" s="90">
        <f t="shared" si="136"/>
        <v>-2225</v>
      </c>
      <c r="I445" s="103" t="str">
        <f t="shared" si="137"/>
        <v>N.M.</v>
      </c>
      <c r="J445" s="104"/>
      <c r="K445" s="15">
        <v>606.58</v>
      </c>
      <c r="L445" s="15">
        <v>22250</v>
      </c>
      <c r="M445" s="90">
        <f t="shared" si="138"/>
        <v>-21643.42</v>
      </c>
      <c r="N445" s="103">
        <f t="shared" si="139"/>
        <v>-0.9727379775280898</v>
      </c>
      <c r="O445" s="104"/>
      <c r="P445" s="15">
        <v>606.58</v>
      </c>
      <c r="Q445" s="15">
        <v>6675</v>
      </c>
      <c r="R445" s="90">
        <f t="shared" si="140"/>
        <v>-6068.42</v>
      </c>
      <c r="S445" s="103">
        <f t="shared" si="141"/>
        <v>-0.9091265917602996</v>
      </c>
      <c r="T445" s="104"/>
      <c r="U445" s="15">
        <v>5056.58</v>
      </c>
      <c r="V445" s="15">
        <v>22250</v>
      </c>
      <c r="W445" s="90">
        <f t="shared" si="142"/>
        <v>-17193.42</v>
      </c>
      <c r="X445" s="103">
        <f t="shared" si="143"/>
        <v>-0.7727379775280898</v>
      </c>
    </row>
    <row r="446" spans="1:24" s="14" customFormat="1" ht="12.75" hidden="1" outlineLevel="2">
      <c r="A446" s="14" t="s">
        <v>1299</v>
      </c>
      <c r="B446" s="14" t="s">
        <v>1300</v>
      </c>
      <c r="C446" s="54" t="s">
        <v>107</v>
      </c>
      <c r="D446" s="15"/>
      <c r="E446" s="15"/>
      <c r="F446" s="15">
        <v>2063</v>
      </c>
      <c r="G446" s="15">
        <v>0</v>
      </c>
      <c r="H446" s="90">
        <f t="shared" si="136"/>
        <v>2063</v>
      </c>
      <c r="I446" s="103" t="str">
        <f t="shared" si="137"/>
        <v>N.M.</v>
      </c>
      <c r="J446" s="104"/>
      <c r="K446" s="15">
        <v>20630</v>
      </c>
      <c r="L446" s="15">
        <v>0</v>
      </c>
      <c r="M446" s="90">
        <f t="shared" si="138"/>
        <v>20630</v>
      </c>
      <c r="N446" s="103" t="str">
        <f t="shared" si="139"/>
        <v>N.M.</v>
      </c>
      <c r="O446" s="104"/>
      <c r="P446" s="15">
        <v>6189</v>
      </c>
      <c r="Q446" s="15">
        <v>0</v>
      </c>
      <c r="R446" s="90">
        <f t="shared" si="140"/>
        <v>6189</v>
      </c>
      <c r="S446" s="103" t="str">
        <f t="shared" si="141"/>
        <v>N.M.</v>
      </c>
      <c r="T446" s="104"/>
      <c r="U446" s="15">
        <v>20630</v>
      </c>
      <c r="V446" s="15">
        <v>0</v>
      </c>
      <c r="W446" s="90">
        <f t="shared" si="142"/>
        <v>20630</v>
      </c>
      <c r="X446" s="103" t="str">
        <f t="shared" si="143"/>
        <v>N.M.</v>
      </c>
    </row>
    <row r="447" spans="1:24" s="13" customFormat="1" ht="12.75" collapsed="1">
      <c r="A447" s="13" t="s">
        <v>239</v>
      </c>
      <c r="B447" s="11"/>
      <c r="C447" s="52" t="s">
        <v>281</v>
      </c>
      <c r="D447" s="29"/>
      <c r="E447" s="29"/>
      <c r="F447" s="29">
        <v>1780153.5599999998</v>
      </c>
      <c r="G447" s="29">
        <v>972882.54</v>
      </c>
      <c r="H447" s="29">
        <f>+F447-G447</f>
        <v>807271.0199999998</v>
      </c>
      <c r="I447" s="98">
        <f>IF(G447&lt;0,IF(H447=0,0,IF(OR(G447=0,F447=0),"N.M.",IF(ABS(H447/G447)&gt;=10,"N.M.",H447/(-G447)))),IF(H447=0,0,IF(OR(G447=0,F447=0),"N.M.",IF(ABS(H447/G447)&gt;=10,"N.M.",H447/G447))))</f>
        <v>0.8297723381899729</v>
      </c>
      <c r="J447" s="115"/>
      <c r="K447" s="29">
        <v>9743927.595999999</v>
      </c>
      <c r="L447" s="29">
        <v>8883090.954999998</v>
      </c>
      <c r="M447" s="29">
        <f>+K447-L447</f>
        <v>860836.6410000008</v>
      </c>
      <c r="N447" s="98">
        <f>IF(L447&lt;0,IF(M447=0,0,IF(OR(L447=0,K447=0),"N.M.",IF(ABS(M447/L447)&gt;=10,"N.M.",M447/(-L447)))),IF(M447=0,0,IF(OR(L447=0,K447=0),"N.M.",IF(ABS(M447/L447)&gt;=10,"N.M.",M447/L447))))</f>
        <v>0.09690733162148522</v>
      </c>
      <c r="O447" s="115"/>
      <c r="P447" s="29">
        <v>3899496.7600000002</v>
      </c>
      <c r="Q447" s="29">
        <v>1438183.085</v>
      </c>
      <c r="R447" s="29">
        <f>+P447-Q447</f>
        <v>2461313.6750000003</v>
      </c>
      <c r="S447" s="98">
        <f>IF(Q447&lt;0,IF(R447=0,0,IF(OR(Q447=0,P447=0),"N.M.",IF(ABS(R447/Q447)&gt;=10,"N.M.",R447/(-Q447)))),IF(R447=0,0,IF(OR(Q447=0,P447=0),"N.M.",IF(ABS(R447/Q447)&gt;=10,"N.M.",R447/Q447))))</f>
        <v>1.7114049669135138</v>
      </c>
      <c r="T447" s="115"/>
      <c r="U447" s="29">
        <v>11796523.510999998</v>
      </c>
      <c r="V447" s="29">
        <v>10818092.604999999</v>
      </c>
      <c r="W447" s="29">
        <f>+U447-V447</f>
        <v>978430.9059999995</v>
      </c>
      <c r="X447" s="98">
        <f>IF(V447&lt;0,IF(W447=0,0,IF(OR(V447=0,U447=0),"N.M.",IF(ABS(W447/V447)&gt;=10,"N.M.",W447/(-V447)))),IF(W447=0,0,IF(OR(V447=0,U447=0),"N.M.",IF(ABS(W447/V447)&gt;=10,"N.M.",W447/V447))))</f>
        <v>0.09044393884627867</v>
      </c>
    </row>
    <row r="448" spans="2:24" s="30" customFormat="1" ht="4.5" customHeight="1" hidden="1" outlineLevel="1">
      <c r="B448" s="31"/>
      <c r="C448" s="58"/>
      <c r="D448" s="33"/>
      <c r="E448" s="33"/>
      <c r="F448" s="36"/>
      <c r="G448" s="36"/>
      <c r="H448" s="36"/>
      <c r="I448" s="100"/>
      <c r="J448" s="116"/>
      <c r="K448" s="36"/>
      <c r="L448" s="36"/>
      <c r="M448" s="36"/>
      <c r="N448" s="100"/>
      <c r="O448" s="116"/>
      <c r="P448" s="36"/>
      <c r="Q448" s="36"/>
      <c r="R448" s="36"/>
      <c r="S448" s="100"/>
      <c r="T448" s="116"/>
      <c r="U448" s="36"/>
      <c r="V448" s="36"/>
      <c r="W448" s="36"/>
      <c r="X448" s="100"/>
    </row>
    <row r="449" spans="1:24" s="14" customFormat="1" ht="12.75" hidden="1" outlineLevel="2">
      <c r="A449" s="14" t="s">
        <v>1301</v>
      </c>
      <c r="B449" s="14" t="s">
        <v>1302</v>
      </c>
      <c r="C449" s="54" t="s">
        <v>108</v>
      </c>
      <c r="D449" s="15"/>
      <c r="E449" s="15"/>
      <c r="F449" s="15">
        <v>0</v>
      </c>
      <c r="G449" s="15">
        <v>0</v>
      </c>
      <c r="H449" s="90">
        <f aca="true" t="shared" si="144" ref="H449:H454">+F449-G449</f>
        <v>0</v>
      </c>
      <c r="I449" s="103">
        <f aca="true" t="shared" si="145" ref="I449:I454">IF(G449&lt;0,IF(H449=0,0,IF(OR(G449=0,F449=0),"N.M.",IF(ABS(H449/G449)&gt;=10,"N.M.",H449/(-G449)))),IF(H449=0,0,IF(OR(G449=0,F449=0),"N.M.",IF(ABS(H449/G449)&gt;=10,"N.M.",H449/G449))))</f>
        <v>0</v>
      </c>
      <c r="J449" s="104"/>
      <c r="K449" s="15">
        <v>0</v>
      </c>
      <c r="L449" s="15">
        <v>0</v>
      </c>
      <c r="M449" s="90">
        <f aca="true" t="shared" si="146" ref="M449:M454">+K449-L449</f>
        <v>0</v>
      </c>
      <c r="N449" s="103">
        <f aca="true" t="shared" si="147" ref="N449:N454">IF(L449&lt;0,IF(M449=0,0,IF(OR(L449=0,K449=0),"N.M.",IF(ABS(M449/L449)&gt;=10,"N.M.",M449/(-L449)))),IF(M449=0,0,IF(OR(L449=0,K449=0),"N.M.",IF(ABS(M449/L449)&gt;=10,"N.M.",M449/L449))))</f>
        <v>0</v>
      </c>
      <c r="O449" s="104"/>
      <c r="P449" s="15">
        <v>0</v>
      </c>
      <c r="Q449" s="15">
        <v>0</v>
      </c>
      <c r="R449" s="90">
        <f aca="true" t="shared" si="148" ref="R449:R454">+P449-Q449</f>
        <v>0</v>
      </c>
      <c r="S449" s="103">
        <f aca="true" t="shared" si="149" ref="S449:S454">IF(Q449&lt;0,IF(R449=0,0,IF(OR(Q449=0,P449=0),"N.M.",IF(ABS(R449/Q449)&gt;=10,"N.M.",R449/(-Q449)))),IF(R449=0,0,IF(OR(Q449=0,P449=0),"N.M.",IF(ABS(R449/Q449)&gt;=10,"N.M.",R449/Q449))))</f>
        <v>0</v>
      </c>
      <c r="T449" s="104"/>
      <c r="U449" s="15">
        <v>37533</v>
      </c>
      <c r="V449" s="15">
        <v>0</v>
      </c>
      <c r="W449" s="90">
        <f aca="true" t="shared" si="150" ref="W449:W454">+U449-V449</f>
        <v>37533</v>
      </c>
      <c r="X449" s="103" t="str">
        <f aca="true" t="shared" si="151" ref="X449:X454">IF(V449&lt;0,IF(W449=0,0,IF(OR(V449=0,U449=0),"N.M.",IF(ABS(W449/V449)&gt;=10,"N.M.",W449/(-V449)))),IF(W449=0,0,IF(OR(V449=0,U449=0),"N.M.",IF(ABS(W449/V449)&gt;=10,"N.M.",W449/V449))))</f>
        <v>N.M.</v>
      </c>
    </row>
    <row r="450" spans="1:24" s="14" customFormat="1" ht="12.75" hidden="1" outlineLevel="2">
      <c r="A450" s="14" t="s">
        <v>1303</v>
      </c>
      <c r="B450" s="14" t="s">
        <v>1304</v>
      </c>
      <c r="C450" s="54" t="s">
        <v>108</v>
      </c>
      <c r="D450" s="15"/>
      <c r="E450" s="15"/>
      <c r="F450" s="15">
        <v>0</v>
      </c>
      <c r="G450" s="15">
        <v>0</v>
      </c>
      <c r="H450" s="90">
        <f t="shared" si="144"/>
        <v>0</v>
      </c>
      <c r="I450" s="103">
        <f t="shared" si="145"/>
        <v>0</v>
      </c>
      <c r="J450" s="104"/>
      <c r="K450" s="15">
        <v>-4516</v>
      </c>
      <c r="L450" s="15">
        <v>0</v>
      </c>
      <c r="M450" s="90">
        <f t="shared" si="146"/>
        <v>-4516</v>
      </c>
      <c r="N450" s="103" t="str">
        <f t="shared" si="147"/>
        <v>N.M.</v>
      </c>
      <c r="O450" s="104"/>
      <c r="P450" s="15">
        <v>0</v>
      </c>
      <c r="Q450" s="15">
        <v>0</v>
      </c>
      <c r="R450" s="90">
        <f t="shared" si="148"/>
        <v>0</v>
      </c>
      <c r="S450" s="103">
        <f t="shared" si="149"/>
        <v>0</v>
      </c>
      <c r="T450" s="104"/>
      <c r="U450" s="15">
        <v>-4516</v>
      </c>
      <c r="V450" s="15">
        <v>0</v>
      </c>
      <c r="W450" s="90">
        <f t="shared" si="150"/>
        <v>-4516</v>
      </c>
      <c r="X450" s="103" t="str">
        <f t="shared" si="151"/>
        <v>N.M.</v>
      </c>
    </row>
    <row r="451" spans="1:24" s="14" customFormat="1" ht="12.75" hidden="1" outlineLevel="2">
      <c r="A451" s="14" t="s">
        <v>1305</v>
      </c>
      <c r="B451" s="14" t="s">
        <v>1306</v>
      </c>
      <c r="C451" s="54" t="s">
        <v>108</v>
      </c>
      <c r="D451" s="15"/>
      <c r="E451" s="15"/>
      <c r="F451" s="15">
        <v>0</v>
      </c>
      <c r="G451" s="15">
        <v>0</v>
      </c>
      <c r="H451" s="90">
        <f t="shared" si="144"/>
        <v>0</v>
      </c>
      <c r="I451" s="103">
        <f t="shared" si="145"/>
        <v>0</v>
      </c>
      <c r="J451" s="104"/>
      <c r="K451" s="15">
        <v>-2648</v>
      </c>
      <c r="L451" s="15">
        <v>0</v>
      </c>
      <c r="M451" s="90">
        <f t="shared" si="146"/>
        <v>-2648</v>
      </c>
      <c r="N451" s="103" t="str">
        <f t="shared" si="147"/>
        <v>N.M.</v>
      </c>
      <c r="O451" s="104"/>
      <c r="P451" s="15">
        <v>0</v>
      </c>
      <c r="Q451" s="15">
        <v>0</v>
      </c>
      <c r="R451" s="90">
        <f t="shared" si="148"/>
        <v>0</v>
      </c>
      <c r="S451" s="103">
        <f t="shared" si="149"/>
        <v>0</v>
      </c>
      <c r="T451" s="104"/>
      <c r="U451" s="15">
        <v>-2648</v>
      </c>
      <c r="V451" s="15">
        <v>-546981.1</v>
      </c>
      <c r="W451" s="90">
        <f t="shared" si="150"/>
        <v>544333.1</v>
      </c>
      <c r="X451" s="103">
        <f t="shared" si="151"/>
        <v>0.9951588820893446</v>
      </c>
    </row>
    <row r="452" spans="1:24" s="14" customFormat="1" ht="12.75" hidden="1" outlineLevel="2">
      <c r="A452" s="14" t="s">
        <v>1307</v>
      </c>
      <c r="B452" s="14" t="s">
        <v>1308</v>
      </c>
      <c r="C452" s="54" t="s">
        <v>108</v>
      </c>
      <c r="D452" s="15"/>
      <c r="E452" s="15"/>
      <c r="F452" s="15">
        <v>0</v>
      </c>
      <c r="G452" s="15">
        <v>0</v>
      </c>
      <c r="H452" s="90">
        <f t="shared" si="144"/>
        <v>0</v>
      </c>
      <c r="I452" s="103">
        <f t="shared" si="145"/>
        <v>0</v>
      </c>
      <c r="J452" s="104"/>
      <c r="K452" s="15">
        <v>0</v>
      </c>
      <c r="L452" s="15">
        <v>0</v>
      </c>
      <c r="M452" s="90">
        <f t="shared" si="146"/>
        <v>0</v>
      </c>
      <c r="N452" s="103">
        <f t="shared" si="147"/>
        <v>0</v>
      </c>
      <c r="O452" s="104"/>
      <c r="P452" s="15">
        <v>0</v>
      </c>
      <c r="Q452" s="15">
        <v>0</v>
      </c>
      <c r="R452" s="90">
        <f t="shared" si="148"/>
        <v>0</v>
      </c>
      <c r="S452" s="103">
        <f t="shared" si="149"/>
        <v>0</v>
      </c>
      <c r="T452" s="104"/>
      <c r="U452" s="15">
        <v>294606.96</v>
      </c>
      <c r="V452" s="15">
        <v>-2602825.62</v>
      </c>
      <c r="W452" s="90">
        <f t="shared" si="150"/>
        <v>2897432.58</v>
      </c>
      <c r="X452" s="103">
        <f t="shared" si="151"/>
        <v>1.1131873598201327</v>
      </c>
    </row>
    <row r="453" spans="1:24" s="14" customFormat="1" ht="12.75" hidden="1" outlineLevel="2">
      <c r="A453" s="14" t="s">
        <v>1309</v>
      </c>
      <c r="B453" s="14" t="s">
        <v>1310</v>
      </c>
      <c r="C453" s="54" t="s">
        <v>109</v>
      </c>
      <c r="D453" s="15"/>
      <c r="E453" s="15"/>
      <c r="F453" s="15">
        <v>0</v>
      </c>
      <c r="G453" s="15">
        <v>209518.54</v>
      </c>
      <c r="H453" s="90">
        <f t="shared" si="144"/>
        <v>-209518.54</v>
      </c>
      <c r="I453" s="103" t="str">
        <f t="shared" si="145"/>
        <v>N.M.</v>
      </c>
      <c r="J453" s="104"/>
      <c r="K453" s="15">
        <v>0</v>
      </c>
      <c r="L453" s="15">
        <v>1068310.99</v>
      </c>
      <c r="M453" s="90">
        <f t="shared" si="146"/>
        <v>-1068310.99</v>
      </c>
      <c r="N453" s="103" t="str">
        <f t="shared" si="147"/>
        <v>N.M.</v>
      </c>
      <c r="O453" s="104"/>
      <c r="P453" s="15">
        <v>0</v>
      </c>
      <c r="Q453" s="15">
        <v>561391.34</v>
      </c>
      <c r="R453" s="90">
        <f t="shared" si="148"/>
        <v>-561391.34</v>
      </c>
      <c r="S453" s="103" t="str">
        <f t="shared" si="149"/>
        <v>N.M.</v>
      </c>
      <c r="T453" s="104"/>
      <c r="U453" s="15">
        <v>1790199.05</v>
      </c>
      <c r="V453" s="15">
        <v>1068310.99</v>
      </c>
      <c r="W453" s="90">
        <f t="shared" si="150"/>
        <v>721888.06</v>
      </c>
      <c r="X453" s="103">
        <f t="shared" si="151"/>
        <v>0.6757283850463806</v>
      </c>
    </row>
    <row r="454" spans="1:24" s="14" customFormat="1" ht="12.75" hidden="1" outlineLevel="2">
      <c r="A454" s="14" t="s">
        <v>1311</v>
      </c>
      <c r="B454" s="14" t="s">
        <v>1312</v>
      </c>
      <c r="C454" s="54" t="s">
        <v>109</v>
      </c>
      <c r="D454" s="15"/>
      <c r="E454" s="15"/>
      <c r="F454" s="15">
        <v>-437991.09</v>
      </c>
      <c r="G454" s="15">
        <v>0</v>
      </c>
      <c r="H454" s="90">
        <f t="shared" si="144"/>
        <v>-437991.09</v>
      </c>
      <c r="I454" s="103" t="str">
        <f t="shared" si="145"/>
        <v>N.M.</v>
      </c>
      <c r="J454" s="104"/>
      <c r="K454" s="15">
        <v>3049305.55</v>
      </c>
      <c r="L454" s="15">
        <v>0</v>
      </c>
      <c r="M454" s="90">
        <f t="shared" si="146"/>
        <v>3049305.55</v>
      </c>
      <c r="N454" s="103" t="str">
        <f t="shared" si="147"/>
        <v>N.M.</v>
      </c>
      <c r="O454" s="104"/>
      <c r="P454" s="15">
        <v>61566.65</v>
      </c>
      <c r="Q454" s="15">
        <v>0</v>
      </c>
      <c r="R454" s="90">
        <f t="shared" si="148"/>
        <v>61566.65</v>
      </c>
      <c r="S454" s="103" t="str">
        <f t="shared" si="149"/>
        <v>N.M.</v>
      </c>
      <c r="T454" s="104"/>
      <c r="U454" s="15">
        <v>3049305.55</v>
      </c>
      <c r="V454" s="15">
        <v>0</v>
      </c>
      <c r="W454" s="90">
        <f t="shared" si="150"/>
        <v>3049305.55</v>
      </c>
      <c r="X454" s="103" t="str">
        <f t="shared" si="151"/>
        <v>N.M.</v>
      </c>
    </row>
    <row r="455" spans="1:24" s="13" customFormat="1" ht="12.75" collapsed="1">
      <c r="A455" s="13" t="s">
        <v>418</v>
      </c>
      <c r="B455" s="11"/>
      <c r="C455" s="52" t="s">
        <v>283</v>
      </c>
      <c r="D455" s="29"/>
      <c r="E455" s="29"/>
      <c r="F455" s="29">
        <v>-437991.09</v>
      </c>
      <c r="G455" s="29">
        <v>209518.54</v>
      </c>
      <c r="H455" s="29">
        <f>+F455-G455</f>
        <v>-647509.63</v>
      </c>
      <c r="I455" s="98">
        <f>IF(G455&lt;0,IF(H455=0,0,IF(OR(G455=0,F455=0),"N.M.",IF(ABS(H455/G455)&gt;=10,"N.M.",H455/(-G455)))),IF(H455=0,0,IF(OR(G455=0,F455=0),"N.M.",IF(ABS(H455/G455)&gt;=10,"N.M.",H455/G455))))</f>
        <v>-3.090464595639126</v>
      </c>
      <c r="J455" s="115"/>
      <c r="K455" s="29">
        <v>3042141.55</v>
      </c>
      <c r="L455" s="29">
        <v>1068310.99</v>
      </c>
      <c r="M455" s="29">
        <f>+K455-L455</f>
        <v>1973830.5599999998</v>
      </c>
      <c r="N455" s="98">
        <f>IF(L455&lt;0,IF(M455=0,0,IF(OR(L455=0,K455=0),"N.M.",IF(ABS(M455/L455)&gt;=10,"N.M.",M455/(-L455)))),IF(M455=0,0,IF(OR(L455=0,K455=0),"N.M.",IF(ABS(M455/L455)&gt;=10,"N.M.",M455/L455))))</f>
        <v>1.8476179487772562</v>
      </c>
      <c r="O455" s="115"/>
      <c r="P455" s="29">
        <v>61566.65</v>
      </c>
      <c r="Q455" s="29">
        <v>561391.34</v>
      </c>
      <c r="R455" s="29">
        <f>+P455-Q455</f>
        <v>-499824.68999999994</v>
      </c>
      <c r="S455" s="98">
        <f>IF(Q455&lt;0,IF(R455=0,0,IF(OR(Q455=0,P455=0),"N.M.",IF(ABS(R455/Q455)&gt;=10,"N.M.",R455/(-Q455)))),IF(R455=0,0,IF(OR(Q455=0,P455=0),"N.M.",IF(ABS(R455/Q455)&gt;=10,"N.M.",R455/Q455))))</f>
        <v>-0.890332027565655</v>
      </c>
      <c r="T455" s="115"/>
      <c r="U455" s="29">
        <v>5164480.5600000005</v>
      </c>
      <c r="V455" s="29">
        <v>-2081495.7300000002</v>
      </c>
      <c r="W455" s="29">
        <f>+U455-V455</f>
        <v>7245976.290000001</v>
      </c>
      <c r="X455" s="98">
        <f>IF(V455&lt;0,IF(W455=0,0,IF(OR(V455=0,U455=0),"N.M.",IF(ABS(W455/V455)&gt;=10,"N.M.",W455/(-V455)))),IF(W455=0,0,IF(OR(V455=0,U455=0),"N.M.",IF(ABS(W455/V455)&gt;=10,"N.M.",W455/V455))))</f>
        <v>3.4811391566006242</v>
      </c>
    </row>
    <row r="456" spans="2:24" s="30" customFormat="1" ht="4.5" customHeight="1" hidden="1" outlineLevel="1">
      <c r="B456" s="31"/>
      <c r="C456" s="58"/>
      <c r="D456" s="33"/>
      <c r="E456" s="33"/>
      <c r="F456" s="36"/>
      <c r="G456" s="36"/>
      <c r="H456" s="36"/>
      <c r="I456" s="100"/>
      <c r="J456" s="116"/>
      <c r="K456" s="36"/>
      <c r="L456" s="36"/>
      <c r="M456" s="36"/>
      <c r="N456" s="100"/>
      <c r="O456" s="116"/>
      <c r="P456" s="36"/>
      <c r="Q456" s="36"/>
      <c r="R456" s="36"/>
      <c r="S456" s="100"/>
      <c r="T456" s="116"/>
      <c r="U456" s="36"/>
      <c r="V456" s="36"/>
      <c r="W456" s="36"/>
      <c r="X456" s="100"/>
    </row>
    <row r="457" spans="1:24" s="14" customFormat="1" ht="12.75" hidden="1" outlineLevel="2">
      <c r="A457" s="14" t="s">
        <v>1313</v>
      </c>
      <c r="B457" s="14" t="s">
        <v>1314</v>
      </c>
      <c r="C457" s="54" t="s">
        <v>110</v>
      </c>
      <c r="D457" s="15"/>
      <c r="E457" s="15"/>
      <c r="F457" s="15">
        <v>-412695.21</v>
      </c>
      <c r="G457" s="15">
        <v>1396704.88</v>
      </c>
      <c r="H457" s="90">
        <f aca="true" t="shared" si="152" ref="H457:H462">+F457-G457</f>
        <v>-1809400.0899999999</v>
      </c>
      <c r="I457" s="103">
        <f aca="true" t="shared" si="153" ref="I457:I462">IF(G457&lt;0,IF(H457=0,0,IF(OR(G457=0,F457=0),"N.M.",IF(ABS(H457/G457)&gt;=10,"N.M.",H457/(-G457)))),IF(H457=0,0,IF(OR(G457=0,F457=0),"N.M.",IF(ABS(H457/G457)&gt;=10,"N.M.",H457/G457))))</f>
        <v>-1.2954777461649594</v>
      </c>
      <c r="J457" s="104"/>
      <c r="K457" s="15">
        <v>5417850.1</v>
      </c>
      <c r="L457" s="15">
        <v>7531096.8</v>
      </c>
      <c r="M457" s="90">
        <f aca="true" t="shared" si="154" ref="M457:M462">+K457-L457</f>
        <v>-2113246.7</v>
      </c>
      <c r="N457" s="103">
        <f aca="true" t="shared" si="155" ref="N457:N462">IF(L457&lt;0,IF(M457=0,0,IF(OR(L457=0,K457=0),"N.M.",IF(ABS(M457/L457)&gt;=10,"N.M.",M457/(-L457)))),IF(M457=0,0,IF(OR(L457=0,K457=0),"N.M.",IF(ABS(M457/L457)&gt;=10,"N.M.",M457/L457))))</f>
        <v>-0.2806027801953097</v>
      </c>
      <c r="O457" s="104"/>
      <c r="P457" s="15">
        <v>-761654.13</v>
      </c>
      <c r="Q457" s="15">
        <v>2996724.86</v>
      </c>
      <c r="R457" s="90">
        <f aca="true" t="shared" si="156" ref="R457:R462">+P457-Q457</f>
        <v>-3758378.9899999998</v>
      </c>
      <c r="S457" s="103">
        <f aca="true" t="shared" si="157" ref="S457:S462">IF(Q457&lt;0,IF(R457=0,0,IF(OR(Q457=0,P457=0),"N.M.",IF(ABS(R457/Q457)&gt;=10,"N.M.",R457/(-Q457)))),IF(R457=0,0,IF(OR(Q457=0,P457=0),"N.M.",IF(ABS(R457/Q457)&gt;=10,"N.M.",R457/Q457))))</f>
        <v>-1.2541621822431839</v>
      </c>
      <c r="T457" s="104"/>
      <c r="U457" s="15">
        <v>12554006.41</v>
      </c>
      <c r="V457" s="15">
        <v>-12889952.120000001</v>
      </c>
      <c r="W457" s="90">
        <f aca="true" t="shared" si="158" ref="W457:W462">+U457-V457</f>
        <v>25443958.53</v>
      </c>
      <c r="X457" s="103">
        <f aca="true" t="shared" si="159" ref="X457:X462">IF(V457&lt;0,IF(W457=0,0,IF(OR(V457=0,U457=0),"N.M.",IF(ABS(W457/V457)&gt;=10,"N.M.",W457/(-V457)))),IF(W457=0,0,IF(OR(V457=0,U457=0),"N.M.",IF(ABS(W457/V457)&gt;=10,"N.M.",W457/V457))))</f>
        <v>1.9739373965960083</v>
      </c>
    </row>
    <row r="458" spans="1:24" s="14" customFormat="1" ht="12.75" hidden="1" outlineLevel="2">
      <c r="A458" s="14" t="s">
        <v>1315</v>
      </c>
      <c r="B458" s="14" t="s">
        <v>1316</v>
      </c>
      <c r="C458" s="54" t="s">
        <v>111</v>
      </c>
      <c r="D458" s="15"/>
      <c r="E458" s="15"/>
      <c r="F458" s="15">
        <v>7591306.55</v>
      </c>
      <c r="G458" s="15">
        <v>2303792.2800000003</v>
      </c>
      <c r="H458" s="90">
        <f t="shared" si="152"/>
        <v>5287514.27</v>
      </c>
      <c r="I458" s="103">
        <f t="shared" si="153"/>
        <v>2.295134989340271</v>
      </c>
      <c r="J458" s="104"/>
      <c r="K458" s="15">
        <v>42655449.46</v>
      </c>
      <c r="L458" s="15">
        <v>27573281.68</v>
      </c>
      <c r="M458" s="90">
        <f t="shared" si="154"/>
        <v>15082167.780000001</v>
      </c>
      <c r="N458" s="103">
        <f t="shared" si="155"/>
        <v>0.5469848658217458</v>
      </c>
      <c r="O458" s="104"/>
      <c r="P458" s="15">
        <v>14701118.53</v>
      </c>
      <c r="Q458" s="15">
        <v>8122438.75</v>
      </c>
      <c r="R458" s="90">
        <f t="shared" si="156"/>
        <v>6578679.779999999</v>
      </c>
      <c r="S458" s="103">
        <f t="shared" si="157"/>
        <v>0.8099389829193848</v>
      </c>
      <c r="T458" s="104"/>
      <c r="U458" s="15">
        <v>78492224.82</v>
      </c>
      <c r="V458" s="15">
        <v>85297303.38</v>
      </c>
      <c r="W458" s="90">
        <f t="shared" si="158"/>
        <v>-6805078.560000002</v>
      </c>
      <c r="X458" s="103">
        <f t="shared" si="159"/>
        <v>-0.07978069986202654</v>
      </c>
    </row>
    <row r="459" spans="1:24" s="14" customFormat="1" ht="12.75" hidden="1" outlineLevel="2">
      <c r="A459" s="14" t="s">
        <v>1317</v>
      </c>
      <c r="B459" s="14" t="s">
        <v>1318</v>
      </c>
      <c r="C459" s="54" t="s">
        <v>112</v>
      </c>
      <c r="D459" s="15"/>
      <c r="E459" s="15"/>
      <c r="F459" s="15">
        <v>-5373811.68</v>
      </c>
      <c r="G459" s="15">
        <v>-2199554.48</v>
      </c>
      <c r="H459" s="90">
        <f t="shared" si="152"/>
        <v>-3174257.1999999997</v>
      </c>
      <c r="I459" s="103">
        <f t="shared" si="153"/>
        <v>-1.4431364300646918</v>
      </c>
      <c r="J459" s="104"/>
      <c r="K459" s="15">
        <v>-31500605.67</v>
      </c>
      <c r="L459" s="15">
        <v>-23930302.34</v>
      </c>
      <c r="M459" s="90">
        <f t="shared" si="154"/>
        <v>-7570303.330000002</v>
      </c>
      <c r="N459" s="103">
        <f t="shared" si="155"/>
        <v>-0.31634800189490636</v>
      </c>
      <c r="O459" s="104"/>
      <c r="P459" s="15">
        <v>-9786025.09</v>
      </c>
      <c r="Q459" s="15">
        <v>-5995157.2</v>
      </c>
      <c r="R459" s="90">
        <f t="shared" si="156"/>
        <v>-3790867.8899999997</v>
      </c>
      <c r="S459" s="103">
        <f t="shared" si="157"/>
        <v>-0.6323216829076641</v>
      </c>
      <c r="T459" s="104"/>
      <c r="U459" s="15">
        <v>-69847043.03999999</v>
      </c>
      <c r="V459" s="15">
        <v>-54925147.36</v>
      </c>
      <c r="W459" s="90">
        <f t="shared" si="158"/>
        <v>-14921895.679999992</v>
      </c>
      <c r="X459" s="103">
        <f t="shared" si="159"/>
        <v>-0.2716769348327151</v>
      </c>
    </row>
    <row r="460" spans="1:24" s="14" customFormat="1" ht="12.75" hidden="1" outlineLevel="2">
      <c r="A460" s="14" t="s">
        <v>1319</v>
      </c>
      <c r="B460" s="14" t="s">
        <v>1320</v>
      </c>
      <c r="C460" s="54" t="s">
        <v>113</v>
      </c>
      <c r="D460" s="15"/>
      <c r="E460" s="15"/>
      <c r="F460" s="15">
        <v>-29947.81</v>
      </c>
      <c r="G460" s="15">
        <v>-58687</v>
      </c>
      <c r="H460" s="90">
        <f t="shared" si="152"/>
        <v>28739.19</v>
      </c>
      <c r="I460" s="103">
        <f t="shared" si="153"/>
        <v>0.4897028302690545</v>
      </c>
      <c r="J460" s="104"/>
      <c r="K460" s="15">
        <v>-299478.36</v>
      </c>
      <c r="L460" s="15">
        <v>-586870</v>
      </c>
      <c r="M460" s="90">
        <f t="shared" si="154"/>
        <v>287391.64</v>
      </c>
      <c r="N460" s="103">
        <f t="shared" si="155"/>
        <v>0.4897023872407859</v>
      </c>
      <c r="O460" s="104"/>
      <c r="P460" s="15">
        <v>-89843.47</v>
      </c>
      <c r="Q460" s="15">
        <v>-176061</v>
      </c>
      <c r="R460" s="90">
        <f t="shared" si="156"/>
        <v>86217.53</v>
      </c>
      <c r="S460" s="103">
        <f t="shared" si="157"/>
        <v>0.4897026030750706</v>
      </c>
      <c r="T460" s="104"/>
      <c r="U460" s="15">
        <v>-416831.36</v>
      </c>
      <c r="V460" s="15">
        <v>-723866</v>
      </c>
      <c r="W460" s="90">
        <f t="shared" si="158"/>
        <v>307034.64</v>
      </c>
      <c r="X460" s="103">
        <f t="shared" si="159"/>
        <v>0.4241594991338176</v>
      </c>
    </row>
    <row r="461" spans="1:24" s="13" customFormat="1" ht="12.75" collapsed="1">
      <c r="A461" s="13" t="s">
        <v>240</v>
      </c>
      <c r="B461" s="11"/>
      <c r="C461" s="52" t="s">
        <v>282</v>
      </c>
      <c r="D461" s="29"/>
      <c r="E461" s="29"/>
      <c r="F461" s="129">
        <v>1774851.85</v>
      </c>
      <c r="G461" s="129">
        <v>1442255.6800000002</v>
      </c>
      <c r="H461" s="129">
        <f t="shared" si="152"/>
        <v>332596.1699999999</v>
      </c>
      <c r="I461" s="99">
        <f t="shared" si="153"/>
        <v>0.23060832736675366</v>
      </c>
      <c r="J461" s="115"/>
      <c r="K461" s="129">
        <v>16273215.530000001</v>
      </c>
      <c r="L461" s="129">
        <v>10587206.139999997</v>
      </c>
      <c r="M461" s="129">
        <f t="shared" si="154"/>
        <v>5686009.390000004</v>
      </c>
      <c r="N461" s="99">
        <f t="shared" si="155"/>
        <v>0.5370641994508294</v>
      </c>
      <c r="O461" s="115"/>
      <c r="P461" s="129">
        <v>4063595.8399999985</v>
      </c>
      <c r="Q461" s="129">
        <v>4947945.409999999</v>
      </c>
      <c r="R461" s="129">
        <f t="shared" si="156"/>
        <v>-884349.5700000008</v>
      </c>
      <c r="S461" s="99">
        <f t="shared" si="157"/>
        <v>-0.178730664290009</v>
      </c>
      <c r="T461" s="115"/>
      <c r="U461" s="129">
        <v>20782356.830000006</v>
      </c>
      <c r="V461" s="129">
        <v>16758337.900000002</v>
      </c>
      <c r="W461" s="129">
        <f t="shared" si="158"/>
        <v>4024018.9300000034</v>
      </c>
      <c r="X461" s="99">
        <f t="shared" si="159"/>
        <v>0.24012040776430477</v>
      </c>
    </row>
    <row r="462" spans="1:24" s="13" customFormat="1" ht="12.75">
      <c r="A462" s="13" t="s">
        <v>241</v>
      </c>
      <c r="B462" s="11"/>
      <c r="C462" s="51" t="s">
        <v>298</v>
      </c>
      <c r="D462" s="29"/>
      <c r="E462" s="29"/>
      <c r="F462" s="29">
        <v>52177361.211999975</v>
      </c>
      <c r="G462" s="29">
        <v>49611890.89799998</v>
      </c>
      <c r="H462" s="29">
        <f t="shared" si="152"/>
        <v>2565470.3139999956</v>
      </c>
      <c r="I462" s="98">
        <f t="shared" si="153"/>
        <v>0.05171079488331734</v>
      </c>
      <c r="J462" s="115"/>
      <c r="K462" s="29">
        <v>560106653.6309999</v>
      </c>
      <c r="L462" s="29">
        <v>525760503.1410003</v>
      </c>
      <c r="M462" s="29">
        <f t="shared" si="154"/>
        <v>34346150.48999965</v>
      </c>
      <c r="N462" s="98">
        <f t="shared" si="155"/>
        <v>0.06532660837930723</v>
      </c>
      <c r="O462" s="115"/>
      <c r="P462" s="29">
        <v>157478131.26300004</v>
      </c>
      <c r="Q462" s="29">
        <v>154316058.47699994</v>
      </c>
      <c r="R462" s="29">
        <f t="shared" si="156"/>
        <v>3162072.7860001028</v>
      </c>
      <c r="S462" s="98">
        <f t="shared" si="157"/>
        <v>0.02049088615409001</v>
      </c>
      <c r="T462" s="115"/>
      <c r="U462" s="29">
        <v>674452079.4139996</v>
      </c>
      <c r="V462" s="29">
        <v>618984479.5809997</v>
      </c>
      <c r="W462" s="29">
        <f t="shared" si="158"/>
        <v>55467599.832999825</v>
      </c>
      <c r="X462" s="98">
        <f t="shared" si="159"/>
        <v>0.08961064721775691</v>
      </c>
    </row>
    <row r="463" spans="6:24" ht="5.25" customHeight="1">
      <c r="F463" s="36" t="str">
        <f>IF(ABS(F164+F192+F198+F356+F392+F406+F447+F455+F461-F462)&gt;$C$577,$C$578," ")</f>
        <v> </v>
      </c>
      <c r="G463" s="36" t="str">
        <f>IF(ABS(G164+G192+G198+G356+G392+G406+G447+G455+G461-G462)&gt;$C$577,$C$578," ")</f>
        <v> </v>
      </c>
      <c r="H463" s="36" t="str">
        <f>IF(ABS(H164+H192+H198+H356+H392+H406+H447+H455+H461-H462)&gt;$C$577,$C$578," ")</f>
        <v> </v>
      </c>
      <c r="I463" s="100"/>
      <c r="K463" s="36" t="str">
        <f>IF(ABS(K164+K192+K198+K356+K392+K406+K447+K455+K461-K462)&gt;$C$577,$C$578," ")</f>
        <v> </v>
      </c>
      <c r="L463" s="36" t="str">
        <f>IF(ABS(L164+L192+L198+L356+L392+L406+L447+L455+L461-L462)&gt;$C$577,$C$578," ")</f>
        <v> </v>
      </c>
      <c r="M463" s="36" t="str">
        <f>IF(ABS(M164+M192+M198+M356+M392+M406+M447+M455+M461-M462)&gt;$C$577,$C$578," ")</f>
        <v> </v>
      </c>
      <c r="N463" s="100"/>
      <c r="P463" s="36" t="str">
        <f>IF(ABS(P164+P192+P198+P356+P392+P406+P447+P455+P461-P462)&gt;$C$577,$C$578," ")</f>
        <v> </v>
      </c>
      <c r="Q463" s="36" t="str">
        <f>IF(ABS(Q164+Q192+Q198+Q356+Q392+Q406+Q447+Q455+Q461-Q462)&gt;$C$577,$C$578," ")</f>
        <v> </v>
      </c>
      <c r="R463" s="36" t="str">
        <f>IF(ABS(R164+R192+R198+R356+R392+R406+R447+R455+R461-R462)&gt;$C$577,$C$578," ")</f>
        <v> </v>
      </c>
      <c r="S463" s="100"/>
      <c r="U463" s="36" t="str">
        <f>IF(ABS(U164+U192+U198+U356+U392+U406+U447+U455+U461-U462)&gt;$C$577,$C$578," ")</f>
        <v> </v>
      </c>
      <c r="V463" s="36" t="str">
        <f>IF(ABS(V164+V192+V198+V356+V392+V406+V447+V455+V461-V462)&gt;$C$577,$C$578," ")</f>
        <v> </v>
      </c>
      <c r="W463" s="36" t="str">
        <f>IF(ABS(W164+W192+W198+W356+W392+W406+W447+W455+W461-W462)&gt;$C$577,$C$578," ")</f>
        <v> </v>
      </c>
      <c r="X463" s="100"/>
    </row>
    <row r="464" spans="1:24" ht="12.75">
      <c r="A464" s="37" t="s">
        <v>242</v>
      </c>
      <c r="C464" s="12" t="s">
        <v>243</v>
      </c>
      <c r="D464" s="34"/>
      <c r="E464" s="34"/>
      <c r="F464" s="34">
        <v>5191902.293999989</v>
      </c>
      <c r="G464" s="34">
        <v>6037982.761000004</v>
      </c>
      <c r="H464" s="29">
        <f>(+F464-G464)</f>
        <v>-846080.4670000151</v>
      </c>
      <c r="I464" s="98">
        <f>IF(G464&lt;0,IF(H464=0,0,IF(OR(G464=0,F464=0),"N.M.",IF(ABS(H464/G464)&gt;=10,"N.M.",H464/(-G464)))),IF(H464=0,0,IF(OR(G464=0,F464=0),"N.M.",IF(ABS(H464/G464)&gt;=10,"N.M.",H464/G464))))</f>
        <v>-0.1401263469092595</v>
      </c>
      <c r="J464" s="115"/>
      <c r="K464" s="34">
        <v>63468907.048999965</v>
      </c>
      <c r="L464" s="34">
        <v>51756932.28100003</v>
      </c>
      <c r="M464" s="29">
        <f>(+K464-L464)</f>
        <v>11711974.767999932</v>
      </c>
      <c r="N464" s="98">
        <f>IF(L464&lt;0,IF(M464=0,0,IF(OR(L464=0,K464=0),"N.M.",IF(ABS(M464/L464)&gt;=10,"N.M.",M464/(-L464)))),IF(M464=0,0,IF(OR(L464=0,K464=0),"N.M.",IF(ABS(M464/L464)&gt;=10,"N.M.",M464/L464))))</f>
        <v>0.2262880401105109</v>
      </c>
      <c r="O464" s="115"/>
      <c r="P464" s="34">
        <v>16582325.385000024</v>
      </c>
      <c r="Q464" s="34">
        <v>21539727.980000034</v>
      </c>
      <c r="R464" s="29">
        <f>(+P464-Q464)</f>
        <v>-4957402.59500001</v>
      </c>
      <c r="S464" s="98">
        <f>IF(Q464&lt;0,IF(R464=0,0,IF(OR(Q464=0,P464=0),"N.M.",IF(ABS(R464/Q464)&gt;=10,"N.M.",R464/(-Q464)))),IF(R464=0,0,IF(OR(Q464=0,P464=0),"N.M.",IF(ABS(R464/Q464)&gt;=10,"N.M.",R464/Q464))))</f>
        <v>-0.23015158778249353</v>
      </c>
      <c r="T464" s="115"/>
      <c r="U464" s="34">
        <v>82642438.43399996</v>
      </c>
      <c r="V464" s="34">
        <v>65276112.05100003</v>
      </c>
      <c r="W464" s="29">
        <f>(+U464-V464)</f>
        <v>17366326.382999927</v>
      </c>
      <c r="X464" s="98">
        <f>IF(V464&lt;0,IF(W464=0,0,IF(OR(V464=0,U464=0),"N.M.",IF(ABS(W464/V464)&gt;=10,"N.M.",W464/(-V464)))),IF(W464=0,0,IF(OR(V464=0,U464=0),"N.M.",IF(ABS(W464/V464)&gt;=10,"N.M.",W464/V464))))</f>
        <v>0.26604412912079795</v>
      </c>
    </row>
    <row r="465" spans="1:24" ht="12.75">
      <c r="A465" s="37"/>
      <c r="C465" s="12"/>
      <c r="D465" s="34"/>
      <c r="E465" s="34"/>
      <c r="F465" s="34"/>
      <c r="G465" s="34"/>
      <c r="H465" s="29"/>
      <c r="I465" s="98">
        <f>IF(G465&lt;0,IF(H465=0,0,IF(OR(G465=0,F465=0),"N.M.",IF(ABS(H465/G465)&gt;=10,"N.M.",H465/(-G465)))),IF(H465=0,0,IF(OR(G465=0,F465=0),"N.M.",IF(ABS(H465/G465)&gt;=10,"N.M.",H465/G465))))</f>
        <v>0</v>
      </c>
      <c r="J465" s="115"/>
      <c r="K465" s="34"/>
      <c r="L465" s="34"/>
      <c r="M465" s="29"/>
      <c r="N465" s="98">
        <f>IF(L465&lt;0,IF(M465=0,0,IF(OR(L465=0,K465=0),"N.M.",IF(ABS(M465/L465)&gt;=10,"N.M.",M465/(-L465)))),IF(M465=0,0,IF(OR(L465=0,K465=0),"N.M.",IF(ABS(M465/L465)&gt;=10,"N.M.",M465/L465))))</f>
        <v>0</v>
      </c>
      <c r="O465" s="115"/>
      <c r="P465" s="34"/>
      <c r="Q465" s="34"/>
      <c r="R465" s="29"/>
      <c r="S465" s="98">
        <f>IF(Q465&lt;0,IF(R465=0,0,IF(OR(Q465=0,P465=0),"N.M.",IF(ABS(R465/Q465)&gt;=10,"N.M.",R465/(-Q465)))),IF(R465=0,0,IF(OR(Q465=0,P465=0),"N.M.",IF(ABS(R465/Q465)&gt;=10,"N.M.",R465/Q465))))</f>
        <v>0</v>
      </c>
      <c r="T465" s="115"/>
      <c r="U465" s="34"/>
      <c r="V465" s="34"/>
      <c r="W465" s="29"/>
      <c r="X465" s="98">
        <f>IF(V465&lt;0,IF(W465=0,0,IF(OR(V465=0,U465=0),"N.M.",IF(ABS(W465/V465)&gt;=10,"N.M.",W465/(-V465)))),IF(W465=0,0,IF(OR(V465=0,U465=0),"N.M.",IF(ABS(W465/V465)&gt;=10,"N.M.",W465/V465))))</f>
        <v>0</v>
      </c>
    </row>
    <row r="466" spans="2:24" s="30" customFormat="1" ht="4.5" customHeight="1" hidden="1" outlineLevel="1">
      <c r="B466" s="31"/>
      <c r="C466" s="58"/>
      <c r="D466" s="33"/>
      <c r="E466" s="33"/>
      <c r="F466" s="36"/>
      <c r="G466" s="36"/>
      <c r="H466" s="36"/>
      <c r="I466" s="100"/>
      <c r="J466" s="116"/>
      <c r="K466" s="36"/>
      <c r="L466" s="36"/>
      <c r="M466" s="36"/>
      <c r="N466" s="100"/>
      <c r="O466" s="116"/>
      <c r="P466" s="36"/>
      <c r="Q466" s="36"/>
      <c r="R466" s="36"/>
      <c r="S466" s="100"/>
      <c r="T466" s="116"/>
      <c r="U466" s="36"/>
      <c r="V466" s="36"/>
      <c r="W466" s="36"/>
      <c r="X466" s="100"/>
    </row>
    <row r="467" spans="1:24" s="14" customFormat="1" ht="12.75" hidden="1" outlineLevel="2">
      <c r="A467" s="14" t="s">
        <v>1321</v>
      </c>
      <c r="B467" s="14" t="s">
        <v>1322</v>
      </c>
      <c r="C467" s="54" t="s">
        <v>114</v>
      </c>
      <c r="D467" s="15"/>
      <c r="E467" s="15"/>
      <c r="F467" s="15">
        <v>115705.69</v>
      </c>
      <c r="G467" s="15">
        <v>66283.29000000001</v>
      </c>
      <c r="H467" s="90">
        <f aca="true" t="shared" si="160" ref="H467:H479">+F467-G467</f>
        <v>49422.399999999994</v>
      </c>
      <c r="I467" s="103">
        <f aca="true" t="shared" si="161" ref="I467:I479">IF(G467&lt;0,IF(H467=0,0,IF(OR(G467=0,F467=0),"N.M.",IF(ABS(H467/G467)&gt;=10,"N.M.",H467/(-G467)))),IF(H467=0,0,IF(OR(G467=0,F467=0),"N.M.",IF(ABS(H467/G467)&gt;=10,"N.M.",H467/G467))))</f>
        <v>0.7456238216298555</v>
      </c>
      <c r="J467" s="104"/>
      <c r="K467" s="15">
        <v>928984.97</v>
      </c>
      <c r="L467" s="15">
        <v>614493.96</v>
      </c>
      <c r="M467" s="90">
        <f aca="true" t="shared" si="162" ref="M467:M479">+K467-L467</f>
        <v>314491.01</v>
      </c>
      <c r="N467" s="103">
        <f aca="true" t="shared" si="163" ref="N467:N479">IF(L467&lt;0,IF(M467=0,0,IF(OR(L467=0,K467=0),"N.M.",IF(ABS(M467/L467)&gt;=10,"N.M.",M467/(-L467)))),IF(M467=0,0,IF(OR(L467=0,K467=0),"N.M.",IF(ABS(M467/L467)&gt;=10,"N.M.",M467/L467))))</f>
        <v>0.5117886105829259</v>
      </c>
      <c r="O467" s="104"/>
      <c r="P467" s="15">
        <v>324351.71</v>
      </c>
      <c r="Q467" s="15">
        <v>149534.58000000002</v>
      </c>
      <c r="R467" s="90">
        <f aca="true" t="shared" si="164" ref="R467:R479">+P467-Q467</f>
        <v>174817.13</v>
      </c>
      <c r="S467" s="103">
        <f aca="true" t="shared" si="165" ref="S467:S479">IF(Q467&lt;0,IF(R467=0,0,IF(OR(Q467=0,P467=0),"N.M.",IF(ABS(R467/Q467)&gt;=10,"N.M.",R467/(-Q467)))),IF(R467=0,0,IF(OR(Q467=0,P467=0),"N.M.",IF(ABS(R467/Q467)&gt;=10,"N.M.",R467/Q467))))</f>
        <v>1.1690749390542308</v>
      </c>
      <c r="T467" s="104"/>
      <c r="U467" s="15">
        <v>1082515.69</v>
      </c>
      <c r="V467" s="15">
        <v>777673.1799999999</v>
      </c>
      <c r="W467" s="90">
        <f aca="true" t="shared" si="166" ref="W467:W479">+U467-V467</f>
        <v>304842.51</v>
      </c>
      <c r="X467" s="103">
        <f aca="true" t="shared" si="167" ref="X467:X479">IF(V467&lt;0,IF(W467=0,0,IF(OR(V467=0,U467=0),"N.M.",IF(ABS(W467/V467)&gt;=10,"N.M.",W467/(-V467)))),IF(W467=0,0,IF(OR(V467=0,U467=0),"N.M.",IF(ABS(W467/V467)&gt;=10,"N.M.",W467/V467))))</f>
        <v>0.39199308635023267</v>
      </c>
    </row>
    <row r="468" spans="1:24" ht="12.75" hidden="1" outlineLevel="1">
      <c r="A468" s="9" t="s">
        <v>360</v>
      </c>
      <c r="C468" s="66" t="s">
        <v>356</v>
      </c>
      <c r="D468" s="28"/>
      <c r="E468" s="28"/>
      <c r="F468" s="17">
        <v>115705.69</v>
      </c>
      <c r="G468" s="17">
        <v>66283.29000000001</v>
      </c>
      <c r="H468" s="35">
        <f t="shared" si="160"/>
        <v>49422.399999999994</v>
      </c>
      <c r="I468" s="95">
        <f t="shared" si="161"/>
        <v>0.7456238216298555</v>
      </c>
      <c r="K468" s="17">
        <v>928984.97</v>
      </c>
      <c r="L468" s="17">
        <v>614493.96</v>
      </c>
      <c r="M468" s="35">
        <f t="shared" si="162"/>
        <v>314491.01</v>
      </c>
      <c r="N468" s="95">
        <f t="shared" si="163"/>
        <v>0.5117886105829259</v>
      </c>
      <c r="P468" s="17">
        <v>324351.71</v>
      </c>
      <c r="Q468" s="17">
        <v>149534.58000000002</v>
      </c>
      <c r="R468" s="35">
        <f t="shared" si="164"/>
        <v>174817.13</v>
      </c>
      <c r="S468" s="95">
        <f t="shared" si="165"/>
        <v>1.1690749390542308</v>
      </c>
      <c r="U468" s="17">
        <v>1082515.69</v>
      </c>
      <c r="V468" s="17">
        <v>777673.1799999999</v>
      </c>
      <c r="W468" s="35">
        <f t="shared" si="166"/>
        <v>304842.51</v>
      </c>
      <c r="X468" s="95">
        <f t="shared" si="167"/>
        <v>0.39199308635023267</v>
      </c>
    </row>
    <row r="469" spans="1:24" ht="12.75" hidden="1" outlineLevel="1">
      <c r="A469" s="9" t="s">
        <v>361</v>
      </c>
      <c r="C469" s="66" t="s">
        <v>357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1323</v>
      </c>
      <c r="B470" s="14" t="s">
        <v>1324</v>
      </c>
      <c r="C470" s="54" t="s">
        <v>115</v>
      </c>
      <c r="D470" s="15"/>
      <c r="E470" s="15"/>
      <c r="F470" s="15">
        <v>-23338.19</v>
      </c>
      <c r="G470" s="15">
        <v>2660.2400000000002</v>
      </c>
      <c r="H470" s="90">
        <f t="shared" si="160"/>
        <v>-25998.43</v>
      </c>
      <c r="I470" s="103">
        <f t="shared" si="161"/>
        <v>-9.77296409346525</v>
      </c>
      <c r="J470" s="104"/>
      <c r="K470" s="15">
        <v>1272752.99</v>
      </c>
      <c r="L470" s="15">
        <v>37363.3</v>
      </c>
      <c r="M470" s="90">
        <f t="shared" si="162"/>
        <v>1235389.69</v>
      </c>
      <c r="N470" s="103" t="str">
        <f t="shared" si="163"/>
        <v>N.M.</v>
      </c>
      <c r="O470" s="104"/>
      <c r="P470" s="15">
        <v>1257426.8</v>
      </c>
      <c r="Q470" s="15">
        <v>8011.320000000001</v>
      </c>
      <c r="R470" s="90">
        <f t="shared" si="164"/>
        <v>1249415.48</v>
      </c>
      <c r="S470" s="103" t="str">
        <f t="shared" si="165"/>
        <v>N.M.</v>
      </c>
      <c r="T470" s="104"/>
      <c r="U470" s="15">
        <v>1277497.5</v>
      </c>
      <c r="V470" s="15">
        <v>46311.240000000005</v>
      </c>
      <c r="W470" s="90">
        <f t="shared" si="166"/>
        <v>1231186.26</v>
      </c>
      <c r="X470" s="103" t="str">
        <f t="shared" si="167"/>
        <v>N.M.</v>
      </c>
    </row>
    <row r="471" spans="1:24" s="14" customFormat="1" ht="12.75" hidden="1" outlineLevel="2">
      <c r="A471" s="14" t="s">
        <v>1325</v>
      </c>
      <c r="B471" s="14" t="s">
        <v>1326</v>
      </c>
      <c r="C471" s="54" t="s">
        <v>116</v>
      </c>
      <c r="D471" s="15"/>
      <c r="E471" s="15"/>
      <c r="F471" s="15">
        <v>34466.99</v>
      </c>
      <c r="G471" s="15">
        <v>7371.29</v>
      </c>
      <c r="H471" s="90">
        <f t="shared" si="160"/>
        <v>27095.699999999997</v>
      </c>
      <c r="I471" s="103">
        <f t="shared" si="161"/>
        <v>3.6758423559512647</v>
      </c>
      <c r="J471" s="104"/>
      <c r="K471" s="15">
        <v>257587.83000000002</v>
      </c>
      <c r="L471" s="15">
        <v>18617.14</v>
      </c>
      <c r="M471" s="90">
        <f t="shared" si="162"/>
        <v>238970.69</v>
      </c>
      <c r="N471" s="103" t="str">
        <f t="shared" si="163"/>
        <v>N.M.</v>
      </c>
      <c r="O471" s="104"/>
      <c r="P471" s="15">
        <v>105114.5</v>
      </c>
      <c r="Q471" s="15">
        <v>16433.73</v>
      </c>
      <c r="R471" s="90">
        <f t="shared" si="164"/>
        <v>88680.77</v>
      </c>
      <c r="S471" s="103">
        <f t="shared" si="165"/>
        <v>5.396265485680975</v>
      </c>
      <c r="T471" s="104"/>
      <c r="U471" s="15">
        <v>289684.33</v>
      </c>
      <c r="V471" s="15">
        <v>20423.19</v>
      </c>
      <c r="W471" s="90">
        <f t="shared" si="166"/>
        <v>269261.14</v>
      </c>
      <c r="X471" s="103" t="str">
        <f t="shared" si="167"/>
        <v>N.M.</v>
      </c>
    </row>
    <row r="472" spans="1:24" s="14" customFormat="1" ht="12.75" hidden="1" outlineLevel="2">
      <c r="A472" s="14" t="s">
        <v>1327</v>
      </c>
      <c r="B472" s="14" t="s">
        <v>1328</v>
      </c>
      <c r="C472" s="54" t="s">
        <v>117</v>
      </c>
      <c r="D472" s="15"/>
      <c r="E472" s="15"/>
      <c r="F472" s="15">
        <v>10632.35</v>
      </c>
      <c r="G472" s="15">
        <v>11872.79</v>
      </c>
      <c r="H472" s="90">
        <f t="shared" si="160"/>
        <v>-1240.4400000000005</v>
      </c>
      <c r="I472" s="103">
        <f t="shared" si="161"/>
        <v>-0.10447754908492447</v>
      </c>
      <c r="J472" s="104"/>
      <c r="K472" s="15">
        <v>111057.54000000001</v>
      </c>
      <c r="L472" s="15">
        <v>123120.12</v>
      </c>
      <c r="M472" s="90">
        <f t="shared" si="162"/>
        <v>-12062.579999999987</v>
      </c>
      <c r="N472" s="103">
        <f t="shared" si="163"/>
        <v>-0.09797407604865872</v>
      </c>
      <c r="O472" s="104"/>
      <c r="P472" s="15">
        <v>32217.260000000002</v>
      </c>
      <c r="Q472" s="15">
        <v>35915.450000000004</v>
      </c>
      <c r="R472" s="90">
        <f t="shared" si="164"/>
        <v>-3698.1900000000023</v>
      </c>
      <c r="S472" s="103">
        <f t="shared" si="165"/>
        <v>-0.10296933492410654</v>
      </c>
      <c r="T472" s="104"/>
      <c r="U472" s="15">
        <v>134502.92</v>
      </c>
      <c r="V472" s="15">
        <v>148888.93</v>
      </c>
      <c r="W472" s="90">
        <f t="shared" si="166"/>
        <v>-14386.00999999998</v>
      </c>
      <c r="X472" s="103">
        <f t="shared" si="167"/>
        <v>-0.09662242854455319</v>
      </c>
    </row>
    <row r="473" spans="1:24" ht="12.75" hidden="1" outlineLevel="1">
      <c r="A473" s="9" t="s">
        <v>362</v>
      </c>
      <c r="C473" s="66" t="s">
        <v>358</v>
      </c>
      <c r="D473" s="28"/>
      <c r="E473" s="28"/>
      <c r="F473" s="17">
        <v>21761.15</v>
      </c>
      <c r="G473" s="17">
        <v>21904.32</v>
      </c>
      <c r="H473" s="35">
        <f t="shared" si="160"/>
        <v>-143.16999999999825</v>
      </c>
      <c r="I473" s="95">
        <f t="shared" si="161"/>
        <v>-0.006536153598924698</v>
      </c>
      <c r="K473" s="17">
        <v>1641398.36</v>
      </c>
      <c r="L473" s="17">
        <v>179100.56</v>
      </c>
      <c r="M473" s="35">
        <f t="shared" si="162"/>
        <v>1462297.8</v>
      </c>
      <c r="N473" s="95">
        <f t="shared" si="163"/>
        <v>8.16467463864993</v>
      </c>
      <c r="P473" s="17">
        <v>1394758.56</v>
      </c>
      <c r="Q473" s="17">
        <v>60360.5</v>
      </c>
      <c r="R473" s="35">
        <f t="shared" si="164"/>
        <v>1334398.06</v>
      </c>
      <c r="S473" s="95" t="str">
        <f t="shared" si="165"/>
        <v>N.M.</v>
      </c>
      <c r="U473" s="17">
        <v>1701684.75</v>
      </c>
      <c r="V473" s="17">
        <v>215623.36</v>
      </c>
      <c r="W473" s="35">
        <f t="shared" si="166"/>
        <v>1486061.3900000001</v>
      </c>
      <c r="X473" s="95">
        <f t="shared" si="167"/>
        <v>6.891931328776252</v>
      </c>
    </row>
    <row r="474" spans="1:24" ht="12.75" hidden="1" outlineLevel="1">
      <c r="A474" s="9" t="s">
        <v>363</v>
      </c>
      <c r="C474" s="66" t="s">
        <v>403</v>
      </c>
      <c r="D474" s="28"/>
      <c r="E474" s="28"/>
      <c r="F474" s="17">
        <v>0</v>
      </c>
      <c r="G474" s="17">
        <v>0</v>
      </c>
      <c r="H474" s="35">
        <f t="shared" si="160"/>
        <v>0</v>
      </c>
      <c r="I474" s="95">
        <f t="shared" si="161"/>
        <v>0</v>
      </c>
      <c r="K474" s="17">
        <v>0</v>
      </c>
      <c r="L474" s="17">
        <v>0</v>
      </c>
      <c r="M474" s="35">
        <f t="shared" si="162"/>
        <v>0</v>
      </c>
      <c r="N474" s="95">
        <f t="shared" si="163"/>
        <v>0</v>
      </c>
      <c r="P474" s="17">
        <v>0</v>
      </c>
      <c r="Q474" s="17">
        <v>0</v>
      </c>
      <c r="R474" s="35">
        <f t="shared" si="164"/>
        <v>0</v>
      </c>
      <c r="S474" s="95">
        <f t="shared" si="165"/>
        <v>0</v>
      </c>
      <c r="U474" s="17">
        <v>0</v>
      </c>
      <c r="V474" s="17">
        <v>0</v>
      </c>
      <c r="W474" s="35">
        <f t="shared" si="166"/>
        <v>0</v>
      </c>
      <c r="X474" s="95">
        <f t="shared" si="167"/>
        <v>0</v>
      </c>
    </row>
    <row r="475" spans="1:24" ht="12.75" hidden="1" outlineLevel="1">
      <c r="A475" s="35" t="s">
        <v>376</v>
      </c>
      <c r="C475" s="76" t="s">
        <v>380</v>
      </c>
      <c r="D475" s="28"/>
      <c r="E475" s="28"/>
      <c r="F475" s="17">
        <v>0</v>
      </c>
      <c r="G475" s="17">
        <v>0</v>
      </c>
      <c r="H475" s="35">
        <f t="shared" si="160"/>
        <v>0</v>
      </c>
      <c r="I475" s="95">
        <f t="shared" si="161"/>
        <v>0</v>
      </c>
      <c r="K475" s="17">
        <v>0</v>
      </c>
      <c r="L475" s="17">
        <v>0</v>
      </c>
      <c r="M475" s="35">
        <f t="shared" si="162"/>
        <v>0</v>
      </c>
      <c r="N475" s="95">
        <f t="shared" si="163"/>
        <v>0</v>
      </c>
      <c r="P475" s="17">
        <v>0</v>
      </c>
      <c r="Q475" s="17">
        <v>0</v>
      </c>
      <c r="R475" s="35">
        <f t="shared" si="164"/>
        <v>0</v>
      </c>
      <c r="S475" s="95">
        <f t="shared" si="165"/>
        <v>0</v>
      </c>
      <c r="U475" s="17">
        <v>0</v>
      </c>
      <c r="V475" s="17">
        <v>0</v>
      </c>
      <c r="W475" s="35">
        <f t="shared" si="166"/>
        <v>0</v>
      </c>
      <c r="X475" s="95">
        <f t="shared" si="167"/>
        <v>0</v>
      </c>
    </row>
    <row r="476" spans="1:24" ht="12.75" hidden="1" outlineLevel="1">
      <c r="A476" s="35" t="s">
        <v>377</v>
      </c>
      <c r="C476" s="76" t="s">
        <v>381</v>
      </c>
      <c r="D476" s="28"/>
      <c r="E476" s="28"/>
      <c r="F476" s="17">
        <v>0</v>
      </c>
      <c r="G476" s="17">
        <v>0</v>
      </c>
      <c r="H476" s="35">
        <f t="shared" si="160"/>
        <v>0</v>
      </c>
      <c r="I476" s="95">
        <f t="shared" si="161"/>
        <v>0</v>
      </c>
      <c r="K476" s="17">
        <v>0</v>
      </c>
      <c r="L476" s="17">
        <v>0</v>
      </c>
      <c r="M476" s="35">
        <f t="shared" si="162"/>
        <v>0</v>
      </c>
      <c r="N476" s="95">
        <f t="shared" si="163"/>
        <v>0</v>
      </c>
      <c r="P476" s="17">
        <v>0</v>
      </c>
      <c r="Q476" s="17">
        <v>0</v>
      </c>
      <c r="R476" s="35">
        <f t="shared" si="164"/>
        <v>0</v>
      </c>
      <c r="S476" s="95">
        <f t="shared" si="165"/>
        <v>0</v>
      </c>
      <c r="U476" s="17">
        <v>0</v>
      </c>
      <c r="V476" s="17">
        <v>0</v>
      </c>
      <c r="W476" s="35">
        <f t="shared" si="166"/>
        <v>0</v>
      </c>
      <c r="X476" s="95">
        <f t="shared" si="167"/>
        <v>0</v>
      </c>
    </row>
    <row r="477" spans="1:24" s="14" customFormat="1" ht="12.75" hidden="1" outlineLevel="2">
      <c r="A477" s="14" t="s">
        <v>1329</v>
      </c>
      <c r="B477" s="14" t="s">
        <v>1330</v>
      </c>
      <c r="C477" s="54" t="s">
        <v>118</v>
      </c>
      <c r="D477" s="15"/>
      <c r="E477" s="15"/>
      <c r="F477" s="15">
        <v>4600</v>
      </c>
      <c r="G477" s="15">
        <v>4600</v>
      </c>
      <c r="H477" s="90">
        <f t="shared" si="160"/>
        <v>0</v>
      </c>
      <c r="I477" s="103">
        <f t="shared" si="161"/>
        <v>0</v>
      </c>
      <c r="J477" s="104"/>
      <c r="K477" s="15">
        <v>47000</v>
      </c>
      <c r="L477" s="15">
        <v>47000</v>
      </c>
      <c r="M477" s="90">
        <f t="shared" si="162"/>
        <v>0</v>
      </c>
      <c r="N477" s="103">
        <f t="shared" si="163"/>
        <v>0</v>
      </c>
      <c r="O477" s="104"/>
      <c r="P477" s="15">
        <v>13800</v>
      </c>
      <c r="Q477" s="15">
        <v>13800</v>
      </c>
      <c r="R477" s="90">
        <f t="shared" si="164"/>
        <v>0</v>
      </c>
      <c r="S477" s="103">
        <f t="shared" si="165"/>
        <v>0</v>
      </c>
      <c r="T477" s="104"/>
      <c r="U477" s="15">
        <v>56200</v>
      </c>
      <c r="V477" s="15">
        <v>56200</v>
      </c>
      <c r="W477" s="90">
        <f t="shared" si="166"/>
        <v>0</v>
      </c>
      <c r="X477" s="103">
        <f t="shared" si="167"/>
        <v>0</v>
      </c>
    </row>
    <row r="478" spans="1:24" s="14" customFormat="1" ht="12.75" hidden="1" outlineLevel="2">
      <c r="A478" s="14" t="s">
        <v>1331</v>
      </c>
      <c r="B478" s="14" t="s">
        <v>1332</v>
      </c>
      <c r="C478" s="54" t="s">
        <v>119</v>
      </c>
      <c r="D478" s="15"/>
      <c r="E478" s="15"/>
      <c r="F478" s="15">
        <v>-555.8100000000001</v>
      </c>
      <c r="G478" s="15">
        <v>-555.8100000000001</v>
      </c>
      <c r="H478" s="90">
        <f t="shared" si="160"/>
        <v>0</v>
      </c>
      <c r="I478" s="103">
        <f t="shared" si="161"/>
        <v>0</v>
      </c>
      <c r="J478" s="104"/>
      <c r="K478" s="15">
        <v>-5558.1</v>
      </c>
      <c r="L478" s="15">
        <v>-5558.1</v>
      </c>
      <c r="M478" s="90">
        <f t="shared" si="162"/>
        <v>0</v>
      </c>
      <c r="N478" s="103">
        <f t="shared" si="163"/>
        <v>0</v>
      </c>
      <c r="O478" s="104"/>
      <c r="P478" s="15">
        <v>-1667.43</v>
      </c>
      <c r="Q478" s="15">
        <v>-1667.43</v>
      </c>
      <c r="R478" s="90">
        <f t="shared" si="164"/>
        <v>0</v>
      </c>
      <c r="S478" s="103">
        <f t="shared" si="165"/>
        <v>0</v>
      </c>
      <c r="T478" s="104"/>
      <c r="U478" s="15">
        <v>-6669.72</v>
      </c>
      <c r="V478" s="15">
        <v>-6669.72</v>
      </c>
      <c r="W478" s="90">
        <f t="shared" si="166"/>
        <v>0</v>
      </c>
      <c r="X478" s="103">
        <f t="shared" si="167"/>
        <v>0</v>
      </c>
    </row>
    <row r="479" spans="1:24" ht="12.75" hidden="1" outlineLevel="1">
      <c r="A479" s="35" t="s">
        <v>378</v>
      </c>
      <c r="C479" s="76" t="s">
        <v>407</v>
      </c>
      <c r="D479" s="28"/>
      <c r="E479" s="28"/>
      <c r="F479" s="17">
        <v>4044.19</v>
      </c>
      <c r="G479" s="17">
        <v>4044.19</v>
      </c>
      <c r="H479" s="35">
        <f t="shared" si="160"/>
        <v>0</v>
      </c>
      <c r="I479" s="95">
        <f t="shared" si="161"/>
        <v>0</v>
      </c>
      <c r="K479" s="17">
        <v>41441.9</v>
      </c>
      <c r="L479" s="17">
        <v>41441.9</v>
      </c>
      <c r="M479" s="35">
        <f t="shared" si="162"/>
        <v>0</v>
      </c>
      <c r="N479" s="95">
        <f t="shared" si="163"/>
        <v>0</v>
      </c>
      <c r="P479" s="17">
        <v>12132.57</v>
      </c>
      <c r="Q479" s="17">
        <v>12132.57</v>
      </c>
      <c r="R479" s="35">
        <f t="shared" si="164"/>
        <v>0</v>
      </c>
      <c r="S479" s="95">
        <f t="shared" si="165"/>
        <v>0</v>
      </c>
      <c r="U479" s="17">
        <v>49530.28</v>
      </c>
      <c r="V479" s="17">
        <v>49530.28</v>
      </c>
      <c r="W479" s="35">
        <f t="shared" si="166"/>
        <v>0</v>
      </c>
      <c r="X479" s="95">
        <f t="shared" si="167"/>
        <v>0</v>
      </c>
    </row>
    <row r="480" spans="1:24" s="14" customFormat="1" ht="12.75" hidden="1" outlineLevel="2">
      <c r="A480" s="14" t="s">
        <v>1333</v>
      </c>
      <c r="B480" s="14" t="s">
        <v>1334</v>
      </c>
      <c r="C480" s="54" t="s">
        <v>120</v>
      </c>
      <c r="D480" s="15"/>
      <c r="E480" s="15"/>
      <c r="F480" s="15">
        <v>0</v>
      </c>
      <c r="G480" s="15">
        <v>0</v>
      </c>
      <c r="H480" s="90">
        <f aca="true" t="shared" si="168" ref="H480:H498">+F480-G480</f>
        <v>0</v>
      </c>
      <c r="I480" s="103">
        <f aca="true" t="shared" si="169" ref="I480:I498">IF(G480&lt;0,IF(H480=0,0,IF(OR(G480=0,F480=0),"N.M.",IF(ABS(H480/G480)&gt;=10,"N.M.",H480/(-G480)))),IF(H480=0,0,IF(OR(G480=0,F480=0),"N.M.",IF(ABS(H480/G480)&gt;=10,"N.M.",H480/G480))))</f>
        <v>0</v>
      </c>
      <c r="J480" s="104"/>
      <c r="K480" s="15">
        <v>0</v>
      </c>
      <c r="L480" s="15">
        <v>-105822.61</v>
      </c>
      <c r="M480" s="90">
        <f aca="true" t="shared" si="170" ref="M480:M498">+K480-L480</f>
        <v>105822.61</v>
      </c>
      <c r="N480" s="103" t="str">
        <f aca="true" t="shared" si="171" ref="N480:N498">IF(L480&lt;0,IF(M480=0,0,IF(OR(L480=0,K480=0),"N.M.",IF(ABS(M480/L480)&gt;=10,"N.M.",M480/(-L480)))),IF(M480=0,0,IF(OR(L480=0,K480=0),"N.M.",IF(ABS(M480/L480)&gt;=10,"N.M.",M480/L480))))</f>
        <v>N.M.</v>
      </c>
      <c r="O480" s="104"/>
      <c r="P480" s="15">
        <v>0</v>
      </c>
      <c r="Q480" s="15">
        <v>0</v>
      </c>
      <c r="R480" s="90">
        <f aca="true" t="shared" si="172" ref="R480:R498">+P480-Q480</f>
        <v>0</v>
      </c>
      <c r="S480" s="103">
        <f aca="true" t="shared" si="173" ref="S480:S498">IF(Q480&lt;0,IF(R480=0,0,IF(OR(Q480=0,P480=0),"N.M.",IF(ABS(R480/Q480)&gt;=10,"N.M.",R480/(-Q480)))),IF(R480=0,0,IF(OR(Q480=0,P480=0),"N.M.",IF(ABS(R480/Q480)&gt;=10,"N.M.",R480/Q480))))</f>
        <v>0</v>
      </c>
      <c r="T480" s="104"/>
      <c r="U480" s="15">
        <v>0</v>
      </c>
      <c r="V480" s="15">
        <v>-105822.61</v>
      </c>
      <c r="W480" s="90">
        <f aca="true" t="shared" si="174" ref="W480:W498">+U480-V480</f>
        <v>105822.61</v>
      </c>
      <c r="X480" s="103" t="str">
        <f aca="true" t="shared" si="175" ref="X480:X498">IF(V480&lt;0,IF(W480=0,0,IF(OR(V480=0,U480=0),"N.M.",IF(ABS(W480/V480)&gt;=10,"N.M.",W480/(-V480)))),IF(W480=0,0,IF(OR(V480=0,U480=0),"N.M.",IF(ABS(W480/V480)&gt;=10,"N.M.",W480/V480))))</f>
        <v>N.M.</v>
      </c>
    </row>
    <row r="481" spans="1:24" s="14" customFormat="1" ht="12.75" hidden="1" outlineLevel="2">
      <c r="A481" s="14" t="s">
        <v>1335</v>
      </c>
      <c r="B481" s="14" t="s">
        <v>1336</v>
      </c>
      <c r="C481" s="54" t="s">
        <v>121</v>
      </c>
      <c r="D481" s="15"/>
      <c r="E481" s="15"/>
      <c r="F481" s="15">
        <v>300</v>
      </c>
      <c r="G481" s="15">
        <v>692</v>
      </c>
      <c r="H481" s="90">
        <f t="shared" si="168"/>
        <v>-392</v>
      </c>
      <c r="I481" s="103">
        <f t="shared" si="169"/>
        <v>-0.5664739884393064</v>
      </c>
      <c r="J481" s="104"/>
      <c r="K481" s="15">
        <v>32610.45</v>
      </c>
      <c r="L481" s="15">
        <v>34669.45</v>
      </c>
      <c r="M481" s="90">
        <f t="shared" si="170"/>
        <v>-2058.9999999999964</v>
      </c>
      <c r="N481" s="103">
        <f t="shared" si="171"/>
        <v>-0.0593894624806565</v>
      </c>
      <c r="O481" s="104"/>
      <c r="P481" s="15">
        <v>1075</v>
      </c>
      <c r="Q481" s="15">
        <v>2076</v>
      </c>
      <c r="R481" s="90">
        <f t="shared" si="172"/>
        <v>-1001</v>
      </c>
      <c r="S481" s="103">
        <f t="shared" si="173"/>
        <v>-0.4821772639691715</v>
      </c>
      <c r="T481" s="104"/>
      <c r="U481" s="15">
        <v>60532.9</v>
      </c>
      <c r="V481" s="15">
        <v>63207.899999999994</v>
      </c>
      <c r="W481" s="90">
        <f t="shared" si="174"/>
        <v>-2674.9999999999927</v>
      </c>
      <c r="X481" s="103">
        <f t="shared" si="175"/>
        <v>-0.04232065928467791</v>
      </c>
    </row>
    <row r="482" spans="1:24" s="14" customFormat="1" ht="12.75" hidden="1" outlineLevel="2">
      <c r="A482" s="14" t="s">
        <v>1337</v>
      </c>
      <c r="B482" s="14" t="s">
        <v>1338</v>
      </c>
      <c r="C482" s="54" t="s">
        <v>122</v>
      </c>
      <c r="D482" s="15"/>
      <c r="E482" s="15"/>
      <c r="F482" s="15">
        <v>0</v>
      </c>
      <c r="G482" s="15">
        <v>0</v>
      </c>
      <c r="H482" s="90">
        <f t="shared" si="168"/>
        <v>0</v>
      </c>
      <c r="I482" s="103">
        <f t="shared" si="169"/>
        <v>0</v>
      </c>
      <c r="J482" s="104"/>
      <c r="K482" s="15">
        <v>13148.76</v>
      </c>
      <c r="L482" s="15">
        <v>156205.81</v>
      </c>
      <c r="M482" s="90">
        <f t="shared" si="170"/>
        <v>-143057.05</v>
      </c>
      <c r="N482" s="103">
        <f t="shared" si="171"/>
        <v>-0.9158241297170701</v>
      </c>
      <c r="O482" s="104"/>
      <c r="P482" s="15">
        <v>10562.94</v>
      </c>
      <c r="Q482" s="15">
        <v>67087.27</v>
      </c>
      <c r="R482" s="90">
        <f t="shared" si="172"/>
        <v>-56524.33</v>
      </c>
      <c r="S482" s="103">
        <f t="shared" si="173"/>
        <v>-0.8425492645624125</v>
      </c>
      <c r="T482" s="104"/>
      <c r="U482" s="15">
        <v>13148.76</v>
      </c>
      <c r="V482" s="15">
        <v>156205.81</v>
      </c>
      <c r="W482" s="90">
        <f t="shared" si="174"/>
        <v>-143057.05</v>
      </c>
      <c r="X482" s="103">
        <f t="shared" si="175"/>
        <v>-0.9158241297170701</v>
      </c>
    </row>
    <row r="483" spans="1:24" s="14" customFormat="1" ht="12.75" hidden="1" outlineLevel="2">
      <c r="A483" s="14" t="s">
        <v>1339</v>
      </c>
      <c r="B483" s="14" t="s">
        <v>1340</v>
      </c>
      <c r="C483" s="54" t="s">
        <v>123</v>
      </c>
      <c r="D483" s="15"/>
      <c r="E483" s="15"/>
      <c r="F483" s="15">
        <v>1558.17</v>
      </c>
      <c r="G483" s="15">
        <v>1808.16</v>
      </c>
      <c r="H483" s="90">
        <f t="shared" si="168"/>
        <v>-249.99</v>
      </c>
      <c r="I483" s="103">
        <f t="shared" si="169"/>
        <v>-0.13825657021502522</v>
      </c>
      <c r="J483" s="104"/>
      <c r="K483" s="15">
        <v>15730.460000000001</v>
      </c>
      <c r="L483" s="15">
        <v>20549.2</v>
      </c>
      <c r="M483" s="90">
        <f t="shared" si="170"/>
        <v>-4818.74</v>
      </c>
      <c r="N483" s="103">
        <f t="shared" si="171"/>
        <v>-0.23449769334085996</v>
      </c>
      <c r="O483" s="104"/>
      <c r="P483" s="15">
        <v>4690.46</v>
      </c>
      <c r="Q483" s="15">
        <v>5764.82</v>
      </c>
      <c r="R483" s="90">
        <f t="shared" si="172"/>
        <v>-1074.3599999999997</v>
      </c>
      <c r="S483" s="103">
        <f t="shared" si="173"/>
        <v>-0.1863648821645775</v>
      </c>
      <c r="T483" s="104"/>
      <c r="U483" s="15">
        <v>18922.530000000002</v>
      </c>
      <c r="V483" s="15">
        <v>24607.91</v>
      </c>
      <c r="W483" s="90">
        <f t="shared" si="174"/>
        <v>-5685.379999999997</v>
      </c>
      <c r="X483" s="103">
        <f t="shared" si="175"/>
        <v>-0.231038718850971</v>
      </c>
    </row>
    <row r="484" spans="1:24" s="14" customFormat="1" ht="12.75" hidden="1" outlineLevel="2">
      <c r="A484" s="14" t="s">
        <v>1341</v>
      </c>
      <c r="B484" s="14" t="s">
        <v>1342</v>
      </c>
      <c r="C484" s="54" t="s">
        <v>124</v>
      </c>
      <c r="D484" s="15"/>
      <c r="E484" s="15"/>
      <c r="F484" s="15">
        <v>839.46</v>
      </c>
      <c r="G484" s="15">
        <v>0</v>
      </c>
      <c r="H484" s="90">
        <f t="shared" si="168"/>
        <v>839.46</v>
      </c>
      <c r="I484" s="103" t="str">
        <f t="shared" si="169"/>
        <v>N.M.</v>
      </c>
      <c r="J484" s="104"/>
      <c r="K484" s="15">
        <v>936.23</v>
      </c>
      <c r="L484" s="15">
        <v>-16.990000000000002</v>
      </c>
      <c r="M484" s="90">
        <f t="shared" si="170"/>
        <v>953.22</v>
      </c>
      <c r="N484" s="103" t="str">
        <f t="shared" si="171"/>
        <v>N.M.</v>
      </c>
      <c r="O484" s="104"/>
      <c r="P484" s="15">
        <v>839.46</v>
      </c>
      <c r="Q484" s="15">
        <v>0.09</v>
      </c>
      <c r="R484" s="90">
        <f t="shared" si="172"/>
        <v>839.37</v>
      </c>
      <c r="S484" s="103" t="str">
        <f t="shared" si="173"/>
        <v>N.M.</v>
      </c>
      <c r="T484" s="104"/>
      <c r="U484" s="15">
        <v>936.3000000000001</v>
      </c>
      <c r="V484" s="15">
        <v>-17.85</v>
      </c>
      <c r="W484" s="90">
        <f t="shared" si="174"/>
        <v>954.1500000000001</v>
      </c>
      <c r="X484" s="103" t="str">
        <f t="shared" si="175"/>
        <v>N.M.</v>
      </c>
    </row>
    <row r="485" spans="1:24" s="14" customFormat="1" ht="12.75" hidden="1" outlineLevel="2">
      <c r="A485" s="14" t="s">
        <v>1343</v>
      </c>
      <c r="B485" s="14" t="s">
        <v>1344</v>
      </c>
      <c r="C485" s="54" t="s">
        <v>125</v>
      </c>
      <c r="D485" s="15"/>
      <c r="E485" s="15"/>
      <c r="F485" s="15">
        <v>0</v>
      </c>
      <c r="G485" s="15">
        <v>33202</v>
      </c>
      <c r="H485" s="90">
        <f t="shared" si="168"/>
        <v>-33202</v>
      </c>
      <c r="I485" s="103" t="str">
        <f t="shared" si="169"/>
        <v>N.M.</v>
      </c>
      <c r="J485" s="104"/>
      <c r="K485" s="15">
        <v>0</v>
      </c>
      <c r="L485" s="15">
        <v>1203234</v>
      </c>
      <c r="M485" s="90">
        <f t="shared" si="170"/>
        <v>-1203234</v>
      </c>
      <c r="N485" s="103" t="str">
        <f t="shared" si="171"/>
        <v>N.M.</v>
      </c>
      <c r="O485" s="104"/>
      <c r="P485" s="15">
        <v>0</v>
      </c>
      <c r="Q485" s="15">
        <v>299868</v>
      </c>
      <c r="R485" s="90">
        <f t="shared" si="172"/>
        <v>-299868</v>
      </c>
      <c r="S485" s="103" t="str">
        <f t="shared" si="173"/>
        <v>N.M.</v>
      </c>
      <c r="T485" s="104"/>
      <c r="U485" s="15">
        <v>-8103</v>
      </c>
      <c r="V485" s="15">
        <v>1284460</v>
      </c>
      <c r="W485" s="90">
        <f t="shared" si="174"/>
        <v>-1292563</v>
      </c>
      <c r="X485" s="103">
        <f t="shared" si="175"/>
        <v>-1.0063084876134718</v>
      </c>
    </row>
    <row r="486" spans="1:24" s="14" customFormat="1" ht="12.75" hidden="1" outlineLevel="2">
      <c r="A486" s="14" t="s">
        <v>1345</v>
      </c>
      <c r="B486" s="14" t="s">
        <v>1346</v>
      </c>
      <c r="C486" s="54" t="s">
        <v>126</v>
      </c>
      <c r="D486" s="15"/>
      <c r="E486" s="15"/>
      <c r="F486" s="15">
        <v>0</v>
      </c>
      <c r="G486" s="15">
        <v>5529</v>
      </c>
      <c r="H486" s="90">
        <f t="shared" si="168"/>
        <v>-5529</v>
      </c>
      <c r="I486" s="103" t="str">
        <f t="shared" si="169"/>
        <v>N.M.</v>
      </c>
      <c r="J486" s="104"/>
      <c r="K486" s="15">
        <v>0</v>
      </c>
      <c r="L486" s="15">
        <v>-745372</v>
      </c>
      <c r="M486" s="90">
        <f t="shared" si="170"/>
        <v>745372</v>
      </c>
      <c r="N486" s="103" t="str">
        <f t="shared" si="171"/>
        <v>N.M.</v>
      </c>
      <c r="O486" s="104"/>
      <c r="P486" s="15">
        <v>0</v>
      </c>
      <c r="Q486" s="15">
        <v>-174298</v>
      </c>
      <c r="R486" s="90">
        <f t="shared" si="172"/>
        <v>174298</v>
      </c>
      <c r="S486" s="103" t="str">
        <f t="shared" si="173"/>
        <v>N.M.</v>
      </c>
      <c r="T486" s="104"/>
      <c r="U486" s="15">
        <v>100392</v>
      </c>
      <c r="V486" s="15">
        <v>-712623</v>
      </c>
      <c r="W486" s="90">
        <f t="shared" si="174"/>
        <v>813015</v>
      </c>
      <c r="X486" s="103">
        <f t="shared" si="175"/>
        <v>1.1408767328587486</v>
      </c>
    </row>
    <row r="487" spans="1:24" s="14" customFormat="1" ht="12.75" hidden="1" outlineLevel="2">
      <c r="A487" s="14" t="s">
        <v>1347</v>
      </c>
      <c r="B487" s="14" t="s">
        <v>1348</v>
      </c>
      <c r="C487" s="54" t="s">
        <v>127</v>
      </c>
      <c r="D487" s="15"/>
      <c r="E487" s="15"/>
      <c r="F487" s="15">
        <v>0</v>
      </c>
      <c r="G487" s="15">
        <v>3518.05</v>
      </c>
      <c r="H487" s="90">
        <f t="shared" si="168"/>
        <v>-3518.05</v>
      </c>
      <c r="I487" s="103" t="str">
        <f t="shared" si="169"/>
        <v>N.M.</v>
      </c>
      <c r="J487" s="104"/>
      <c r="K487" s="15">
        <v>0</v>
      </c>
      <c r="L487" s="15">
        <v>-350885.87</v>
      </c>
      <c r="M487" s="90">
        <f t="shared" si="170"/>
        <v>350885.87</v>
      </c>
      <c r="N487" s="103" t="str">
        <f t="shared" si="171"/>
        <v>N.M.</v>
      </c>
      <c r="O487" s="104"/>
      <c r="P487" s="15">
        <v>0</v>
      </c>
      <c r="Q487" s="15">
        <v>-38441.91</v>
      </c>
      <c r="R487" s="90">
        <f t="shared" si="172"/>
        <v>38441.91</v>
      </c>
      <c r="S487" s="103" t="str">
        <f t="shared" si="173"/>
        <v>N.M.</v>
      </c>
      <c r="T487" s="104"/>
      <c r="U487" s="15">
        <v>-9414.97</v>
      </c>
      <c r="V487" s="15">
        <v>-419092.32</v>
      </c>
      <c r="W487" s="90">
        <f t="shared" si="174"/>
        <v>409677.35000000003</v>
      </c>
      <c r="X487" s="103">
        <f t="shared" si="175"/>
        <v>0.9775348543728981</v>
      </c>
    </row>
    <row r="488" spans="1:24" s="14" customFormat="1" ht="12.75" hidden="1" outlineLevel="2">
      <c r="A488" s="14" t="s">
        <v>1349</v>
      </c>
      <c r="B488" s="14" t="s">
        <v>1350</v>
      </c>
      <c r="C488" s="54" t="s">
        <v>128</v>
      </c>
      <c r="D488" s="15"/>
      <c r="E488" s="15"/>
      <c r="F488" s="15">
        <v>0</v>
      </c>
      <c r="G488" s="15">
        <v>-42249.05</v>
      </c>
      <c r="H488" s="90">
        <f t="shared" si="168"/>
        <v>42249.05</v>
      </c>
      <c r="I488" s="103" t="str">
        <f t="shared" si="169"/>
        <v>N.M.</v>
      </c>
      <c r="J488" s="104"/>
      <c r="K488" s="15">
        <v>0</v>
      </c>
      <c r="L488" s="15">
        <v>-106976.13</v>
      </c>
      <c r="M488" s="90">
        <f t="shared" si="170"/>
        <v>106976.13</v>
      </c>
      <c r="N488" s="103" t="str">
        <f t="shared" si="171"/>
        <v>N.M.</v>
      </c>
      <c r="O488" s="104"/>
      <c r="P488" s="15">
        <v>0</v>
      </c>
      <c r="Q488" s="15">
        <v>-87128.09</v>
      </c>
      <c r="R488" s="90">
        <f t="shared" si="172"/>
        <v>87128.09</v>
      </c>
      <c r="S488" s="103" t="str">
        <f t="shared" si="173"/>
        <v>N.M.</v>
      </c>
      <c r="T488" s="104"/>
      <c r="U488" s="15">
        <v>-82874.03</v>
      </c>
      <c r="V488" s="15">
        <v>-152744.68</v>
      </c>
      <c r="W488" s="90">
        <f t="shared" si="174"/>
        <v>69870.65</v>
      </c>
      <c r="X488" s="103">
        <f t="shared" si="175"/>
        <v>0.4574342621949255</v>
      </c>
    </row>
    <row r="489" spans="1:24" s="14" customFormat="1" ht="12.75" hidden="1" outlineLevel="2">
      <c r="A489" s="14" t="s">
        <v>1351</v>
      </c>
      <c r="B489" s="14" t="s">
        <v>1352</v>
      </c>
      <c r="C489" s="54" t="s">
        <v>129</v>
      </c>
      <c r="D489" s="15"/>
      <c r="E489" s="15"/>
      <c r="F489" s="15">
        <v>44264.81</v>
      </c>
      <c r="G489" s="15">
        <v>392962.49</v>
      </c>
      <c r="H489" s="90">
        <f t="shared" si="168"/>
        <v>-348697.68</v>
      </c>
      <c r="I489" s="103">
        <f t="shared" si="169"/>
        <v>-0.8873561443485357</v>
      </c>
      <c r="J489" s="104"/>
      <c r="K489" s="15">
        <v>473662.85000000003</v>
      </c>
      <c r="L489" s="15">
        <v>4028959.16</v>
      </c>
      <c r="M489" s="90">
        <f t="shared" si="170"/>
        <v>-3555296.31</v>
      </c>
      <c r="N489" s="103">
        <f t="shared" si="171"/>
        <v>-0.8824354302960966</v>
      </c>
      <c r="O489" s="104"/>
      <c r="P489" s="15">
        <v>137368.4</v>
      </c>
      <c r="Q489" s="15">
        <v>1165771.79</v>
      </c>
      <c r="R489" s="90">
        <f t="shared" si="172"/>
        <v>-1028403.39</v>
      </c>
      <c r="S489" s="103">
        <f t="shared" si="173"/>
        <v>-0.882165273530937</v>
      </c>
      <c r="T489" s="104"/>
      <c r="U489" s="15">
        <v>1245738.6300000001</v>
      </c>
      <c r="V489" s="15">
        <v>4705618.350000001</v>
      </c>
      <c r="W489" s="90">
        <f t="shared" si="174"/>
        <v>-3459879.7200000007</v>
      </c>
      <c r="X489" s="103">
        <f t="shared" si="175"/>
        <v>-0.7352656893647145</v>
      </c>
    </row>
    <row r="490" spans="1:24" s="14" customFormat="1" ht="12.75" hidden="1" outlineLevel="2">
      <c r="A490" s="14" t="s">
        <v>1353</v>
      </c>
      <c r="B490" s="14" t="s">
        <v>1354</v>
      </c>
      <c r="C490" s="54" t="s">
        <v>130</v>
      </c>
      <c r="D490" s="15"/>
      <c r="E490" s="15"/>
      <c r="F490" s="15">
        <v>-54436.700000000004</v>
      </c>
      <c r="G490" s="15">
        <v>-368928.58</v>
      </c>
      <c r="H490" s="90">
        <f t="shared" si="168"/>
        <v>314491.88</v>
      </c>
      <c r="I490" s="103">
        <f t="shared" si="169"/>
        <v>0.8524465087524529</v>
      </c>
      <c r="J490" s="104"/>
      <c r="K490" s="15">
        <v>-547837.87</v>
      </c>
      <c r="L490" s="15">
        <v>-3712783.56</v>
      </c>
      <c r="M490" s="90">
        <f t="shared" si="170"/>
        <v>3164945.69</v>
      </c>
      <c r="N490" s="103">
        <f t="shared" si="171"/>
        <v>0.852445513952879</v>
      </c>
      <c r="O490" s="104"/>
      <c r="P490" s="15">
        <v>-161518.71</v>
      </c>
      <c r="Q490" s="15">
        <v>-1090131.56</v>
      </c>
      <c r="R490" s="90">
        <f t="shared" si="172"/>
        <v>928612.8500000001</v>
      </c>
      <c r="S490" s="103">
        <f t="shared" si="173"/>
        <v>0.851835580285374</v>
      </c>
      <c r="T490" s="104"/>
      <c r="U490" s="15">
        <v>-1271467.08</v>
      </c>
      <c r="V490" s="15">
        <v>-4337652.58</v>
      </c>
      <c r="W490" s="90">
        <f t="shared" si="174"/>
        <v>3066185.5</v>
      </c>
      <c r="X490" s="103">
        <f t="shared" si="175"/>
        <v>0.7068766904333311</v>
      </c>
    </row>
    <row r="491" spans="1:24" s="14" customFormat="1" ht="12.75" hidden="1" outlineLevel="2">
      <c r="A491" s="14" t="s">
        <v>1355</v>
      </c>
      <c r="B491" s="14" t="s">
        <v>1356</v>
      </c>
      <c r="C491" s="54" t="s">
        <v>131</v>
      </c>
      <c r="D491" s="15"/>
      <c r="E491" s="15"/>
      <c r="F491" s="15">
        <v>10140.2</v>
      </c>
      <c r="G491" s="15">
        <v>-41121.950000000004</v>
      </c>
      <c r="H491" s="90">
        <f t="shared" si="168"/>
        <v>51262.15000000001</v>
      </c>
      <c r="I491" s="103">
        <f t="shared" si="169"/>
        <v>1.2465885007885085</v>
      </c>
      <c r="J491" s="104"/>
      <c r="K491" s="15">
        <v>53480.18</v>
      </c>
      <c r="L491" s="15">
        <v>-735135.748</v>
      </c>
      <c r="M491" s="90">
        <f t="shared" si="170"/>
        <v>788615.9280000001</v>
      </c>
      <c r="N491" s="103">
        <f t="shared" si="171"/>
        <v>1.0727487136158151</v>
      </c>
      <c r="O491" s="104"/>
      <c r="P491" s="15">
        <v>14693.39</v>
      </c>
      <c r="Q491" s="15">
        <v>-202283.87</v>
      </c>
      <c r="R491" s="90">
        <f t="shared" si="172"/>
        <v>216977.26</v>
      </c>
      <c r="S491" s="103">
        <f t="shared" si="173"/>
        <v>1.072637477224457</v>
      </c>
      <c r="T491" s="104"/>
      <c r="U491" s="15">
        <v>32046.15</v>
      </c>
      <c r="V491" s="15">
        <v>-785841.27</v>
      </c>
      <c r="W491" s="90">
        <f t="shared" si="174"/>
        <v>817887.42</v>
      </c>
      <c r="X491" s="103">
        <f t="shared" si="175"/>
        <v>1.0407794184695849</v>
      </c>
    </row>
    <row r="492" spans="1:24" s="14" customFormat="1" ht="12.75" hidden="1" outlineLevel="2">
      <c r="A492" s="14" t="s">
        <v>1357</v>
      </c>
      <c r="B492" s="14" t="s">
        <v>1358</v>
      </c>
      <c r="C492" s="54" t="s">
        <v>132</v>
      </c>
      <c r="D492" s="15"/>
      <c r="E492" s="15"/>
      <c r="F492" s="15">
        <v>0</v>
      </c>
      <c r="G492" s="15">
        <v>251.94</v>
      </c>
      <c r="H492" s="90">
        <f t="shared" si="168"/>
        <v>-251.94</v>
      </c>
      <c r="I492" s="103" t="str">
        <f t="shared" si="169"/>
        <v>N.M.</v>
      </c>
      <c r="J492" s="104"/>
      <c r="K492" s="15">
        <v>-1106.89</v>
      </c>
      <c r="L492" s="15">
        <v>78.86</v>
      </c>
      <c r="M492" s="90">
        <f t="shared" si="170"/>
        <v>-1185.75</v>
      </c>
      <c r="N492" s="103" t="str">
        <f t="shared" si="171"/>
        <v>N.M.</v>
      </c>
      <c r="O492" s="104"/>
      <c r="P492" s="15">
        <v>0</v>
      </c>
      <c r="Q492" s="15">
        <v>770.9300000000001</v>
      </c>
      <c r="R492" s="90">
        <f t="shared" si="172"/>
        <v>-770.9300000000001</v>
      </c>
      <c r="S492" s="103" t="str">
        <f t="shared" si="173"/>
        <v>N.M.</v>
      </c>
      <c r="T492" s="104"/>
      <c r="U492" s="15">
        <v>-1097.01</v>
      </c>
      <c r="V492" s="15">
        <v>-2086.2999999999997</v>
      </c>
      <c r="W492" s="90">
        <f t="shared" si="174"/>
        <v>989.2899999999997</v>
      </c>
      <c r="X492" s="103">
        <f t="shared" si="175"/>
        <v>0.47418396203805774</v>
      </c>
    </row>
    <row r="493" spans="1:24" s="14" customFormat="1" ht="12.75" hidden="1" outlineLevel="2">
      <c r="A493" s="14" t="s">
        <v>1359</v>
      </c>
      <c r="B493" s="14" t="s">
        <v>1360</v>
      </c>
      <c r="C493" s="54" t="s">
        <v>133</v>
      </c>
      <c r="D493" s="15"/>
      <c r="E493" s="15"/>
      <c r="F493" s="15">
        <v>374</v>
      </c>
      <c r="G493" s="15">
        <v>-424</v>
      </c>
      <c r="H493" s="90">
        <f t="shared" si="168"/>
        <v>798</v>
      </c>
      <c r="I493" s="103">
        <f t="shared" si="169"/>
        <v>1.8820754716981132</v>
      </c>
      <c r="J493" s="104"/>
      <c r="K493" s="15">
        <v>1071</v>
      </c>
      <c r="L493" s="15">
        <v>-44692.55</v>
      </c>
      <c r="M493" s="90">
        <f t="shared" si="170"/>
        <v>45763.55</v>
      </c>
      <c r="N493" s="103">
        <f t="shared" si="171"/>
        <v>1.0239637254978737</v>
      </c>
      <c r="O493" s="104"/>
      <c r="P493" s="15">
        <v>725</v>
      </c>
      <c r="Q493" s="15">
        <v>-1312</v>
      </c>
      <c r="R493" s="90">
        <f t="shared" si="172"/>
        <v>2037</v>
      </c>
      <c r="S493" s="103">
        <f t="shared" si="173"/>
        <v>1.552591463414634</v>
      </c>
      <c r="T493" s="104"/>
      <c r="U493" s="15">
        <v>691</v>
      </c>
      <c r="V493" s="15">
        <v>-44692.55</v>
      </c>
      <c r="W493" s="90">
        <f t="shared" si="174"/>
        <v>45383.55</v>
      </c>
      <c r="X493" s="103">
        <f t="shared" si="175"/>
        <v>1.015461189840365</v>
      </c>
    </row>
    <row r="494" spans="1:24" s="14" customFormat="1" ht="12.75" hidden="1" outlineLevel="2">
      <c r="A494" s="14" t="s">
        <v>1361</v>
      </c>
      <c r="B494" s="14" t="s">
        <v>1362</v>
      </c>
      <c r="C494" s="54" t="s">
        <v>134</v>
      </c>
      <c r="D494" s="15"/>
      <c r="E494" s="15"/>
      <c r="F494" s="15">
        <v>3566</v>
      </c>
      <c r="G494" s="15">
        <v>20261</v>
      </c>
      <c r="H494" s="90">
        <f t="shared" si="168"/>
        <v>-16695</v>
      </c>
      <c r="I494" s="103">
        <f t="shared" si="169"/>
        <v>-0.8239968412220522</v>
      </c>
      <c r="J494" s="104"/>
      <c r="K494" s="15">
        <v>71842</v>
      </c>
      <c r="L494" s="15">
        <v>495808</v>
      </c>
      <c r="M494" s="90">
        <f t="shared" si="170"/>
        <v>-423966</v>
      </c>
      <c r="N494" s="103">
        <f t="shared" si="171"/>
        <v>-0.8551011681941396</v>
      </c>
      <c r="O494" s="104"/>
      <c r="P494" s="15">
        <v>25406</v>
      </c>
      <c r="Q494" s="15">
        <v>144154</v>
      </c>
      <c r="R494" s="90">
        <f t="shared" si="172"/>
        <v>-118748</v>
      </c>
      <c r="S494" s="103">
        <f t="shared" si="173"/>
        <v>-0.8237579255518404</v>
      </c>
      <c r="T494" s="104"/>
      <c r="U494" s="15">
        <v>46810</v>
      </c>
      <c r="V494" s="15">
        <v>508511</v>
      </c>
      <c r="W494" s="90">
        <f t="shared" si="174"/>
        <v>-461701</v>
      </c>
      <c r="X494" s="103">
        <f t="shared" si="175"/>
        <v>-0.9079469274017671</v>
      </c>
    </row>
    <row r="495" spans="1:24" s="14" customFormat="1" ht="12.75" hidden="1" outlineLevel="2">
      <c r="A495" s="14" t="s">
        <v>1363</v>
      </c>
      <c r="B495" s="14" t="s">
        <v>1364</v>
      </c>
      <c r="C495" s="54" t="s">
        <v>135</v>
      </c>
      <c r="D495" s="15"/>
      <c r="E495" s="15"/>
      <c r="F495" s="15">
        <v>-1936.23</v>
      </c>
      <c r="G495" s="15">
        <v>828.38</v>
      </c>
      <c r="H495" s="90">
        <f t="shared" si="168"/>
        <v>-2764.61</v>
      </c>
      <c r="I495" s="103">
        <f t="shared" si="169"/>
        <v>-3.3373693232574424</v>
      </c>
      <c r="J495" s="104"/>
      <c r="K495" s="15">
        <v>-42746.01</v>
      </c>
      <c r="L495" s="15">
        <v>-69475.81</v>
      </c>
      <c r="M495" s="90">
        <f t="shared" si="170"/>
        <v>26729.799999999996</v>
      </c>
      <c r="N495" s="103">
        <f t="shared" si="171"/>
        <v>0.38473534889337735</v>
      </c>
      <c r="O495" s="104"/>
      <c r="P495" s="15">
        <v>-11670</v>
      </c>
      <c r="Q495" s="15">
        <v>-2761.9500000000003</v>
      </c>
      <c r="R495" s="90">
        <f t="shared" si="172"/>
        <v>-8908.05</v>
      </c>
      <c r="S495" s="103">
        <f t="shared" si="173"/>
        <v>-3.225275620485526</v>
      </c>
      <c r="T495" s="104"/>
      <c r="U495" s="15">
        <v>-44383.08</v>
      </c>
      <c r="V495" s="15">
        <v>-85953.98999999999</v>
      </c>
      <c r="W495" s="90">
        <f t="shared" si="174"/>
        <v>41570.90999999999</v>
      </c>
      <c r="X495" s="103">
        <f t="shared" si="175"/>
        <v>0.48364142257968473</v>
      </c>
    </row>
    <row r="496" spans="1:24" s="14" customFormat="1" ht="12.75" hidden="1" outlineLevel="2">
      <c r="A496" s="14" t="s">
        <v>1365</v>
      </c>
      <c r="B496" s="14" t="s">
        <v>1366</v>
      </c>
      <c r="C496" s="54" t="s">
        <v>136</v>
      </c>
      <c r="D496" s="15"/>
      <c r="E496" s="15"/>
      <c r="F496" s="15">
        <v>-2106.53</v>
      </c>
      <c r="G496" s="15">
        <v>-3037.91</v>
      </c>
      <c r="H496" s="90">
        <f t="shared" si="168"/>
        <v>931.3799999999997</v>
      </c>
      <c r="I496" s="103">
        <f t="shared" si="169"/>
        <v>0.3065857777221839</v>
      </c>
      <c r="J496" s="104"/>
      <c r="K496" s="15">
        <v>-9599.44</v>
      </c>
      <c r="L496" s="15">
        <v>-7888.2</v>
      </c>
      <c r="M496" s="90">
        <f t="shared" si="170"/>
        <v>-1711.2400000000007</v>
      </c>
      <c r="N496" s="103">
        <f t="shared" si="171"/>
        <v>-0.2169366902461906</v>
      </c>
      <c r="O496" s="104"/>
      <c r="P496" s="15">
        <v>-2207.79</v>
      </c>
      <c r="Q496" s="15">
        <v>-3383.32</v>
      </c>
      <c r="R496" s="90">
        <f t="shared" si="172"/>
        <v>1175.5300000000002</v>
      </c>
      <c r="S496" s="103">
        <f t="shared" si="173"/>
        <v>0.34744865989619667</v>
      </c>
      <c r="T496" s="104"/>
      <c r="U496" s="15">
        <v>-9967.9</v>
      </c>
      <c r="V496" s="15">
        <v>-8897.38</v>
      </c>
      <c r="W496" s="90">
        <f t="shared" si="174"/>
        <v>-1070.5200000000004</v>
      </c>
      <c r="X496" s="103">
        <f t="shared" si="175"/>
        <v>-0.12031856569012457</v>
      </c>
    </row>
    <row r="497" spans="1:24" s="14" customFormat="1" ht="12.75" hidden="1" outlineLevel="2">
      <c r="A497" s="14" t="s">
        <v>1367</v>
      </c>
      <c r="B497" s="14" t="s">
        <v>1368</v>
      </c>
      <c r="C497" s="54" t="s">
        <v>137</v>
      </c>
      <c r="D497" s="15"/>
      <c r="E497" s="15"/>
      <c r="F497" s="15">
        <v>0</v>
      </c>
      <c r="G497" s="15">
        <v>59.83</v>
      </c>
      <c r="H497" s="90">
        <f t="shared" si="168"/>
        <v>-59.83</v>
      </c>
      <c r="I497" s="103" t="str">
        <f t="shared" si="169"/>
        <v>N.M.</v>
      </c>
      <c r="J497" s="104"/>
      <c r="K497" s="15">
        <v>1077.03</v>
      </c>
      <c r="L497" s="15">
        <v>-3620.23</v>
      </c>
      <c r="M497" s="90">
        <f t="shared" si="170"/>
        <v>4697.26</v>
      </c>
      <c r="N497" s="103">
        <f t="shared" si="171"/>
        <v>1.297503197310668</v>
      </c>
      <c r="O497" s="104"/>
      <c r="P497" s="15">
        <v>0</v>
      </c>
      <c r="Q497" s="15">
        <v>195.68</v>
      </c>
      <c r="R497" s="90">
        <f t="shared" si="172"/>
        <v>-195.68</v>
      </c>
      <c r="S497" s="103" t="str">
        <f t="shared" si="173"/>
        <v>N.M.</v>
      </c>
      <c r="T497" s="104"/>
      <c r="U497" s="15">
        <v>1077.03</v>
      </c>
      <c r="V497" s="15">
        <v>7029.860000000001</v>
      </c>
      <c r="W497" s="90">
        <f t="shared" si="174"/>
        <v>-5952.830000000001</v>
      </c>
      <c r="X497" s="103">
        <f t="shared" si="175"/>
        <v>-0.8467921125029517</v>
      </c>
    </row>
    <row r="498" spans="1:24" s="14" customFormat="1" ht="12.75" hidden="1" outlineLevel="2">
      <c r="A498" s="14" t="s">
        <v>1369</v>
      </c>
      <c r="B498" s="14" t="s">
        <v>1370</v>
      </c>
      <c r="C498" s="54" t="s">
        <v>138</v>
      </c>
      <c r="D498" s="15"/>
      <c r="E498" s="15"/>
      <c r="F498" s="15">
        <v>0</v>
      </c>
      <c r="G498" s="15">
        <v>0</v>
      </c>
      <c r="H498" s="90">
        <f t="shared" si="168"/>
        <v>0</v>
      </c>
      <c r="I498" s="103">
        <f t="shared" si="169"/>
        <v>0</v>
      </c>
      <c r="J498" s="104"/>
      <c r="K498" s="15">
        <v>0</v>
      </c>
      <c r="L498" s="15">
        <v>328.53000000000003</v>
      </c>
      <c r="M498" s="90">
        <f t="shared" si="170"/>
        <v>-328.53000000000003</v>
      </c>
      <c r="N498" s="103" t="str">
        <f t="shared" si="171"/>
        <v>N.M.</v>
      </c>
      <c r="O498" s="104"/>
      <c r="P498" s="15">
        <v>0</v>
      </c>
      <c r="Q498" s="15">
        <v>0</v>
      </c>
      <c r="R498" s="90">
        <f t="shared" si="172"/>
        <v>0</v>
      </c>
      <c r="S498" s="103">
        <f t="shared" si="173"/>
        <v>0</v>
      </c>
      <c r="T498" s="104"/>
      <c r="U498" s="15">
        <v>0</v>
      </c>
      <c r="V498" s="15">
        <v>328.53000000000003</v>
      </c>
      <c r="W498" s="90">
        <f t="shared" si="174"/>
        <v>-328.53000000000003</v>
      </c>
      <c r="X498" s="103" t="str">
        <f t="shared" si="175"/>
        <v>N.M.</v>
      </c>
    </row>
    <row r="499" spans="1:24" ht="12.75" hidden="1" outlineLevel="1">
      <c r="A499" s="35" t="s">
        <v>379</v>
      </c>
      <c r="C499" s="76" t="s">
        <v>408</v>
      </c>
      <c r="D499" s="28"/>
      <c r="E499" s="28"/>
      <c r="F499" s="17">
        <v>2563.1799999999917</v>
      </c>
      <c r="G499" s="17">
        <v>3351.3600000000033</v>
      </c>
      <c r="H499" s="35">
        <f>+F499-G499</f>
        <v>-788.1800000000117</v>
      </c>
      <c r="I499" s="95">
        <f>IF(G499&lt;0,IF(H499=0,0,IF(OR(G499=0,F499=0),"N.M.",IF(ABS(H499/G499)&gt;=10,"N.M.",H499/(-G499)))),IF(H499=0,0,IF(OR(G499=0,F499=0),"N.M.",IF(ABS(H499/G499)&gt;=10,"N.M.",H499/G499))))</f>
        <v>-0.23518213501384838</v>
      </c>
      <c r="K499" s="17">
        <v>62268.75</v>
      </c>
      <c r="L499" s="17">
        <v>57163.31199999994</v>
      </c>
      <c r="M499" s="35">
        <f>+K499-L499</f>
        <v>5105.43800000006</v>
      </c>
      <c r="N499" s="95">
        <f>IF(L499&lt;0,IF(M499=0,0,IF(OR(L499=0,K499=0),"N.M.",IF(ABS(M499/L499)&gt;=10,"N.M.",M499/(-L499)))),IF(M499=0,0,IF(OR(L499=0,K499=0),"N.M.",IF(ABS(M499/L499)&gt;=10,"N.M.",M499/L499))))</f>
        <v>0.08931319444891621</v>
      </c>
      <c r="P499" s="17">
        <v>19964.150000000016</v>
      </c>
      <c r="Q499" s="17">
        <v>85947.8799999999</v>
      </c>
      <c r="R499" s="35">
        <f>+P499-Q499</f>
        <v>-65983.7299999999</v>
      </c>
      <c r="S499" s="95">
        <f>IF(Q499&lt;0,IF(R499=0,0,IF(OR(Q499=0,P499=0),"N.M.",IF(ABS(R499/Q499)&gt;=10,"N.M.",R499/(-Q499)))),IF(R499=0,0,IF(OR(Q499=0,P499=0),"N.M.",IF(ABS(R499/Q499)&gt;=10,"N.M.",R499/Q499))))</f>
        <v>-0.7677179472024205</v>
      </c>
      <c r="U499" s="17">
        <v>92988.23000000007</v>
      </c>
      <c r="V499" s="17">
        <v>94544.8300000001</v>
      </c>
      <c r="W499" s="35">
        <f>+U499-V499</f>
        <v>-1556.600000000035</v>
      </c>
      <c r="X499" s="95">
        <f>IF(V499&lt;0,IF(W499=0,0,IF(OR(V499=0,U499=0),"N.M.",IF(ABS(W499/V499)&gt;=10,"N.M.",W499/(-V499)))),IF(W499=0,0,IF(OR(V499=0,U499=0),"N.M.",IF(ABS(W499/V499)&gt;=10,"N.M.",W499/V499))))</f>
        <v>-0.01646414721989593</v>
      </c>
    </row>
    <row r="500" spans="1:24" ht="12.75" hidden="1" outlineLevel="1">
      <c r="A500" s="9" t="s">
        <v>383</v>
      </c>
      <c r="C500" s="66" t="s">
        <v>359</v>
      </c>
      <c r="D500" s="28"/>
      <c r="E500" s="28"/>
      <c r="F500" s="17">
        <v>6607.37</v>
      </c>
      <c r="G500" s="17">
        <v>7395.55</v>
      </c>
      <c r="H500" s="35">
        <f>+F500-G500</f>
        <v>-788.1800000000003</v>
      </c>
      <c r="I500" s="95">
        <f>IF(G500&lt;0,IF(H500=0,0,IF(OR(G500=0,F500=0),"N.M.",IF(ABS(H500/G500)&gt;=10,"N.M.",H500/(-G500)))),IF(H500=0,0,IF(OR(G500=0,F500=0),"N.M.",IF(ABS(H500/G500)&gt;=10,"N.M.",H500/G500))))</f>
        <v>-0.10657489977080815</v>
      </c>
      <c r="K500" s="17">
        <v>103710.65</v>
      </c>
      <c r="L500" s="17">
        <v>98605.212</v>
      </c>
      <c r="M500" s="35">
        <f>+K500-L500</f>
        <v>5105.437999999995</v>
      </c>
      <c r="N500" s="95">
        <f>IF(L500&lt;0,IF(M500=0,0,IF(OR(L500=0,K500=0),"N.M.",IF(ABS(M500/L500)&gt;=10,"N.M.",M500/(-L500)))),IF(M500=0,0,IF(OR(L500=0,K500=0),"N.M.",IF(ABS(M500/L500)&gt;=10,"N.M.",M500/L500))))</f>
        <v>0.05177655315015189</v>
      </c>
      <c r="P500" s="17">
        <v>32096.72</v>
      </c>
      <c r="Q500" s="17">
        <v>98080.45000000001</v>
      </c>
      <c r="R500" s="35">
        <f>+P500-Q500</f>
        <v>-65983.73000000001</v>
      </c>
      <c r="S500" s="95">
        <f>IF(Q500&lt;0,IF(R500=0,0,IF(OR(Q500=0,P500=0),"N.M.",IF(ABS(R500/Q500)&gt;=10,"N.M.",R500/(-Q500)))),IF(R500=0,0,IF(OR(Q500=0,P500=0),"N.M.",IF(ABS(R500/Q500)&gt;=10,"N.M.",R500/Q500))))</f>
        <v>-0.6727510936175354</v>
      </c>
      <c r="U500" s="17">
        <v>142518.51</v>
      </c>
      <c r="V500" s="17">
        <v>144075.11</v>
      </c>
      <c r="W500" s="35">
        <f>+U500-V500</f>
        <v>-1556.5999999999767</v>
      </c>
      <c r="X500" s="95">
        <f>IF(V500&lt;0,IF(W500=0,0,IF(OR(V500=0,U500=0),"N.M.",IF(ABS(W500/V500)&gt;=10,"N.M.",W500/(-V500)))),IF(W500=0,0,IF(OR(V500=0,U500=0),"N.M.",IF(ABS(W500/V500)&gt;=10,"N.M.",W500/V500))))</f>
        <v>-0.010804086840537389</v>
      </c>
    </row>
    <row r="501" spans="1:24" s="13" customFormat="1" ht="12.75" collapsed="1">
      <c r="A501" s="13" t="s">
        <v>382</v>
      </c>
      <c r="C501" s="52" t="s">
        <v>284</v>
      </c>
      <c r="D501" s="29"/>
      <c r="E501" s="29"/>
      <c r="F501" s="29">
        <v>144074.21</v>
      </c>
      <c r="G501" s="29">
        <v>95583.16000000002</v>
      </c>
      <c r="H501" s="29">
        <f>+F501-G501</f>
        <v>48491.049999999974</v>
      </c>
      <c r="I501" s="98">
        <f>IF(G501&lt;0,IF(H501=0,0,IF(OR(G501=0,F501=0),"N.M.",IF(ABS(H501/G501)&gt;=10,"N.M.",H501/(-G501)))),IF(H501=0,0,IF(OR(G501=0,F501=0),"N.M.",IF(ABS(H501/G501)&gt;=10,"N.M.",H501/G501))))</f>
        <v>0.5073179208555143</v>
      </c>
      <c r="J501" s="115"/>
      <c r="K501" s="29">
        <v>2674093.98</v>
      </c>
      <c r="L501" s="29">
        <v>892199.7320000001</v>
      </c>
      <c r="M501" s="29">
        <f>+K501-L501</f>
        <v>1781894.248</v>
      </c>
      <c r="N501" s="98">
        <f>IF(L501&lt;0,IF(M501=0,0,IF(OR(L501=0,K501=0),"N.M.",IF(ABS(M501/L501)&gt;=10,"N.M.",M501/(-L501)))),IF(M501=0,0,IF(OR(L501=0,K501=0),"N.M.",IF(ABS(M501/L501)&gt;=10,"N.M.",M501/L501))))</f>
        <v>1.9971920906158709</v>
      </c>
      <c r="O501" s="115"/>
      <c r="P501" s="29">
        <v>1751206.99</v>
      </c>
      <c r="Q501" s="29">
        <v>307975.53</v>
      </c>
      <c r="R501" s="29">
        <f>+P501-Q501</f>
        <v>1443231.46</v>
      </c>
      <c r="S501" s="98">
        <f>IF(Q501&lt;0,IF(R501=0,0,IF(OR(Q501=0,P501=0),"N.M.",IF(ABS(R501/Q501)&gt;=10,"N.M.",R501/(-Q501)))),IF(R501=0,0,IF(OR(Q501=0,P501=0),"N.M.",IF(ABS(R501/Q501)&gt;=10,"N.M.",R501/Q501))))</f>
        <v>4.6861887371376545</v>
      </c>
      <c r="T501" s="115"/>
      <c r="U501" s="29">
        <v>2926718.9499999997</v>
      </c>
      <c r="V501" s="29">
        <v>1137371.65</v>
      </c>
      <c r="W501" s="29">
        <f>+U501-V501</f>
        <v>1789347.2999999998</v>
      </c>
      <c r="X501" s="98">
        <f>IF(V501&lt;0,IF(W501=0,0,IF(OR(V501=0,U501=0),"N.M.",IF(ABS(W501/V501)&gt;=10,"N.M.",W501/(-V501)))),IF(W501=0,0,IF(OR(V501=0,U501=0),"N.M.",IF(ABS(W501/V501)&gt;=10,"N.M.",W501/V501))))</f>
        <v>1.5732300871047735</v>
      </c>
    </row>
    <row r="502" spans="3:24" s="13" customFormat="1" ht="0.75" customHeight="1" hidden="1" outlineLevel="1">
      <c r="C502" s="52"/>
      <c r="D502" s="29"/>
      <c r="E502" s="29"/>
      <c r="F502" s="29"/>
      <c r="G502" s="29"/>
      <c r="H502" s="29"/>
      <c r="I502" s="98"/>
      <c r="J502" s="115"/>
      <c r="K502" s="29"/>
      <c r="L502" s="29"/>
      <c r="M502" s="29"/>
      <c r="N502" s="98"/>
      <c r="O502" s="115"/>
      <c r="P502" s="29"/>
      <c r="Q502" s="29"/>
      <c r="R502" s="29"/>
      <c r="S502" s="98"/>
      <c r="T502" s="115"/>
      <c r="U502" s="29"/>
      <c r="V502" s="29"/>
      <c r="W502" s="29"/>
      <c r="X502" s="98"/>
    </row>
    <row r="503" spans="1:24" s="14" customFormat="1" ht="12.75" hidden="1" outlineLevel="2">
      <c r="A503" s="14" t="s">
        <v>1371</v>
      </c>
      <c r="B503" s="14" t="s">
        <v>1372</v>
      </c>
      <c r="C503" s="54" t="s">
        <v>90</v>
      </c>
      <c r="D503" s="15"/>
      <c r="E503" s="15"/>
      <c r="F503" s="15">
        <v>0</v>
      </c>
      <c r="G503" s="15">
        <v>0</v>
      </c>
      <c r="H503" s="90">
        <f aca="true" t="shared" si="176" ref="H503:H509">+F503-G503</f>
        <v>0</v>
      </c>
      <c r="I503" s="103">
        <f aca="true" t="shared" si="177" ref="I503:I509">IF(G503&lt;0,IF(H503=0,0,IF(OR(G503=0,F503=0),"N.M.",IF(ABS(H503/G503)&gt;=10,"N.M.",H503/(-G503)))),IF(H503=0,0,IF(OR(G503=0,F503=0),"N.M.",IF(ABS(H503/G503)&gt;=10,"N.M.",H503/G503))))</f>
        <v>0</v>
      </c>
      <c r="J503" s="104"/>
      <c r="K503" s="15">
        <v>0</v>
      </c>
      <c r="L503" s="15">
        <v>0</v>
      </c>
      <c r="M503" s="90">
        <f aca="true" t="shared" si="178" ref="M503:M509">+K503-L503</f>
        <v>0</v>
      </c>
      <c r="N503" s="103">
        <f aca="true" t="shared" si="179" ref="N503:N509">IF(L503&lt;0,IF(M503=0,0,IF(OR(L503=0,K503=0),"N.M.",IF(ABS(M503/L503)&gt;=10,"N.M.",M503/(-L503)))),IF(M503=0,0,IF(OR(L503=0,K503=0),"N.M.",IF(ABS(M503/L503)&gt;=10,"N.M.",M503/L503))))</f>
        <v>0</v>
      </c>
      <c r="O503" s="104"/>
      <c r="P503" s="15">
        <v>0</v>
      </c>
      <c r="Q503" s="15">
        <v>0</v>
      </c>
      <c r="R503" s="90">
        <f aca="true" t="shared" si="180" ref="R503:R509">+P503-Q503</f>
        <v>0</v>
      </c>
      <c r="S503" s="103">
        <f aca="true" t="shared" si="181" ref="S503:S509">IF(Q503&lt;0,IF(R503=0,0,IF(OR(Q503=0,P503=0),"N.M.",IF(ABS(R503/Q503)&gt;=10,"N.M.",R503/(-Q503)))),IF(R503=0,0,IF(OR(Q503=0,P503=0),"N.M.",IF(ABS(R503/Q503)&gt;=10,"N.M.",R503/Q503))))</f>
        <v>0</v>
      </c>
      <c r="T503" s="104"/>
      <c r="U503" s="15">
        <v>0</v>
      </c>
      <c r="V503" s="15">
        <v>-9170</v>
      </c>
      <c r="W503" s="90">
        <f aca="true" t="shared" si="182" ref="W503:W509">+U503-V503</f>
        <v>9170</v>
      </c>
      <c r="X503" s="103" t="str">
        <f aca="true" t="shared" si="183" ref="X503:X509">IF(V503&lt;0,IF(W503=0,0,IF(OR(V503=0,U503=0),"N.M.",IF(ABS(W503/V503)&gt;=10,"N.M.",W503/(-V503)))),IF(W503=0,0,IF(OR(V503=0,U503=0),"N.M.",IF(ABS(W503/V503)&gt;=10,"N.M.",W503/V503))))</f>
        <v>N.M.</v>
      </c>
    </row>
    <row r="504" spans="1:24" s="14" customFormat="1" ht="12.75" hidden="1" outlineLevel="2">
      <c r="A504" s="14" t="s">
        <v>1373</v>
      </c>
      <c r="B504" s="14" t="s">
        <v>1374</v>
      </c>
      <c r="C504" s="54" t="s">
        <v>90</v>
      </c>
      <c r="D504" s="15"/>
      <c r="E504" s="15"/>
      <c r="F504" s="15">
        <v>0</v>
      </c>
      <c r="G504" s="15">
        <v>-4716</v>
      </c>
      <c r="H504" s="90">
        <f t="shared" si="176"/>
        <v>4716</v>
      </c>
      <c r="I504" s="103" t="str">
        <f t="shared" si="177"/>
        <v>N.M.</v>
      </c>
      <c r="J504" s="104"/>
      <c r="K504" s="15">
        <v>0</v>
      </c>
      <c r="L504" s="15">
        <v>-49258.14</v>
      </c>
      <c r="M504" s="90">
        <f t="shared" si="178"/>
        <v>49258.14</v>
      </c>
      <c r="N504" s="103" t="str">
        <f t="shared" si="179"/>
        <v>N.M.</v>
      </c>
      <c r="O504" s="104"/>
      <c r="P504" s="15">
        <v>0</v>
      </c>
      <c r="Q504" s="15">
        <v>-16246.140000000001</v>
      </c>
      <c r="R504" s="90">
        <f t="shared" si="180"/>
        <v>16246.140000000001</v>
      </c>
      <c r="S504" s="103" t="str">
        <f t="shared" si="181"/>
        <v>N.M.</v>
      </c>
      <c r="T504" s="104"/>
      <c r="U504" s="15">
        <v>-9440</v>
      </c>
      <c r="V504" s="15">
        <v>-49258.14</v>
      </c>
      <c r="W504" s="90">
        <f t="shared" si="182"/>
        <v>39818.14</v>
      </c>
      <c r="X504" s="103">
        <f t="shared" si="183"/>
        <v>0.8083565477705816</v>
      </c>
    </row>
    <row r="505" spans="1:24" s="14" customFormat="1" ht="12.75" hidden="1" outlineLevel="2">
      <c r="A505" s="14" t="s">
        <v>1375</v>
      </c>
      <c r="B505" s="14" t="s">
        <v>1376</v>
      </c>
      <c r="C505" s="54" t="s">
        <v>91</v>
      </c>
      <c r="D505" s="15"/>
      <c r="E505" s="15"/>
      <c r="F505" s="15">
        <v>-4717</v>
      </c>
      <c r="G505" s="15">
        <v>0</v>
      </c>
      <c r="H505" s="90">
        <f t="shared" si="176"/>
        <v>-4717</v>
      </c>
      <c r="I505" s="103" t="str">
        <f t="shared" si="177"/>
        <v>N.M.</v>
      </c>
      <c r="J505" s="104"/>
      <c r="K505" s="15">
        <v>-47170</v>
      </c>
      <c r="L505" s="15">
        <v>0</v>
      </c>
      <c r="M505" s="90">
        <f t="shared" si="178"/>
        <v>-47170</v>
      </c>
      <c r="N505" s="103" t="str">
        <f t="shared" si="179"/>
        <v>N.M.</v>
      </c>
      <c r="O505" s="104"/>
      <c r="P505" s="15">
        <v>-14151</v>
      </c>
      <c r="Q505" s="15">
        <v>0</v>
      </c>
      <c r="R505" s="90">
        <f t="shared" si="180"/>
        <v>-14151</v>
      </c>
      <c r="S505" s="103" t="str">
        <f t="shared" si="181"/>
        <v>N.M.</v>
      </c>
      <c r="T505" s="104"/>
      <c r="U505" s="15">
        <v>-47170</v>
      </c>
      <c r="V505" s="15">
        <v>0</v>
      </c>
      <c r="W505" s="90">
        <f t="shared" si="182"/>
        <v>-47170</v>
      </c>
      <c r="X505" s="103" t="str">
        <f t="shared" si="183"/>
        <v>N.M.</v>
      </c>
    </row>
    <row r="506" spans="1:24" s="14" customFormat="1" ht="12.75" hidden="1" outlineLevel="2">
      <c r="A506" s="14" t="s">
        <v>1377</v>
      </c>
      <c r="B506" s="14" t="s">
        <v>1378</v>
      </c>
      <c r="C506" s="54" t="s">
        <v>139</v>
      </c>
      <c r="D506" s="15"/>
      <c r="E506" s="15"/>
      <c r="F506" s="15">
        <v>0</v>
      </c>
      <c r="G506" s="15">
        <v>0</v>
      </c>
      <c r="H506" s="90">
        <f t="shared" si="176"/>
        <v>0</v>
      </c>
      <c r="I506" s="103">
        <f t="shared" si="177"/>
        <v>0</v>
      </c>
      <c r="J506" s="104"/>
      <c r="K506" s="15">
        <v>0</v>
      </c>
      <c r="L506" s="15">
        <v>0</v>
      </c>
      <c r="M506" s="90">
        <f t="shared" si="178"/>
        <v>0</v>
      </c>
      <c r="N506" s="103">
        <f t="shared" si="179"/>
        <v>0</v>
      </c>
      <c r="O506" s="104"/>
      <c r="P506" s="15">
        <v>0</v>
      </c>
      <c r="Q506" s="15">
        <v>0</v>
      </c>
      <c r="R506" s="90">
        <f t="shared" si="180"/>
        <v>0</v>
      </c>
      <c r="S506" s="103">
        <f t="shared" si="181"/>
        <v>0</v>
      </c>
      <c r="T506" s="104"/>
      <c r="U506" s="15">
        <v>-155</v>
      </c>
      <c r="V506" s="15">
        <v>0</v>
      </c>
      <c r="W506" s="90">
        <f t="shared" si="182"/>
        <v>-155</v>
      </c>
      <c r="X506" s="103" t="str">
        <f t="shared" si="183"/>
        <v>N.M.</v>
      </c>
    </row>
    <row r="507" spans="1:24" s="13" customFormat="1" ht="12.75" hidden="1" outlineLevel="1">
      <c r="A507" s="1" t="s">
        <v>423</v>
      </c>
      <c r="C507" s="79" t="s">
        <v>389</v>
      </c>
      <c r="D507" s="29"/>
      <c r="E507" s="29"/>
      <c r="F507" s="17">
        <v>-4717</v>
      </c>
      <c r="G507" s="17">
        <v>-4716</v>
      </c>
      <c r="H507" s="35">
        <f t="shared" si="176"/>
        <v>-1</v>
      </c>
      <c r="I507" s="95">
        <f t="shared" si="177"/>
        <v>-0.00021204410517387616</v>
      </c>
      <c r="J507" s="115"/>
      <c r="K507" s="17">
        <v>-47170</v>
      </c>
      <c r="L507" s="17">
        <v>-49258.14</v>
      </c>
      <c r="M507" s="35">
        <f t="shared" si="178"/>
        <v>2088.1399999999994</v>
      </c>
      <c r="N507" s="95">
        <f t="shared" si="179"/>
        <v>0.04239177524770524</v>
      </c>
      <c r="O507" s="115"/>
      <c r="P507" s="17">
        <v>-14151</v>
      </c>
      <c r="Q507" s="17">
        <v>-16246.140000000001</v>
      </c>
      <c r="R507" s="35">
        <f t="shared" si="180"/>
        <v>2095.1400000000012</v>
      </c>
      <c r="S507" s="95">
        <f t="shared" si="181"/>
        <v>0.12896232582016412</v>
      </c>
      <c r="T507" s="115"/>
      <c r="U507" s="17">
        <v>-56765</v>
      </c>
      <c r="V507" s="17">
        <v>-58428.14</v>
      </c>
      <c r="W507" s="35">
        <f t="shared" si="182"/>
        <v>1663.1399999999994</v>
      </c>
      <c r="X507" s="95">
        <f t="shared" si="183"/>
        <v>0.028464708957019674</v>
      </c>
    </row>
    <row r="508" spans="1:24" s="13" customFormat="1" ht="12.75" hidden="1" outlineLevel="1">
      <c r="A508" s="1" t="s">
        <v>424</v>
      </c>
      <c r="C508" s="79" t="s">
        <v>404</v>
      </c>
      <c r="D508" s="29"/>
      <c r="E508" s="29"/>
      <c r="F508" s="17">
        <v>0</v>
      </c>
      <c r="G508" s="17">
        <v>0</v>
      </c>
      <c r="H508" s="35">
        <f t="shared" si="176"/>
        <v>0</v>
      </c>
      <c r="I508" s="95">
        <f t="shared" si="177"/>
        <v>0</v>
      </c>
      <c r="J508" s="115"/>
      <c r="K508" s="17">
        <v>0</v>
      </c>
      <c r="L508" s="17">
        <v>0</v>
      </c>
      <c r="M508" s="35">
        <f t="shared" si="178"/>
        <v>0</v>
      </c>
      <c r="N508" s="95">
        <f t="shared" si="179"/>
        <v>0</v>
      </c>
      <c r="O508" s="115"/>
      <c r="P508" s="17">
        <v>0</v>
      </c>
      <c r="Q508" s="17">
        <v>0</v>
      </c>
      <c r="R508" s="35">
        <f t="shared" si="180"/>
        <v>0</v>
      </c>
      <c r="S508" s="95">
        <f t="shared" si="181"/>
        <v>0</v>
      </c>
      <c r="T508" s="115"/>
      <c r="U508" s="17">
        <v>0</v>
      </c>
      <c r="V508" s="17">
        <v>0</v>
      </c>
      <c r="W508" s="35">
        <f t="shared" si="182"/>
        <v>0</v>
      </c>
      <c r="X508" s="95">
        <f t="shared" si="183"/>
        <v>0</v>
      </c>
    </row>
    <row r="509" spans="1:24" s="13" customFormat="1" ht="12.75" hidden="1" outlineLevel="1">
      <c r="A509" s="1" t="s">
        <v>425</v>
      </c>
      <c r="C509" s="79" t="s">
        <v>384</v>
      </c>
      <c r="D509" s="29"/>
      <c r="E509" s="29"/>
      <c r="F509" s="17">
        <v>0</v>
      </c>
      <c r="G509" s="17">
        <v>0</v>
      </c>
      <c r="H509" s="35">
        <f t="shared" si="176"/>
        <v>0</v>
      </c>
      <c r="I509" s="95">
        <f t="shared" si="177"/>
        <v>0</v>
      </c>
      <c r="J509" s="115"/>
      <c r="K509" s="17">
        <v>0</v>
      </c>
      <c r="L509" s="17">
        <v>0</v>
      </c>
      <c r="M509" s="35">
        <f t="shared" si="178"/>
        <v>0</v>
      </c>
      <c r="N509" s="95">
        <f t="shared" si="179"/>
        <v>0</v>
      </c>
      <c r="O509" s="115"/>
      <c r="P509" s="17">
        <v>0</v>
      </c>
      <c r="Q509" s="17">
        <v>0</v>
      </c>
      <c r="R509" s="35">
        <f t="shared" si="180"/>
        <v>0</v>
      </c>
      <c r="S509" s="95">
        <f t="shared" si="181"/>
        <v>0</v>
      </c>
      <c r="T509" s="115"/>
      <c r="U509" s="17">
        <v>0</v>
      </c>
      <c r="V509" s="17">
        <v>0</v>
      </c>
      <c r="W509" s="35">
        <f t="shared" si="182"/>
        <v>0</v>
      </c>
      <c r="X509" s="95">
        <f t="shared" si="183"/>
        <v>0</v>
      </c>
    </row>
    <row r="510" spans="1:24" s="14" customFormat="1" ht="12.75" hidden="1" outlineLevel="2">
      <c r="A510" s="14" t="s">
        <v>1379</v>
      </c>
      <c r="B510" s="14" t="s">
        <v>1380</v>
      </c>
      <c r="C510" s="54" t="s">
        <v>140</v>
      </c>
      <c r="D510" s="15"/>
      <c r="E510" s="15"/>
      <c r="F510" s="15">
        <v>0</v>
      </c>
      <c r="G510" s="15">
        <v>0</v>
      </c>
      <c r="H510" s="90">
        <f aca="true" t="shared" si="184" ref="H510:H518">+F510-G510</f>
        <v>0</v>
      </c>
      <c r="I510" s="103">
        <f aca="true" t="shared" si="185" ref="I510:I518">IF(G510&lt;0,IF(H510=0,0,IF(OR(G510=0,F510=0),"N.M.",IF(ABS(H510/G510)&gt;=10,"N.M.",H510/(-G510)))),IF(H510=0,0,IF(OR(G510=0,F510=0),"N.M.",IF(ABS(H510/G510)&gt;=10,"N.M.",H510/G510))))</f>
        <v>0</v>
      </c>
      <c r="J510" s="104"/>
      <c r="K510" s="15">
        <v>-0.38</v>
      </c>
      <c r="L510" s="15">
        <v>0</v>
      </c>
      <c r="M510" s="90">
        <f aca="true" t="shared" si="186" ref="M510:M518">+K510-L510</f>
        <v>-0.38</v>
      </c>
      <c r="N510" s="103" t="str">
        <f aca="true" t="shared" si="187" ref="N510:N518">IF(L510&lt;0,IF(M510=0,0,IF(OR(L510=0,K510=0),"N.M.",IF(ABS(M510/L510)&gt;=10,"N.M.",M510/(-L510)))),IF(M510=0,0,IF(OR(L510=0,K510=0),"N.M.",IF(ABS(M510/L510)&gt;=10,"N.M.",M510/L510))))</f>
        <v>N.M.</v>
      </c>
      <c r="O510" s="104"/>
      <c r="P510" s="15">
        <v>0</v>
      </c>
      <c r="Q510" s="15">
        <v>0</v>
      </c>
      <c r="R510" s="90">
        <f aca="true" t="shared" si="188" ref="R510:R518">+P510-Q510</f>
        <v>0</v>
      </c>
      <c r="S510" s="103">
        <f aca="true" t="shared" si="189" ref="S510:S518">IF(Q510&lt;0,IF(R510=0,0,IF(OR(Q510=0,P510=0),"N.M.",IF(ABS(R510/Q510)&gt;=10,"N.M.",R510/(-Q510)))),IF(R510=0,0,IF(OR(Q510=0,P510=0),"N.M.",IF(ABS(R510/Q510)&gt;=10,"N.M.",R510/Q510))))</f>
        <v>0</v>
      </c>
      <c r="T510" s="104"/>
      <c r="U510" s="15">
        <v>-0.38</v>
      </c>
      <c r="V510" s="15">
        <v>0</v>
      </c>
      <c r="W510" s="90">
        <f aca="true" t="shared" si="190" ref="W510:W518">+U510-V510</f>
        <v>-0.38</v>
      </c>
      <c r="X510" s="103" t="str">
        <f aca="true" t="shared" si="191" ref="X510:X518">IF(V510&lt;0,IF(W510=0,0,IF(OR(V510=0,U510=0),"N.M.",IF(ABS(W510/V510)&gt;=10,"N.M.",W510/(-V510)))),IF(W510=0,0,IF(OR(V510=0,U510=0),"N.M.",IF(ABS(W510/V510)&gt;=10,"N.M.",W510/V510))))</f>
        <v>N.M.</v>
      </c>
    </row>
    <row r="511" spans="1:24" s="14" customFormat="1" ht="12.75" hidden="1" outlineLevel="2">
      <c r="A511" s="14" t="s">
        <v>1381</v>
      </c>
      <c r="B511" s="14" t="s">
        <v>1382</v>
      </c>
      <c r="C511" s="54" t="s">
        <v>141</v>
      </c>
      <c r="D511" s="15"/>
      <c r="E511" s="15"/>
      <c r="F511" s="15">
        <v>-19634.21</v>
      </c>
      <c r="G511" s="15">
        <v>-20334.57</v>
      </c>
      <c r="H511" s="90">
        <f t="shared" si="184"/>
        <v>700.3600000000006</v>
      </c>
      <c r="I511" s="103">
        <f t="shared" si="185"/>
        <v>0.03444183968483231</v>
      </c>
      <c r="J511" s="104"/>
      <c r="K511" s="15">
        <v>-314159.22000000003</v>
      </c>
      <c r="L511" s="15">
        <v>-214021.7</v>
      </c>
      <c r="M511" s="90">
        <f t="shared" si="186"/>
        <v>-100137.52000000002</v>
      </c>
      <c r="N511" s="103">
        <f t="shared" si="187"/>
        <v>-0.46788489204599354</v>
      </c>
      <c r="O511" s="104"/>
      <c r="P511" s="15">
        <v>-76671.09</v>
      </c>
      <c r="Q511" s="15">
        <v>-73028.63</v>
      </c>
      <c r="R511" s="90">
        <f t="shared" si="188"/>
        <v>-3642.459999999992</v>
      </c>
      <c r="S511" s="103">
        <f t="shared" si="189"/>
        <v>-0.04987715092012532</v>
      </c>
      <c r="T511" s="104"/>
      <c r="U511" s="15">
        <v>-387238.58</v>
      </c>
      <c r="V511" s="15">
        <v>-235309.79</v>
      </c>
      <c r="W511" s="90">
        <f t="shared" si="190"/>
        <v>-151928.79</v>
      </c>
      <c r="X511" s="103">
        <f t="shared" si="191"/>
        <v>-0.645654352077744</v>
      </c>
    </row>
    <row r="512" spans="1:24" s="14" customFormat="1" ht="12.75" hidden="1" outlineLevel="2">
      <c r="A512" s="14" t="s">
        <v>1383</v>
      </c>
      <c r="B512" s="14" t="s">
        <v>1384</v>
      </c>
      <c r="C512" s="54" t="s">
        <v>142</v>
      </c>
      <c r="D512" s="15"/>
      <c r="E512" s="15"/>
      <c r="F512" s="15">
        <v>0</v>
      </c>
      <c r="G512" s="15">
        <v>0</v>
      </c>
      <c r="H512" s="90">
        <f t="shared" si="184"/>
        <v>0</v>
      </c>
      <c r="I512" s="103">
        <f t="shared" si="185"/>
        <v>0</v>
      </c>
      <c r="J512" s="104"/>
      <c r="K512" s="15">
        <v>-3033.31</v>
      </c>
      <c r="L512" s="15">
        <v>-1051.49</v>
      </c>
      <c r="M512" s="90">
        <f t="shared" si="186"/>
        <v>-1981.82</v>
      </c>
      <c r="N512" s="103">
        <f t="shared" si="187"/>
        <v>-1.88477303635793</v>
      </c>
      <c r="O512" s="104"/>
      <c r="P512" s="15">
        <v>0</v>
      </c>
      <c r="Q512" s="15">
        <v>0</v>
      </c>
      <c r="R512" s="90">
        <f t="shared" si="188"/>
        <v>0</v>
      </c>
      <c r="S512" s="103">
        <f t="shared" si="189"/>
        <v>0</v>
      </c>
      <c r="T512" s="104"/>
      <c r="U512" s="15">
        <v>330202.04000000004</v>
      </c>
      <c r="V512" s="15">
        <v>-1051.49</v>
      </c>
      <c r="W512" s="90">
        <f t="shared" si="190"/>
        <v>331253.53</v>
      </c>
      <c r="X512" s="103" t="str">
        <f t="shared" si="191"/>
        <v>N.M.</v>
      </c>
    </row>
    <row r="513" spans="1:24" s="14" customFormat="1" ht="12.75" hidden="1" outlineLevel="2">
      <c r="A513" s="14" t="s">
        <v>1385</v>
      </c>
      <c r="B513" s="14" t="s">
        <v>1386</v>
      </c>
      <c r="C513" s="54" t="s">
        <v>143</v>
      </c>
      <c r="D513" s="15"/>
      <c r="E513" s="15"/>
      <c r="F513" s="15">
        <v>-20243.73</v>
      </c>
      <c r="G513" s="15">
        <v>-14944.220000000001</v>
      </c>
      <c r="H513" s="90">
        <f t="shared" si="184"/>
        <v>-5299.509999999998</v>
      </c>
      <c r="I513" s="103">
        <f t="shared" si="185"/>
        <v>-0.35461937792671666</v>
      </c>
      <c r="J513" s="104"/>
      <c r="K513" s="15">
        <v>-224519.85</v>
      </c>
      <c r="L513" s="15">
        <v>-261182.697</v>
      </c>
      <c r="M513" s="90">
        <f t="shared" si="186"/>
        <v>36662.84699999998</v>
      </c>
      <c r="N513" s="103">
        <f t="shared" si="187"/>
        <v>0.1403724190810388</v>
      </c>
      <c r="O513" s="104"/>
      <c r="P513" s="15">
        <v>-54021.270000000004</v>
      </c>
      <c r="Q513" s="15">
        <v>-63174.23</v>
      </c>
      <c r="R513" s="90">
        <f t="shared" si="188"/>
        <v>9152.96</v>
      </c>
      <c r="S513" s="103">
        <f t="shared" si="189"/>
        <v>0.1448843935256512</v>
      </c>
      <c r="T513" s="104"/>
      <c r="U513" s="15">
        <v>-277591.69</v>
      </c>
      <c r="V513" s="15">
        <v>-291810.337</v>
      </c>
      <c r="W513" s="90">
        <f t="shared" si="190"/>
        <v>14218.646999999997</v>
      </c>
      <c r="X513" s="103">
        <f t="shared" si="191"/>
        <v>0.0487256453838371</v>
      </c>
    </row>
    <row r="514" spans="1:24" s="14" customFormat="1" ht="12.75" hidden="1" outlineLevel="2">
      <c r="A514" s="14" t="s">
        <v>1387</v>
      </c>
      <c r="B514" s="14" t="s">
        <v>1388</v>
      </c>
      <c r="C514" s="54" t="s">
        <v>144</v>
      </c>
      <c r="D514" s="15"/>
      <c r="E514" s="15"/>
      <c r="F514" s="15">
        <v>-1663.7</v>
      </c>
      <c r="G514" s="15">
        <v>-2755.52</v>
      </c>
      <c r="H514" s="90">
        <f t="shared" si="184"/>
        <v>1091.82</v>
      </c>
      <c r="I514" s="103">
        <f t="shared" si="185"/>
        <v>0.3962301126466148</v>
      </c>
      <c r="J514" s="104"/>
      <c r="K514" s="15">
        <v>-39277.74</v>
      </c>
      <c r="L514" s="15">
        <v>-76059.40000000001</v>
      </c>
      <c r="M514" s="90">
        <f t="shared" si="186"/>
        <v>36781.66000000001</v>
      </c>
      <c r="N514" s="103">
        <f t="shared" si="187"/>
        <v>0.48359124578947515</v>
      </c>
      <c r="O514" s="104"/>
      <c r="P514" s="15">
        <v>-9949.12</v>
      </c>
      <c r="Q514" s="15">
        <v>-5074.37</v>
      </c>
      <c r="R514" s="90">
        <f t="shared" si="188"/>
        <v>-4874.750000000001</v>
      </c>
      <c r="S514" s="103">
        <f t="shared" si="189"/>
        <v>-0.9606611264058398</v>
      </c>
      <c r="T514" s="104"/>
      <c r="U514" s="15">
        <v>-41622.02</v>
      </c>
      <c r="V514" s="15">
        <v>-76235.16</v>
      </c>
      <c r="W514" s="90">
        <f t="shared" si="190"/>
        <v>34613.14000000001</v>
      </c>
      <c r="X514" s="103">
        <f t="shared" si="191"/>
        <v>0.45403118456103464</v>
      </c>
    </row>
    <row r="515" spans="1:24" s="14" customFormat="1" ht="12.75" hidden="1" outlineLevel="2">
      <c r="A515" s="14" t="s">
        <v>1389</v>
      </c>
      <c r="B515" s="14" t="s">
        <v>1390</v>
      </c>
      <c r="C515" s="54" t="s">
        <v>145</v>
      </c>
      <c r="D515" s="15"/>
      <c r="E515" s="15"/>
      <c r="F515" s="15">
        <v>-4364.64</v>
      </c>
      <c r="G515" s="15">
        <v>-2534.2200000000003</v>
      </c>
      <c r="H515" s="90">
        <f t="shared" si="184"/>
        <v>-1830.42</v>
      </c>
      <c r="I515" s="103">
        <f t="shared" si="185"/>
        <v>-0.7222814120321045</v>
      </c>
      <c r="J515" s="104"/>
      <c r="K515" s="15">
        <v>-73020.64</v>
      </c>
      <c r="L515" s="15">
        <v>-76748.62</v>
      </c>
      <c r="M515" s="90">
        <f t="shared" si="186"/>
        <v>3727.979999999996</v>
      </c>
      <c r="N515" s="103">
        <f t="shared" si="187"/>
        <v>0.04857390269688232</v>
      </c>
      <c r="O515" s="104"/>
      <c r="P515" s="15">
        <v>-10751.73</v>
      </c>
      <c r="Q515" s="15">
        <v>-5861.68</v>
      </c>
      <c r="R515" s="90">
        <f t="shared" si="188"/>
        <v>-4890.049999999999</v>
      </c>
      <c r="S515" s="103">
        <f t="shared" si="189"/>
        <v>-0.8342403543011558</v>
      </c>
      <c r="T515" s="104"/>
      <c r="U515" s="15">
        <v>-83387.72</v>
      </c>
      <c r="V515" s="15">
        <v>-94876.69</v>
      </c>
      <c r="W515" s="90">
        <f t="shared" si="190"/>
        <v>11488.970000000001</v>
      </c>
      <c r="X515" s="103">
        <f t="shared" si="191"/>
        <v>0.12109370594610754</v>
      </c>
    </row>
    <row r="516" spans="1:24" s="14" customFormat="1" ht="12.75" hidden="1" outlineLevel="2">
      <c r="A516" s="14" t="s">
        <v>1391</v>
      </c>
      <c r="B516" s="14" t="s">
        <v>1392</v>
      </c>
      <c r="C516" s="54" t="s">
        <v>146</v>
      </c>
      <c r="D516" s="15"/>
      <c r="E516" s="15"/>
      <c r="F516" s="15">
        <v>0</v>
      </c>
      <c r="G516" s="15">
        <v>0</v>
      </c>
      <c r="H516" s="90">
        <f t="shared" si="184"/>
        <v>0</v>
      </c>
      <c r="I516" s="103">
        <f t="shared" si="185"/>
        <v>0</v>
      </c>
      <c r="J516" s="104"/>
      <c r="K516" s="15">
        <v>-0.23</v>
      </c>
      <c r="L516" s="15">
        <v>-4692.06</v>
      </c>
      <c r="M516" s="90">
        <f t="shared" si="186"/>
        <v>4691.830000000001</v>
      </c>
      <c r="N516" s="103">
        <f t="shared" si="187"/>
        <v>0.9999509810189982</v>
      </c>
      <c r="O516" s="104"/>
      <c r="P516" s="15">
        <v>-0.06</v>
      </c>
      <c r="Q516" s="15">
        <v>-10.950000000000001</v>
      </c>
      <c r="R516" s="90">
        <f t="shared" si="188"/>
        <v>10.89</v>
      </c>
      <c r="S516" s="103">
        <f t="shared" si="189"/>
        <v>0.9945205479452054</v>
      </c>
      <c r="T516" s="104"/>
      <c r="U516" s="15">
        <v>-11.49</v>
      </c>
      <c r="V516" s="15">
        <v>-6589.76</v>
      </c>
      <c r="W516" s="90">
        <f t="shared" si="190"/>
        <v>6578.27</v>
      </c>
      <c r="X516" s="103">
        <f t="shared" si="191"/>
        <v>0.9982563856650318</v>
      </c>
    </row>
    <row r="517" spans="1:24" s="14" customFormat="1" ht="12.75" hidden="1" outlineLevel="2">
      <c r="A517" s="14" t="s">
        <v>1393</v>
      </c>
      <c r="B517" s="14" t="s">
        <v>1394</v>
      </c>
      <c r="C517" s="54" t="s">
        <v>147</v>
      </c>
      <c r="D517" s="15"/>
      <c r="E517" s="15"/>
      <c r="F517" s="15">
        <v>0</v>
      </c>
      <c r="G517" s="15">
        <v>0</v>
      </c>
      <c r="H517" s="90">
        <f t="shared" si="184"/>
        <v>0</v>
      </c>
      <c r="I517" s="103">
        <f t="shared" si="185"/>
        <v>0</v>
      </c>
      <c r="J517" s="104"/>
      <c r="K517" s="15">
        <v>-39.42</v>
      </c>
      <c r="L517" s="15">
        <v>-600.33</v>
      </c>
      <c r="M517" s="90">
        <f t="shared" si="186"/>
        <v>560.9100000000001</v>
      </c>
      <c r="N517" s="103">
        <f t="shared" si="187"/>
        <v>0.9343361151366749</v>
      </c>
      <c r="O517" s="104"/>
      <c r="P517" s="15">
        <v>-12.18</v>
      </c>
      <c r="Q517" s="15">
        <v>0</v>
      </c>
      <c r="R517" s="90">
        <f t="shared" si="188"/>
        <v>-12.18</v>
      </c>
      <c r="S517" s="103" t="str">
        <f t="shared" si="189"/>
        <v>N.M.</v>
      </c>
      <c r="T517" s="104"/>
      <c r="U517" s="15">
        <v>-56.31</v>
      </c>
      <c r="V517" s="15">
        <v>-600.33</v>
      </c>
      <c r="W517" s="90">
        <f t="shared" si="190"/>
        <v>544.02</v>
      </c>
      <c r="X517" s="103">
        <f t="shared" si="191"/>
        <v>0.9062015891259806</v>
      </c>
    </row>
    <row r="518" spans="1:24" s="14" customFormat="1" ht="12.75" hidden="1" outlineLevel="2">
      <c r="A518" s="14" t="s">
        <v>1395</v>
      </c>
      <c r="B518" s="14" t="s">
        <v>1396</v>
      </c>
      <c r="C518" s="54" t="s">
        <v>148</v>
      </c>
      <c r="D518" s="15"/>
      <c r="E518" s="15"/>
      <c r="F518" s="15">
        <v>0</v>
      </c>
      <c r="G518" s="15">
        <v>0</v>
      </c>
      <c r="H518" s="90">
        <f t="shared" si="184"/>
        <v>0</v>
      </c>
      <c r="I518" s="103">
        <f t="shared" si="185"/>
        <v>0</v>
      </c>
      <c r="J518" s="104"/>
      <c r="K518" s="15">
        <v>0</v>
      </c>
      <c r="L518" s="15">
        <v>-53.77</v>
      </c>
      <c r="M518" s="90">
        <f t="shared" si="186"/>
        <v>53.77</v>
      </c>
      <c r="N518" s="103" t="str">
        <f t="shared" si="187"/>
        <v>N.M.</v>
      </c>
      <c r="O518" s="104"/>
      <c r="P518" s="15">
        <v>0</v>
      </c>
      <c r="Q518" s="15">
        <v>0</v>
      </c>
      <c r="R518" s="90">
        <f t="shared" si="188"/>
        <v>0</v>
      </c>
      <c r="S518" s="103">
        <f t="shared" si="189"/>
        <v>0</v>
      </c>
      <c r="T518" s="104"/>
      <c r="U518" s="15">
        <v>-482</v>
      </c>
      <c r="V518" s="15">
        <v>-53.77</v>
      </c>
      <c r="W518" s="90">
        <f t="shared" si="190"/>
        <v>-428.23</v>
      </c>
      <c r="X518" s="103">
        <f t="shared" si="191"/>
        <v>-7.964106379021759</v>
      </c>
    </row>
    <row r="519" spans="1:24" s="13" customFormat="1" ht="12.75" hidden="1" outlineLevel="1">
      <c r="A519" s="1" t="s">
        <v>426</v>
      </c>
      <c r="C519" s="79" t="s">
        <v>385</v>
      </c>
      <c r="D519" s="29"/>
      <c r="E519" s="29"/>
      <c r="F519" s="17">
        <v>-45906.28</v>
      </c>
      <c r="G519" s="17">
        <v>-40568.53</v>
      </c>
      <c r="H519" s="35">
        <f>+F519-G519</f>
        <v>-5337.75</v>
      </c>
      <c r="I519" s="95">
        <f>IF(G519&lt;0,IF(H519=0,0,IF(OR(G519=0,F519=0),"N.M.",IF(ABS(H519/G519)&gt;=10,"N.M.",H519/(-G519)))),IF(H519=0,0,IF(OR(G519=0,F519=0),"N.M.",IF(ABS(H519/G519)&gt;=10,"N.M.",H519/G519))))</f>
        <v>-0.1315736606675174</v>
      </c>
      <c r="J519" s="115"/>
      <c r="K519" s="17">
        <v>-654050.79</v>
      </c>
      <c r="L519" s="17">
        <v>-634410.067</v>
      </c>
      <c r="M519" s="35">
        <f>+K519-L519</f>
        <v>-19640.722999999998</v>
      </c>
      <c r="N519" s="95">
        <f>IF(L519&lt;0,IF(M519=0,0,IF(OR(L519=0,K519=0),"N.M.",IF(ABS(M519/L519)&gt;=10,"N.M.",M519/(-L519)))),IF(M519=0,0,IF(OR(L519=0,K519=0),"N.M.",IF(ABS(M519/L519)&gt;=10,"N.M.",M519/L519))))</f>
        <v>-0.0309590342613526</v>
      </c>
      <c r="O519" s="115"/>
      <c r="P519" s="17">
        <v>-151405.45</v>
      </c>
      <c r="Q519" s="17">
        <v>-147149.86000000002</v>
      </c>
      <c r="R519" s="35">
        <f>+P519-Q519</f>
        <v>-4255.5899999999965</v>
      </c>
      <c r="S519" s="95">
        <f>IF(Q519&lt;0,IF(R519=0,0,IF(OR(Q519=0,P519=0),"N.M.",IF(ABS(R519/Q519)&gt;=10,"N.M.",R519/(-Q519)))),IF(R519=0,0,IF(OR(Q519=0,P519=0),"N.M.",IF(ABS(R519/Q519)&gt;=10,"N.M.",R519/Q519))))</f>
        <v>-0.02892010906432392</v>
      </c>
      <c r="T519" s="115"/>
      <c r="U519" s="17">
        <v>-460188.14999999997</v>
      </c>
      <c r="V519" s="17">
        <v>-706527.327</v>
      </c>
      <c r="W519" s="35">
        <f>+U519-V519</f>
        <v>246339.17700000008</v>
      </c>
      <c r="X519" s="95">
        <f>IF(V519&lt;0,IF(W519=0,0,IF(OR(V519=0,U519=0),"N.M.",IF(ABS(W519/V519)&gt;=10,"N.M.",W519/(-V519)))),IF(W519=0,0,IF(OR(V519=0,U519=0),"N.M.",IF(ABS(W519/V519)&gt;=10,"N.M.",W519/V519))))</f>
        <v>0.348661923730517</v>
      </c>
    </row>
    <row r="520" spans="1:24" s="13" customFormat="1" ht="12.75" collapsed="1">
      <c r="A520" s="13" t="s">
        <v>390</v>
      </c>
      <c r="C520" s="52" t="s">
        <v>285</v>
      </c>
      <c r="D520" s="29"/>
      <c r="E520" s="29"/>
      <c r="F520" s="29">
        <v>-50623.28</v>
      </c>
      <c r="G520" s="29">
        <v>-45284.53</v>
      </c>
      <c r="H520" s="29">
        <f>+F520-G520</f>
        <v>-5338.75</v>
      </c>
      <c r="I520" s="98">
        <f>IF(G520&lt;0,IF(H520=0,0,IF(OR(G520=0,F520=0),"N.M.",IF(ABS(H520/G520)&gt;=10,"N.M.",H520/(-G520)))),IF(H520=0,0,IF(OR(G520=0,F520=0),"N.M.",IF(ABS(H520/G520)&gt;=10,"N.M.",H520/G520))))</f>
        <v>-0.11789346163027419</v>
      </c>
      <c r="J520" s="115"/>
      <c r="K520" s="29">
        <v>-701220.79</v>
      </c>
      <c r="L520" s="29">
        <v>-683668.2069999999</v>
      </c>
      <c r="M520" s="29">
        <f>+K520-L520</f>
        <v>-17552.5830000001</v>
      </c>
      <c r="N520" s="98">
        <f>IF(L520&lt;0,IF(M520=0,0,IF(OR(L520=0,K520=0),"N.M.",IF(ABS(M520/L520)&gt;=10,"N.M.",M520/(-L520)))),IF(M520=0,0,IF(OR(L520=0,K520=0),"N.M.",IF(ABS(M520/L520)&gt;=10,"N.M.",M520/L520))))</f>
        <v>-0.025674124992622484</v>
      </c>
      <c r="O520" s="115"/>
      <c r="P520" s="29">
        <v>-165556.45</v>
      </c>
      <c r="Q520" s="29">
        <v>-163396</v>
      </c>
      <c r="R520" s="29">
        <f>+P520-Q520</f>
        <v>-2160.4500000000116</v>
      </c>
      <c r="S520" s="98">
        <f>IF(Q520&lt;0,IF(R520=0,0,IF(OR(Q520=0,P520=0),"N.M.",IF(ABS(R520/Q520)&gt;=10,"N.M.",R520/(-Q520)))),IF(R520=0,0,IF(OR(Q520=0,P520=0),"N.M.",IF(ABS(R520/Q520)&gt;=10,"N.M.",R520/Q520))))</f>
        <v>-0.013222171901393007</v>
      </c>
      <c r="T520" s="115"/>
      <c r="U520" s="29">
        <v>-516953.15</v>
      </c>
      <c r="V520" s="29">
        <v>-764955.467</v>
      </c>
      <c r="W520" s="29">
        <f>+U520-V520</f>
        <v>248002.31699999992</v>
      </c>
      <c r="X520" s="98">
        <f>IF(V520&lt;0,IF(W520=0,0,IF(OR(V520=0,U520=0),"N.M.",IF(ABS(W520/V520)&gt;=10,"N.M.",W520/(-V520)))),IF(W520=0,0,IF(OR(V520=0,U520=0),"N.M.",IF(ABS(W520/V520)&gt;=10,"N.M.",W520/V520))))</f>
        <v>0.32420490825775083</v>
      </c>
    </row>
    <row r="521" spans="3:24" s="13" customFormat="1" ht="0.75" customHeight="1" hidden="1" outlineLevel="1">
      <c r="C521" s="52"/>
      <c r="D521" s="29"/>
      <c r="E521" s="29"/>
      <c r="F521" s="29"/>
      <c r="G521" s="29"/>
      <c r="H521" s="29"/>
      <c r="I521" s="98"/>
      <c r="J521" s="115"/>
      <c r="K521" s="29"/>
      <c r="L521" s="29"/>
      <c r="M521" s="29"/>
      <c r="N521" s="98"/>
      <c r="O521" s="115"/>
      <c r="P521" s="29"/>
      <c r="Q521" s="29"/>
      <c r="R521" s="29"/>
      <c r="S521" s="98"/>
      <c r="T521" s="115"/>
      <c r="U521" s="29"/>
      <c r="V521" s="29"/>
      <c r="W521" s="29"/>
      <c r="X521" s="98"/>
    </row>
    <row r="522" spans="1:24" s="14" customFormat="1" ht="12.75" hidden="1" outlineLevel="2">
      <c r="A522" s="14" t="s">
        <v>1397</v>
      </c>
      <c r="B522" s="14" t="s">
        <v>1398</v>
      </c>
      <c r="C522" s="54" t="s">
        <v>149</v>
      </c>
      <c r="D522" s="15"/>
      <c r="E522" s="15"/>
      <c r="F522" s="15">
        <v>0</v>
      </c>
      <c r="G522" s="15">
        <v>0</v>
      </c>
      <c r="H522" s="90">
        <f>+F522-G522</f>
        <v>0</v>
      </c>
      <c r="I522" s="103">
        <f aca="true" t="shared" si="192" ref="I522:I534">IF(G522&lt;0,IF(H522=0,0,IF(OR(G522=0,F522=0),"N.M.",IF(ABS(H522/G522)&gt;=10,"N.M.",H522/(-G522)))),IF(H522=0,0,IF(OR(G522=0,F522=0),"N.M.",IF(ABS(H522/G522)&gt;=10,"N.M.",H522/G522))))</f>
        <v>0</v>
      </c>
      <c r="J522" s="104"/>
      <c r="K522" s="15">
        <v>0</v>
      </c>
      <c r="L522" s="15">
        <v>0</v>
      </c>
      <c r="M522" s="90">
        <f>+K522-L522</f>
        <v>0</v>
      </c>
      <c r="N522" s="103">
        <f aca="true" t="shared" si="193" ref="N522:N534">IF(L522&lt;0,IF(M522=0,0,IF(OR(L522=0,K522=0),"N.M.",IF(ABS(M522/L522)&gt;=10,"N.M.",M522/(-L522)))),IF(M522=0,0,IF(OR(L522=0,K522=0),"N.M.",IF(ABS(M522/L522)&gt;=10,"N.M.",M522/L522))))</f>
        <v>0</v>
      </c>
      <c r="O522" s="104"/>
      <c r="P522" s="15">
        <v>0</v>
      </c>
      <c r="Q522" s="15">
        <v>0</v>
      </c>
      <c r="R522" s="90">
        <f>+P522-Q522</f>
        <v>0</v>
      </c>
      <c r="S522" s="103">
        <f aca="true" t="shared" si="194" ref="S522:S534">IF(Q522&lt;0,IF(R522=0,0,IF(OR(Q522=0,P522=0),"N.M.",IF(ABS(R522/Q522)&gt;=10,"N.M.",R522/(-Q522)))),IF(R522=0,0,IF(OR(Q522=0,P522=0),"N.M.",IF(ABS(R522/Q522)&gt;=10,"N.M.",R522/Q522))))</f>
        <v>0</v>
      </c>
      <c r="T522" s="104"/>
      <c r="U522" s="15">
        <v>0</v>
      </c>
      <c r="V522" s="15">
        <v>5460.84</v>
      </c>
      <c r="W522" s="90">
        <f>+U522-V522</f>
        <v>-5460.84</v>
      </c>
      <c r="X522" s="103" t="str">
        <f aca="true" t="shared" si="195" ref="X522:X534">IF(V522&lt;0,IF(W522=0,0,IF(OR(V522=0,U522=0),"N.M.",IF(ABS(W522/V522)&gt;=10,"N.M.",W522/(-V522)))),IF(W522=0,0,IF(OR(V522=0,U522=0),"N.M.",IF(ABS(W522/V522)&gt;=10,"N.M.",W522/V522))))</f>
        <v>N.M.</v>
      </c>
    </row>
    <row r="523" spans="1:24" s="14" customFormat="1" ht="12.75" hidden="1" outlineLevel="2">
      <c r="A523" s="14" t="s">
        <v>1399</v>
      </c>
      <c r="B523" s="14" t="s">
        <v>1400</v>
      </c>
      <c r="C523" s="54" t="s">
        <v>149</v>
      </c>
      <c r="D523" s="15"/>
      <c r="E523" s="15"/>
      <c r="F523" s="15">
        <v>0</v>
      </c>
      <c r="G523" s="15">
        <v>0</v>
      </c>
      <c r="H523" s="90">
        <f>+F523-G523</f>
        <v>0</v>
      </c>
      <c r="I523" s="103">
        <f t="shared" si="192"/>
        <v>0</v>
      </c>
      <c r="J523" s="104"/>
      <c r="K523" s="15">
        <v>0</v>
      </c>
      <c r="L523" s="15">
        <v>0</v>
      </c>
      <c r="M523" s="90">
        <f>+K523-L523</f>
        <v>0</v>
      </c>
      <c r="N523" s="103">
        <f t="shared" si="193"/>
        <v>0</v>
      </c>
      <c r="O523" s="104"/>
      <c r="P523" s="15">
        <v>0</v>
      </c>
      <c r="Q523" s="15">
        <v>0</v>
      </c>
      <c r="R523" s="90">
        <f>+P523-Q523</f>
        <v>0</v>
      </c>
      <c r="S523" s="103">
        <f t="shared" si="194"/>
        <v>0</v>
      </c>
      <c r="T523" s="104"/>
      <c r="U523" s="15">
        <v>23379.4</v>
      </c>
      <c r="V523" s="15">
        <v>-2176.82</v>
      </c>
      <c r="W523" s="90">
        <f>+U523-V523</f>
        <v>25556.22</v>
      </c>
      <c r="X523" s="103" t="str">
        <f t="shared" si="195"/>
        <v>N.M.</v>
      </c>
    </row>
    <row r="524" spans="1:24" s="14" customFormat="1" ht="12.75" hidden="1" outlineLevel="2">
      <c r="A524" s="14" t="s">
        <v>1401</v>
      </c>
      <c r="B524" s="14" t="s">
        <v>1402</v>
      </c>
      <c r="C524" s="54" t="s">
        <v>150</v>
      </c>
      <c r="D524" s="15"/>
      <c r="E524" s="15"/>
      <c r="F524" s="15">
        <v>0</v>
      </c>
      <c r="G524" s="15">
        <v>281.99</v>
      </c>
      <c r="H524" s="90">
        <f>+F524-G524</f>
        <v>-281.99</v>
      </c>
      <c r="I524" s="103" t="str">
        <f t="shared" si="192"/>
        <v>N.M.</v>
      </c>
      <c r="J524" s="104"/>
      <c r="K524" s="15">
        <v>0</v>
      </c>
      <c r="L524" s="15">
        <v>-3558.14</v>
      </c>
      <c r="M524" s="90">
        <f>+K524-L524</f>
        <v>3558.14</v>
      </c>
      <c r="N524" s="103" t="str">
        <f t="shared" si="193"/>
        <v>N.M.</v>
      </c>
      <c r="O524" s="104"/>
      <c r="P524" s="15">
        <v>0</v>
      </c>
      <c r="Q524" s="15">
        <v>-5641.41</v>
      </c>
      <c r="R524" s="90">
        <f>+P524-Q524</f>
        <v>5641.41</v>
      </c>
      <c r="S524" s="103" t="str">
        <f t="shared" si="194"/>
        <v>N.M.</v>
      </c>
      <c r="T524" s="104"/>
      <c r="U524" s="15">
        <v>-12370.44</v>
      </c>
      <c r="V524" s="15">
        <v>-3558.14</v>
      </c>
      <c r="W524" s="90">
        <f>+U524-V524</f>
        <v>-8812.300000000001</v>
      </c>
      <c r="X524" s="103">
        <f t="shared" si="195"/>
        <v>-2.4766591533778888</v>
      </c>
    </row>
    <row r="525" spans="1:24" s="14" customFormat="1" ht="12.75" hidden="1" outlineLevel="2">
      <c r="A525" s="14" t="s">
        <v>1403</v>
      </c>
      <c r="B525" s="14" t="s">
        <v>1404</v>
      </c>
      <c r="C525" s="54" t="s">
        <v>150</v>
      </c>
      <c r="D525" s="15"/>
      <c r="E525" s="15"/>
      <c r="F525" s="15">
        <v>946.44</v>
      </c>
      <c r="G525" s="15">
        <v>0</v>
      </c>
      <c r="H525" s="90">
        <f>+F525-G525</f>
        <v>946.44</v>
      </c>
      <c r="I525" s="103" t="str">
        <f t="shared" si="192"/>
        <v>N.M.</v>
      </c>
      <c r="J525" s="104"/>
      <c r="K525" s="15">
        <v>-69591.9</v>
      </c>
      <c r="L525" s="15">
        <v>0</v>
      </c>
      <c r="M525" s="90">
        <f>+K525-L525</f>
        <v>-69591.9</v>
      </c>
      <c r="N525" s="103" t="str">
        <f t="shared" si="193"/>
        <v>N.M.</v>
      </c>
      <c r="O525" s="104"/>
      <c r="P525" s="15">
        <v>-84106.77</v>
      </c>
      <c r="Q525" s="15">
        <v>0</v>
      </c>
      <c r="R525" s="90">
        <f>+P525-Q525</f>
        <v>-84106.77</v>
      </c>
      <c r="S525" s="103" t="str">
        <f t="shared" si="194"/>
        <v>N.M.</v>
      </c>
      <c r="T525" s="104"/>
      <c r="U525" s="15">
        <v>-69591.9</v>
      </c>
      <c r="V525" s="15">
        <v>0</v>
      </c>
      <c r="W525" s="90">
        <f>+U525-V525</f>
        <v>-69591.9</v>
      </c>
      <c r="X525" s="103" t="str">
        <f t="shared" si="195"/>
        <v>N.M.</v>
      </c>
    </row>
    <row r="526" spans="1:24" s="30" customFormat="1" ht="12.75" hidden="1" outlineLevel="1">
      <c r="A526" s="1" t="s">
        <v>422</v>
      </c>
      <c r="B526" s="31"/>
      <c r="C526" s="78" t="s">
        <v>386</v>
      </c>
      <c r="D526" s="33"/>
      <c r="E526" s="33"/>
      <c r="F526" s="17">
        <v>946.44</v>
      </c>
      <c r="G526" s="17">
        <v>281.99</v>
      </c>
      <c r="H526" s="35">
        <f aca="true" t="shared" si="196" ref="H526:H534">+F526-G526</f>
        <v>664.45</v>
      </c>
      <c r="I526" s="95">
        <f t="shared" si="192"/>
        <v>2.3562892301145433</v>
      </c>
      <c r="J526" s="116"/>
      <c r="K526" s="17">
        <v>-69591.9</v>
      </c>
      <c r="L526" s="17">
        <v>-3558.14</v>
      </c>
      <c r="M526" s="35">
        <f aca="true" t="shared" si="197" ref="M526:M534">+K526-L526</f>
        <v>-66033.76</v>
      </c>
      <c r="N526" s="95" t="str">
        <f t="shared" si="193"/>
        <v>N.M.</v>
      </c>
      <c r="O526" s="116"/>
      <c r="P526" s="17">
        <v>-84106.77</v>
      </c>
      <c r="Q526" s="17">
        <v>-5641.41</v>
      </c>
      <c r="R526" s="35">
        <f aca="true" t="shared" si="198" ref="R526:R534">+P526-Q526</f>
        <v>-78465.36</v>
      </c>
      <c r="S526" s="95" t="str">
        <f t="shared" si="194"/>
        <v>N.M.</v>
      </c>
      <c r="T526" s="116"/>
      <c r="U526" s="17">
        <v>-58582.939999999995</v>
      </c>
      <c r="V526" s="17">
        <v>-274.1199999999999</v>
      </c>
      <c r="W526" s="35">
        <f aca="true" t="shared" si="199" ref="W526:W534">+U526-V526</f>
        <v>-58308.81999999999</v>
      </c>
      <c r="X526" s="95" t="str">
        <f t="shared" si="195"/>
        <v>N.M.</v>
      </c>
    </row>
    <row r="527" spans="1:24" s="30" customFormat="1" ht="12.75" hidden="1" outlineLevel="1">
      <c r="A527" s="77" t="s">
        <v>421</v>
      </c>
      <c r="B527" s="31"/>
      <c r="C527" s="78" t="s">
        <v>387</v>
      </c>
      <c r="D527" s="33"/>
      <c r="E527" s="33"/>
      <c r="F527" s="17">
        <v>0</v>
      </c>
      <c r="G527" s="17">
        <v>0</v>
      </c>
      <c r="H527" s="35">
        <f t="shared" si="196"/>
        <v>0</v>
      </c>
      <c r="I527" s="95">
        <f t="shared" si="192"/>
        <v>0</v>
      </c>
      <c r="J527" s="116"/>
      <c r="K527" s="17">
        <v>0</v>
      </c>
      <c r="L527" s="17">
        <v>0</v>
      </c>
      <c r="M527" s="35">
        <f t="shared" si="197"/>
        <v>0</v>
      </c>
      <c r="N527" s="95">
        <f t="shared" si="193"/>
        <v>0</v>
      </c>
      <c r="O527" s="116"/>
      <c r="P527" s="17">
        <v>0</v>
      </c>
      <c r="Q527" s="17">
        <v>0</v>
      </c>
      <c r="R527" s="35">
        <f t="shared" si="198"/>
        <v>0</v>
      </c>
      <c r="S527" s="95">
        <f t="shared" si="194"/>
        <v>0</v>
      </c>
      <c r="T527" s="116"/>
      <c r="U527" s="17">
        <v>0</v>
      </c>
      <c r="V527" s="17">
        <v>0</v>
      </c>
      <c r="W527" s="35">
        <f t="shared" si="199"/>
        <v>0</v>
      </c>
      <c r="X527" s="95">
        <f t="shared" si="195"/>
        <v>0</v>
      </c>
    </row>
    <row r="528" spans="1:24" s="30" customFormat="1" ht="12.75" hidden="1" outlineLevel="1">
      <c r="A528" s="77" t="s">
        <v>420</v>
      </c>
      <c r="B528" s="31"/>
      <c r="C528" s="78" t="s">
        <v>388</v>
      </c>
      <c r="D528" s="33"/>
      <c r="E528" s="33"/>
      <c r="F528" s="17">
        <v>0</v>
      </c>
      <c r="G528" s="17">
        <v>0</v>
      </c>
      <c r="H528" s="35">
        <f t="shared" si="196"/>
        <v>0</v>
      </c>
      <c r="I528" s="95">
        <f t="shared" si="192"/>
        <v>0</v>
      </c>
      <c r="J528" s="116"/>
      <c r="K528" s="17">
        <v>0</v>
      </c>
      <c r="L528" s="17">
        <v>0</v>
      </c>
      <c r="M528" s="35">
        <f t="shared" si="197"/>
        <v>0</v>
      </c>
      <c r="N528" s="95">
        <f t="shared" si="193"/>
        <v>0</v>
      </c>
      <c r="O528" s="116"/>
      <c r="P528" s="17">
        <v>0</v>
      </c>
      <c r="Q528" s="17">
        <v>0</v>
      </c>
      <c r="R528" s="35">
        <f t="shared" si="198"/>
        <v>0</v>
      </c>
      <c r="S528" s="95">
        <f t="shared" si="194"/>
        <v>0</v>
      </c>
      <c r="T528" s="116"/>
      <c r="U528" s="17">
        <v>0</v>
      </c>
      <c r="V528" s="17">
        <v>0</v>
      </c>
      <c r="W528" s="35">
        <f t="shared" si="199"/>
        <v>0</v>
      </c>
      <c r="X528" s="95">
        <f t="shared" si="195"/>
        <v>0</v>
      </c>
    </row>
    <row r="529" spans="1:24" s="14" customFormat="1" ht="12.75" hidden="1" outlineLevel="2">
      <c r="A529" s="14" t="s">
        <v>1405</v>
      </c>
      <c r="B529" s="14" t="s">
        <v>1406</v>
      </c>
      <c r="C529" s="54" t="s">
        <v>151</v>
      </c>
      <c r="D529" s="15"/>
      <c r="E529" s="15"/>
      <c r="F529" s="15">
        <v>5743.85</v>
      </c>
      <c r="G529" s="15">
        <v>1902.78</v>
      </c>
      <c r="H529" s="90">
        <f>+F529-G529</f>
        <v>3841.0700000000006</v>
      </c>
      <c r="I529" s="103">
        <f t="shared" si="192"/>
        <v>2.0186621679857897</v>
      </c>
      <c r="J529" s="104"/>
      <c r="K529" s="15">
        <v>-422340.89</v>
      </c>
      <c r="L529" s="15">
        <v>-24009.53</v>
      </c>
      <c r="M529" s="90">
        <f>+K529-L529</f>
        <v>-398331.36</v>
      </c>
      <c r="N529" s="103" t="str">
        <f t="shared" si="193"/>
        <v>N.M.</v>
      </c>
      <c r="O529" s="104"/>
      <c r="P529" s="15">
        <v>-510429.11</v>
      </c>
      <c r="Q529" s="15">
        <v>-38066.89</v>
      </c>
      <c r="R529" s="90">
        <f>+P529-Q529</f>
        <v>-472362.22</v>
      </c>
      <c r="S529" s="103" t="str">
        <f t="shared" si="194"/>
        <v>N.M.</v>
      </c>
      <c r="T529" s="104"/>
      <c r="U529" s="15">
        <v>-315926.77</v>
      </c>
      <c r="V529" s="15">
        <v>8916.64</v>
      </c>
      <c r="W529" s="90">
        <f>+U529-V529</f>
        <v>-324843.41000000003</v>
      </c>
      <c r="X529" s="103" t="str">
        <f t="shared" si="195"/>
        <v>N.M.</v>
      </c>
    </row>
    <row r="530" spans="1:24" s="14" customFormat="1" ht="12.75" hidden="1" outlineLevel="2">
      <c r="A530" s="14" t="s">
        <v>1407</v>
      </c>
      <c r="B530" s="14" t="s">
        <v>1408</v>
      </c>
      <c r="C530" s="54" t="s">
        <v>152</v>
      </c>
      <c r="D530" s="15"/>
      <c r="E530" s="15"/>
      <c r="F530" s="15">
        <v>-4274.55</v>
      </c>
      <c r="G530" s="15">
        <v>-9026.85</v>
      </c>
      <c r="H530" s="90">
        <f>+F530-G530</f>
        <v>4752.3</v>
      </c>
      <c r="I530" s="103">
        <f t="shared" si="192"/>
        <v>0.5264627195533326</v>
      </c>
      <c r="J530" s="104"/>
      <c r="K530" s="15">
        <v>-36975.4</v>
      </c>
      <c r="L530" s="15">
        <v>-108019.8</v>
      </c>
      <c r="M530" s="90">
        <f>+K530-L530</f>
        <v>71044.4</v>
      </c>
      <c r="N530" s="103">
        <f t="shared" si="193"/>
        <v>0.6576979405627487</v>
      </c>
      <c r="O530" s="104"/>
      <c r="P530" s="15">
        <v>-8047.2</v>
      </c>
      <c r="Q530" s="15">
        <v>-30207.100000000002</v>
      </c>
      <c r="R530" s="90">
        <f>+P530-Q530</f>
        <v>22159.9</v>
      </c>
      <c r="S530" s="103">
        <f t="shared" si="194"/>
        <v>0.7335990545269159</v>
      </c>
      <c r="T530" s="104"/>
      <c r="U530" s="15">
        <v>-243170.9</v>
      </c>
      <c r="V530" s="15">
        <v>-929838.3700000001</v>
      </c>
      <c r="W530" s="90">
        <f>+U530-V530</f>
        <v>686667.4700000001</v>
      </c>
      <c r="X530" s="103">
        <f t="shared" si="195"/>
        <v>0.7384804630077806</v>
      </c>
    </row>
    <row r="531" spans="1:24" s="14" customFormat="1" ht="12.75" hidden="1" outlineLevel="2">
      <c r="A531" s="14" t="s">
        <v>1409</v>
      </c>
      <c r="B531" s="14" t="s">
        <v>1410</v>
      </c>
      <c r="C531" s="54" t="s">
        <v>153</v>
      </c>
      <c r="D531" s="15"/>
      <c r="E531" s="15"/>
      <c r="F531" s="15">
        <v>6873.02</v>
      </c>
      <c r="G531" s="15">
        <v>14566.300000000001</v>
      </c>
      <c r="H531" s="90">
        <f>+F531-G531</f>
        <v>-7693.280000000001</v>
      </c>
      <c r="I531" s="103">
        <f t="shared" si="192"/>
        <v>-0.5281560863088087</v>
      </c>
      <c r="J531" s="104"/>
      <c r="K531" s="15">
        <v>121608.27</v>
      </c>
      <c r="L531" s="15">
        <v>268728.6</v>
      </c>
      <c r="M531" s="90">
        <f>+K531-L531</f>
        <v>-147120.32999999996</v>
      </c>
      <c r="N531" s="103">
        <f t="shared" si="193"/>
        <v>-0.5474680774580747</v>
      </c>
      <c r="O531" s="104"/>
      <c r="P531" s="15">
        <v>110834.57</v>
      </c>
      <c r="Q531" s="15">
        <v>73888.15000000001</v>
      </c>
      <c r="R531" s="90">
        <f>+P531-Q531</f>
        <v>36946.42</v>
      </c>
      <c r="S531" s="103">
        <f t="shared" si="194"/>
        <v>0.5000317371594768</v>
      </c>
      <c r="T531" s="104"/>
      <c r="U531" s="15">
        <v>225773.52000000002</v>
      </c>
      <c r="V531" s="15">
        <v>1871167.87</v>
      </c>
      <c r="W531" s="90">
        <f>+U531-V531</f>
        <v>-1645394.35</v>
      </c>
      <c r="X531" s="103">
        <f t="shared" si="195"/>
        <v>-0.8793408525126075</v>
      </c>
    </row>
    <row r="532" spans="1:24" s="30" customFormat="1" ht="12.75" hidden="1" outlineLevel="1">
      <c r="A532" s="77" t="s">
        <v>419</v>
      </c>
      <c r="B532" s="31"/>
      <c r="C532" s="78" t="s">
        <v>410</v>
      </c>
      <c r="D532" s="33"/>
      <c r="E532" s="33"/>
      <c r="F532" s="17">
        <v>8342.32</v>
      </c>
      <c r="G532" s="17">
        <v>7442.2300000000005</v>
      </c>
      <c r="H532" s="35">
        <f t="shared" si="196"/>
        <v>900.0899999999992</v>
      </c>
      <c r="I532" s="95">
        <f t="shared" si="192"/>
        <v>0.12094358814495107</v>
      </c>
      <c r="J532" s="116"/>
      <c r="K532" s="17">
        <v>-337708.02</v>
      </c>
      <c r="L532" s="17">
        <v>136699.26999999996</v>
      </c>
      <c r="M532" s="35">
        <f t="shared" si="197"/>
        <v>-474407.29</v>
      </c>
      <c r="N532" s="95">
        <f t="shared" si="193"/>
        <v>-3.4704449409276297</v>
      </c>
      <c r="O532" s="116"/>
      <c r="P532" s="17">
        <v>-407641.74</v>
      </c>
      <c r="Q532" s="17">
        <v>5614.1600000000035</v>
      </c>
      <c r="R532" s="35">
        <f t="shared" si="198"/>
        <v>-413255.9</v>
      </c>
      <c r="S532" s="95" t="str">
        <f t="shared" si="194"/>
        <v>N.M.</v>
      </c>
      <c r="T532" s="116"/>
      <c r="U532" s="17">
        <v>-333324.15</v>
      </c>
      <c r="V532" s="17">
        <v>950246.1399999999</v>
      </c>
      <c r="W532" s="35">
        <f t="shared" si="199"/>
        <v>-1283570.29</v>
      </c>
      <c r="X532" s="95">
        <f t="shared" si="195"/>
        <v>-1.3507766419340574</v>
      </c>
    </row>
    <row r="533" spans="1:24" s="13" customFormat="1" ht="12.75" collapsed="1">
      <c r="A533" s="13" t="s">
        <v>391</v>
      </c>
      <c r="C533" s="52" t="s">
        <v>286</v>
      </c>
      <c r="D533" s="29"/>
      <c r="E533" s="29"/>
      <c r="F533" s="129">
        <v>9288.76</v>
      </c>
      <c r="G533" s="129">
        <v>7724.22</v>
      </c>
      <c r="H533" s="129">
        <f t="shared" si="196"/>
        <v>1564.54</v>
      </c>
      <c r="I533" s="99">
        <f t="shared" si="192"/>
        <v>0.20254990147872534</v>
      </c>
      <c r="J533" s="115"/>
      <c r="K533" s="129">
        <v>-407299.92000000004</v>
      </c>
      <c r="L533" s="129">
        <v>133141.12999999998</v>
      </c>
      <c r="M533" s="129">
        <f t="shared" si="197"/>
        <v>-540441.05</v>
      </c>
      <c r="N533" s="99">
        <f t="shared" si="193"/>
        <v>-4.059159254544408</v>
      </c>
      <c r="O533" s="115"/>
      <c r="P533" s="129">
        <v>-491748.51</v>
      </c>
      <c r="Q533" s="129">
        <v>-27.25</v>
      </c>
      <c r="R533" s="129">
        <f t="shared" si="198"/>
        <v>-491721.26</v>
      </c>
      <c r="S533" s="99" t="str">
        <f t="shared" si="194"/>
        <v>N.M.</v>
      </c>
      <c r="T533" s="115"/>
      <c r="U533" s="129">
        <v>-391907.08999999997</v>
      </c>
      <c r="V533" s="129">
        <v>949972.02</v>
      </c>
      <c r="W533" s="129">
        <f t="shared" si="199"/>
        <v>-1341879.1099999999</v>
      </c>
      <c r="X533" s="99">
        <f t="shared" si="195"/>
        <v>-1.4125459295106395</v>
      </c>
    </row>
    <row r="534" spans="1:24" s="1" customFormat="1" ht="12.75">
      <c r="A534" s="32" t="s">
        <v>244</v>
      </c>
      <c r="C534" s="51" t="s">
        <v>409</v>
      </c>
      <c r="D534" s="29"/>
      <c r="E534" s="29"/>
      <c r="F534" s="29">
        <v>102739.69</v>
      </c>
      <c r="G534" s="29">
        <v>58022.85000000002</v>
      </c>
      <c r="H534" s="29">
        <f t="shared" si="196"/>
        <v>44716.83999999998</v>
      </c>
      <c r="I534" s="98">
        <f t="shared" si="192"/>
        <v>0.770676380081295</v>
      </c>
      <c r="J534" s="115"/>
      <c r="K534" s="29">
        <v>1565573.27</v>
      </c>
      <c r="L534" s="29">
        <v>341672.655</v>
      </c>
      <c r="M534" s="29">
        <f t="shared" si="197"/>
        <v>1223900.615</v>
      </c>
      <c r="N534" s="98">
        <f t="shared" si="193"/>
        <v>3.582085358864905</v>
      </c>
      <c r="O534" s="115"/>
      <c r="P534" s="29">
        <v>1093902.03</v>
      </c>
      <c r="Q534" s="29">
        <v>144552.28</v>
      </c>
      <c r="R534" s="29">
        <f t="shared" si="198"/>
        <v>949349.75</v>
      </c>
      <c r="S534" s="98">
        <f t="shared" si="194"/>
        <v>6.567518340077376</v>
      </c>
      <c r="T534" s="115"/>
      <c r="U534" s="29">
        <v>2017858.7099999995</v>
      </c>
      <c r="V534" s="29">
        <v>1322388.2030000002</v>
      </c>
      <c r="W534" s="29">
        <f t="shared" si="199"/>
        <v>695470.5069999993</v>
      </c>
      <c r="X534" s="98">
        <f t="shared" si="195"/>
        <v>0.5259200780997887</v>
      </c>
    </row>
    <row r="535" spans="4:24" s="1" customFormat="1" ht="5.25" customHeight="1">
      <c r="D535" s="35"/>
      <c r="E535" s="35"/>
      <c r="F535" s="130" t="str">
        <f>IF(ABS(+F501+F520+F533-F534)&gt;$C$577,$C$578," ")</f>
        <v> </v>
      </c>
      <c r="G535" s="130" t="str">
        <f>IF(ABS(+G501+G520+G533-G534)&gt;$C$577,$C$578," ")</f>
        <v> </v>
      </c>
      <c r="H535" s="130" t="str">
        <f>IF(ABS(+H501+H520+H533-H534)&gt;$C$577,$C$578," ")</f>
        <v> </v>
      </c>
      <c r="I535" s="101"/>
      <c r="J535" s="106"/>
      <c r="K535" s="130" t="str">
        <f>IF(ABS(+K501+K520+K533-K534)&gt;$C$577,$C$578," ")</f>
        <v> </v>
      </c>
      <c r="L535" s="130" t="str">
        <f>IF(ABS(+L501+L520+L533-L534)&gt;$C$577,$C$578," ")</f>
        <v> </v>
      </c>
      <c r="M535" s="130" t="str">
        <f>IF(ABS(+M501+M520+M533-M534)&gt;$C$577,$C$578," ")</f>
        <v> </v>
      </c>
      <c r="N535" s="101"/>
      <c r="O535" s="106"/>
      <c r="P535" s="130" t="str">
        <f>IF(ABS(+P501+P520+P533-P534)&gt;$C$577,$C$578," ")</f>
        <v> </v>
      </c>
      <c r="Q535" s="130" t="str">
        <f>IF(ABS(+Q501+Q520+Q533-Q534)&gt;$C$577,$C$578," ")</f>
        <v> </v>
      </c>
      <c r="R535" s="130" t="str">
        <f>IF(ABS(+R501+R520+R533-R534)&gt;$C$577,$C$578," ")</f>
        <v> </v>
      </c>
      <c r="S535" s="101"/>
      <c r="T535" s="130" t="str">
        <f>IF(ABS(+T501+T520+T533-T534)&gt;$C$577,$C$578," ")</f>
        <v> </v>
      </c>
      <c r="U535" s="130" t="str">
        <f>IF(ABS(+U501+U520+U533-U534)&gt;$C$577,$C$578," ")</f>
        <v> </v>
      </c>
      <c r="V535" s="130" t="str">
        <f>IF(ABS(+V501+V520+V533-V534)&gt;$C$577,$C$578," ")</f>
        <v> </v>
      </c>
      <c r="W535" s="130" t="str">
        <f>IF(ABS(+W501+W520+W533-W534)&gt;$C$577,$C$578," ")</f>
        <v> </v>
      </c>
      <c r="X535" s="101"/>
    </row>
    <row r="536" spans="1:24" s="1" customFormat="1" ht="12.75">
      <c r="A536" s="32" t="s">
        <v>245</v>
      </c>
      <c r="C536" s="13" t="s">
        <v>246</v>
      </c>
      <c r="D536" s="29"/>
      <c r="E536" s="29"/>
      <c r="F536" s="29">
        <v>5294641.98399999</v>
      </c>
      <c r="G536" s="29">
        <v>6096005.611000006</v>
      </c>
      <c r="H536" s="29">
        <f>+F536-G536</f>
        <v>-801363.6270000162</v>
      </c>
      <c r="I536" s="98">
        <f>IF(G536&lt;0,IF(H536=0,0,IF(OR(G536=0,F536=0),"N.M.",IF(ABS(H536/G536)&gt;=10,"N.M.",H536/(-G536)))),IF(H536=0,0,IF(OR(G536=0,F536=0),"N.M.",IF(ABS(H536/G536)&gt;=10,"N.M.",H536/G536))))</f>
        <v>-0.13145716689531692</v>
      </c>
      <c r="J536" s="115"/>
      <c r="K536" s="29">
        <v>65034480.31899996</v>
      </c>
      <c r="L536" s="29">
        <v>52098604.93600004</v>
      </c>
      <c r="M536" s="29">
        <f>+K536-L536</f>
        <v>12935875.38299992</v>
      </c>
      <c r="N536" s="98">
        <f>IF(L536&lt;0,IF(M536=0,0,IF(OR(L536=0,K536=0),"N.M.",IF(ABS(M536/L536)&gt;=10,"N.M.",M536/(-L536)))),IF(M536=0,0,IF(OR(L536=0,K536=0),"N.M.",IF(ABS(M536/L536)&gt;=10,"N.M.",M536/L536))))</f>
        <v>0.2482960032978014</v>
      </c>
      <c r="O536" s="115"/>
      <c r="P536" s="29">
        <v>17676227.415000025</v>
      </c>
      <c r="Q536" s="29">
        <v>21684280.26000003</v>
      </c>
      <c r="R536" s="29">
        <f>+P536-Q536</f>
        <v>-4008052.8450000063</v>
      </c>
      <c r="S536" s="98">
        <f>IF(Q536&lt;0,IF(R536=0,0,IF(OR(Q536=0,P536=0),"N.M.",IF(ABS(R536/Q536)&gt;=10,"N.M.",R536/(-Q536)))),IF(R536=0,0,IF(OR(Q536=0,P536=0),"N.M.",IF(ABS(R536/Q536)&gt;=10,"N.M.",R536/Q536))))</f>
        <v>-0.1848367940712089</v>
      </c>
      <c r="T536" s="115"/>
      <c r="U536" s="29">
        <v>84660297.14400002</v>
      </c>
      <c r="V536" s="29">
        <v>66598500.25400002</v>
      </c>
      <c r="W536" s="29">
        <f>+U536-V536</f>
        <v>18061796.89</v>
      </c>
      <c r="X536" s="98">
        <f>IF(V536&lt;0,IF(W536=0,0,IF(OR(V536=0,U536=0),"N.M.",IF(ABS(W536/V536)&gt;=10,"N.M.",W536/(-V536)))),IF(W536=0,0,IF(OR(V536=0,U536=0),"N.M.",IF(ABS(W536/V536)&gt;=10,"N.M.",W536/V536))))</f>
        <v>0.271204258671203</v>
      </c>
    </row>
    <row r="537" spans="4:24" s="1" customFormat="1" ht="5.25" customHeight="1">
      <c r="D537" s="35"/>
      <c r="E537" s="35"/>
      <c r="F537" s="130" t="str">
        <f>IF(ABS(F464+F534-F536)&gt;$C$577,$C$578," ")</f>
        <v> </v>
      </c>
      <c r="G537" s="130" t="str">
        <f>IF(ABS(G464+G534-G536)&gt;$C$577,$C$578," ")</f>
        <v> </v>
      </c>
      <c r="H537" s="130" t="str">
        <f>IF(ABS(H464+H534-H536)&gt;$C$577,$C$578," ")</f>
        <v> </v>
      </c>
      <c r="I537" s="101"/>
      <c r="J537" s="106"/>
      <c r="K537" s="130" t="str">
        <f>IF(ABS(K464+K534-K536)&gt;$C$577,$C$578," ")</f>
        <v> </v>
      </c>
      <c r="L537" s="130" t="str">
        <f>IF(ABS(L464+L534-L536)&gt;$C$577,$C$578," ")</f>
        <v> </v>
      </c>
      <c r="M537" s="130" t="str">
        <f>IF(ABS(M464+M534-M536)&gt;$C$577,$C$578," ")</f>
        <v> </v>
      </c>
      <c r="N537" s="101"/>
      <c r="O537" s="106"/>
      <c r="P537" s="130" t="str">
        <f>IF(ABS(P464+P534-P536)&gt;$C$577,$C$578," ")</f>
        <v> </v>
      </c>
      <c r="Q537" s="130" t="str">
        <f>IF(ABS(Q464+Q534-Q536)&gt;$C$577,$C$578," ")</f>
        <v> </v>
      </c>
      <c r="R537" s="130" t="str">
        <f>IF(ABS(R464+R534-R536)&gt;$C$577,$C$578," ")</f>
        <v> </v>
      </c>
      <c r="S537" s="101"/>
      <c r="T537" s="106"/>
      <c r="U537" s="130" t="str">
        <f>IF(ABS(U464+U534-U536)&gt;$C$577,$C$578," ")</f>
        <v> </v>
      </c>
      <c r="V537" s="130" t="str">
        <f>IF(ABS(V464+V534-V536)&gt;$C$577,$C$578," ")</f>
        <v> </v>
      </c>
      <c r="W537" s="130" t="str">
        <f>IF(ABS(W464+W534-W536)&gt;$C$577,$C$578," ")</f>
        <v> </v>
      </c>
      <c r="X537" s="101"/>
    </row>
    <row r="538" spans="4:24" s="1" customFormat="1" ht="5.25" customHeight="1" hidden="1" outlineLevel="1">
      <c r="D538" s="35"/>
      <c r="E538" s="35"/>
      <c r="F538" s="130"/>
      <c r="G538" s="130"/>
      <c r="H538" s="130"/>
      <c r="I538" s="101"/>
      <c r="J538" s="106"/>
      <c r="K538" s="130"/>
      <c r="L538" s="130"/>
      <c r="M538" s="130"/>
      <c r="N538" s="101"/>
      <c r="O538" s="106"/>
      <c r="P538" s="130"/>
      <c r="Q538" s="130"/>
      <c r="R538" s="130"/>
      <c r="S538" s="101"/>
      <c r="T538" s="106"/>
      <c r="U538" s="130"/>
      <c r="V538" s="130"/>
      <c r="W538" s="130"/>
      <c r="X538" s="101"/>
    </row>
    <row r="539" spans="1:24" s="14" customFormat="1" ht="12.75" hidden="1" outlineLevel="2">
      <c r="A539" s="14" t="s">
        <v>1411</v>
      </c>
      <c r="B539" s="14" t="s">
        <v>1412</v>
      </c>
      <c r="C539" s="54" t="s">
        <v>154</v>
      </c>
      <c r="D539" s="15"/>
      <c r="E539" s="15"/>
      <c r="F539" s="15">
        <v>2833225.52</v>
      </c>
      <c r="G539" s="15">
        <v>2833225.52</v>
      </c>
      <c r="H539" s="90">
        <f>(+F539-G539)</f>
        <v>0</v>
      </c>
      <c r="I539" s="103">
        <f aca="true" t="shared" si="200" ref="I539:I544">IF(G539&lt;0,IF(H539=0,0,IF(OR(G539=0,F539=0),"N.M.",IF(ABS(H539/G539)&gt;=10,"N.M.",H539/(-G539)))),IF(H539=0,0,IF(OR(G539=0,F539=0),"N.M.",IF(ABS(H539/G539)&gt;=10,"N.M.",H539/G539))))</f>
        <v>0</v>
      </c>
      <c r="J539" s="104"/>
      <c r="K539" s="15">
        <v>28332255.19</v>
      </c>
      <c r="L539" s="15">
        <v>28332255.2</v>
      </c>
      <c r="M539" s="90">
        <f>(+K539-L539)</f>
        <v>-0.009999997913837433</v>
      </c>
      <c r="N539" s="103">
        <f aca="true" t="shared" si="201" ref="N539:N544">IF(L539&lt;0,IF(M539=0,0,IF(OR(L539=0,K539=0),"N.M.",IF(ABS(M539/L539)&gt;=10,"N.M.",M539/(-L539)))),IF(M539=0,0,IF(OR(L539=0,K539=0),"N.M.",IF(ABS(M539/L539)&gt;=10,"N.M.",M539/L539))))</f>
        <v>-3.5295453338417737E-10</v>
      </c>
      <c r="O539" s="104"/>
      <c r="P539" s="15">
        <v>8499676.56</v>
      </c>
      <c r="Q539" s="15">
        <v>8499676.56</v>
      </c>
      <c r="R539" s="90">
        <f>(+P539-Q539)</f>
        <v>0</v>
      </c>
      <c r="S539" s="103">
        <f aca="true" t="shared" si="202" ref="S539:S544">IF(Q539&lt;0,IF(R539=0,0,IF(OR(Q539=0,P539=0),"N.M.",IF(ABS(R539/Q539)&gt;=10,"N.M.",R539/(-Q539)))),IF(R539=0,0,IF(OR(Q539=0,P539=0),"N.M.",IF(ABS(R539/Q539)&gt;=10,"N.M.",R539/Q539))))</f>
        <v>0</v>
      </c>
      <c r="T539" s="104"/>
      <c r="U539" s="15">
        <v>33998706.230000004</v>
      </c>
      <c r="V539" s="15">
        <v>33998706.23</v>
      </c>
      <c r="W539" s="90">
        <f>(+U539-V539)</f>
        <v>7.450580596923828E-09</v>
      </c>
      <c r="X539" s="103">
        <f aca="true" t="shared" si="203" ref="X539:X544">IF(V539&lt;0,IF(W539=0,0,IF(OR(V539=0,U539=0),"N.M.",IF(ABS(W539/V539)&gt;=10,"N.M.",W539/(-V539)))),IF(W539=0,0,IF(OR(V539=0,U539=0),"N.M.",IF(ABS(W539/V539)&gt;=10,"N.M.",W539/V539))))</f>
        <v>2.1914306228363292E-16</v>
      </c>
    </row>
    <row r="540" spans="1:24" s="14" customFormat="1" ht="12.75" hidden="1" outlineLevel="2">
      <c r="A540" s="14" t="s">
        <v>1413</v>
      </c>
      <c r="B540" s="14" t="s">
        <v>1414</v>
      </c>
      <c r="C540" s="54" t="s">
        <v>155</v>
      </c>
      <c r="D540" s="15"/>
      <c r="E540" s="15"/>
      <c r="F540" s="15">
        <v>87500</v>
      </c>
      <c r="G540" s="15">
        <v>87500</v>
      </c>
      <c r="H540" s="90">
        <f>(+F540-G540)</f>
        <v>0</v>
      </c>
      <c r="I540" s="103">
        <f t="shared" si="200"/>
        <v>0</v>
      </c>
      <c r="J540" s="104"/>
      <c r="K540" s="15">
        <v>875000</v>
      </c>
      <c r="L540" s="15">
        <v>875000</v>
      </c>
      <c r="M540" s="90">
        <f>(+K540-L540)</f>
        <v>0</v>
      </c>
      <c r="N540" s="103">
        <f t="shared" si="201"/>
        <v>0</v>
      </c>
      <c r="O540" s="104"/>
      <c r="P540" s="15">
        <v>262500</v>
      </c>
      <c r="Q540" s="15">
        <v>262500</v>
      </c>
      <c r="R540" s="90">
        <f>(+P540-Q540)</f>
        <v>0</v>
      </c>
      <c r="S540" s="103">
        <f t="shared" si="202"/>
        <v>0</v>
      </c>
      <c r="T540" s="104"/>
      <c r="U540" s="15">
        <v>1050000</v>
      </c>
      <c r="V540" s="15">
        <v>1050000</v>
      </c>
      <c r="W540" s="90">
        <f>(+U540-V540)</f>
        <v>0</v>
      </c>
      <c r="X540" s="103">
        <f t="shared" si="203"/>
        <v>0</v>
      </c>
    </row>
    <row r="541" spans="1:24" s="13" customFormat="1" ht="12.75" collapsed="1">
      <c r="A541" s="13" t="s">
        <v>247</v>
      </c>
      <c r="C541" s="56" t="s">
        <v>287</v>
      </c>
      <c r="D541" s="29"/>
      <c r="E541" s="29"/>
      <c r="F541" s="29">
        <v>2920725.52</v>
      </c>
      <c r="G541" s="29">
        <v>2920725.52</v>
      </c>
      <c r="H541" s="29">
        <f>(+F541-G541)</f>
        <v>0</v>
      </c>
      <c r="I541" s="98">
        <f t="shared" si="200"/>
        <v>0</v>
      </c>
      <c r="J541" s="115"/>
      <c r="K541" s="29">
        <v>29207255.19</v>
      </c>
      <c r="L541" s="29">
        <v>29207255.2</v>
      </c>
      <c r="M541" s="29">
        <f>(+K541-L541)</f>
        <v>-0.009999997913837433</v>
      </c>
      <c r="N541" s="98">
        <f t="shared" si="201"/>
        <v>-3.4238061212398463E-10</v>
      </c>
      <c r="O541" s="115"/>
      <c r="P541" s="29">
        <v>8762176.56</v>
      </c>
      <c r="Q541" s="29">
        <v>8762176.56</v>
      </c>
      <c r="R541" s="29">
        <f>(+P541-Q541)</f>
        <v>0</v>
      </c>
      <c r="S541" s="98">
        <f t="shared" si="202"/>
        <v>0</v>
      </c>
      <c r="T541" s="115"/>
      <c r="U541" s="29">
        <v>35048706.230000004</v>
      </c>
      <c r="V541" s="29">
        <v>35048706.23</v>
      </c>
      <c r="W541" s="29">
        <f>(+U541-V541)</f>
        <v>7.450580596923828E-09</v>
      </c>
      <c r="X541" s="98">
        <f t="shared" si="203"/>
        <v>2.125779065290145E-16</v>
      </c>
    </row>
    <row r="542" spans="3:24" s="13" customFormat="1" ht="0.75" customHeight="1" hidden="1" outlineLevel="1">
      <c r="C542" s="56"/>
      <c r="D542" s="29"/>
      <c r="E542" s="29"/>
      <c r="F542" s="29"/>
      <c r="G542" s="29"/>
      <c r="H542" s="29"/>
      <c r="I542" s="98">
        <f t="shared" si="200"/>
        <v>0</v>
      </c>
      <c r="J542" s="115"/>
      <c r="K542" s="29"/>
      <c r="L542" s="29"/>
      <c r="M542" s="29"/>
      <c r="N542" s="98">
        <f t="shared" si="201"/>
        <v>0</v>
      </c>
      <c r="O542" s="115"/>
      <c r="P542" s="29"/>
      <c r="Q542" s="29"/>
      <c r="R542" s="29"/>
      <c r="S542" s="98">
        <f t="shared" si="202"/>
        <v>0</v>
      </c>
      <c r="T542" s="115"/>
      <c r="U542" s="29"/>
      <c r="V542" s="29"/>
      <c r="W542" s="29"/>
      <c r="X542" s="98">
        <f t="shared" si="203"/>
        <v>0</v>
      </c>
    </row>
    <row r="543" spans="1:24" s="14" customFormat="1" ht="12.75" hidden="1" outlineLevel="2">
      <c r="A543" s="14" t="s">
        <v>1415</v>
      </c>
      <c r="B543" s="14" t="s">
        <v>1416</v>
      </c>
      <c r="C543" s="54" t="s">
        <v>156</v>
      </c>
      <c r="D543" s="15"/>
      <c r="E543" s="15"/>
      <c r="F543" s="15">
        <v>0</v>
      </c>
      <c r="G543" s="15">
        <v>0</v>
      </c>
      <c r="H543" s="90">
        <f>(+F543-G543)</f>
        <v>0</v>
      </c>
      <c r="I543" s="103">
        <f t="shared" si="200"/>
        <v>0</v>
      </c>
      <c r="J543" s="104"/>
      <c r="K543" s="15">
        <v>312.15000000000003</v>
      </c>
      <c r="L543" s="15">
        <v>8630.130000000001</v>
      </c>
      <c r="M543" s="90">
        <f>(+K543-L543)</f>
        <v>-8317.980000000001</v>
      </c>
      <c r="N543" s="103">
        <f t="shared" si="201"/>
        <v>-0.963830208814931</v>
      </c>
      <c r="O543" s="104"/>
      <c r="P543" s="15">
        <v>305.07</v>
      </c>
      <c r="Q543" s="15">
        <v>0</v>
      </c>
      <c r="R543" s="90">
        <f>(+P543-Q543)</f>
        <v>305.07</v>
      </c>
      <c r="S543" s="103" t="str">
        <f t="shared" si="202"/>
        <v>N.M.</v>
      </c>
      <c r="T543" s="104"/>
      <c r="U543" s="15">
        <v>1258.55</v>
      </c>
      <c r="V543" s="15">
        <v>8746.890000000001</v>
      </c>
      <c r="W543" s="90">
        <f>(+U543-V543)</f>
        <v>-7488.340000000001</v>
      </c>
      <c r="X543" s="103">
        <f t="shared" si="203"/>
        <v>-0.8561145732940508</v>
      </c>
    </row>
    <row r="544" spans="1:24" s="13" customFormat="1" ht="12.75" customHeight="1" collapsed="1">
      <c r="A544" s="13" t="s">
        <v>248</v>
      </c>
      <c r="C544" s="56" t="s">
        <v>288</v>
      </c>
      <c r="D544" s="29"/>
      <c r="E544" s="29"/>
      <c r="F544" s="29">
        <v>0</v>
      </c>
      <c r="G544" s="29">
        <v>0</v>
      </c>
      <c r="H544" s="29">
        <f>(+F544-G544)</f>
        <v>0</v>
      </c>
      <c r="I544" s="98">
        <f t="shared" si="200"/>
        <v>0</v>
      </c>
      <c r="J544" s="115"/>
      <c r="K544" s="29">
        <v>312.15000000000003</v>
      </c>
      <c r="L544" s="29">
        <v>8630.130000000001</v>
      </c>
      <c r="M544" s="29">
        <f>(+K544-L544)</f>
        <v>-8317.980000000001</v>
      </c>
      <c r="N544" s="98">
        <f t="shared" si="201"/>
        <v>-0.963830208814931</v>
      </c>
      <c r="O544" s="115"/>
      <c r="P544" s="29">
        <v>305.07</v>
      </c>
      <c r="Q544" s="29">
        <v>0</v>
      </c>
      <c r="R544" s="29">
        <f>(+P544-Q544)</f>
        <v>305.07</v>
      </c>
      <c r="S544" s="98" t="str">
        <f t="shared" si="202"/>
        <v>N.M.</v>
      </c>
      <c r="T544" s="115"/>
      <c r="U544" s="29">
        <v>1258.55</v>
      </c>
      <c r="V544" s="29">
        <v>8746.890000000001</v>
      </c>
      <c r="W544" s="29">
        <f>(+U544-V544)</f>
        <v>-7488.340000000001</v>
      </c>
      <c r="X544" s="98">
        <f t="shared" si="203"/>
        <v>-0.8561145732940508</v>
      </c>
    </row>
    <row r="545" spans="3:24" s="13" customFormat="1" ht="0.75" customHeight="1" hidden="1" outlineLevel="1">
      <c r="C545" s="56"/>
      <c r="D545" s="29"/>
      <c r="E545" s="29"/>
      <c r="F545" s="29"/>
      <c r="G545" s="29"/>
      <c r="H545" s="29"/>
      <c r="I545" s="98"/>
      <c r="J545" s="115"/>
      <c r="K545" s="29"/>
      <c r="L545" s="29"/>
      <c r="M545" s="29"/>
      <c r="N545" s="98"/>
      <c r="O545" s="115"/>
      <c r="P545" s="29"/>
      <c r="Q545" s="29"/>
      <c r="R545" s="29"/>
      <c r="S545" s="98"/>
      <c r="T545" s="115"/>
      <c r="U545" s="29"/>
      <c r="V545" s="29"/>
      <c r="W545" s="29"/>
      <c r="X545" s="98"/>
    </row>
    <row r="546" spans="1:24" s="14" customFormat="1" ht="12.75" hidden="1" outlineLevel="2">
      <c r="A546" s="14" t="s">
        <v>1417</v>
      </c>
      <c r="B546" s="14" t="s">
        <v>1418</v>
      </c>
      <c r="C546" s="54" t="s">
        <v>157</v>
      </c>
      <c r="D546" s="15"/>
      <c r="E546" s="15"/>
      <c r="F546" s="15">
        <v>43130.090000000004</v>
      </c>
      <c r="G546" s="15">
        <v>21986.87</v>
      </c>
      <c r="H546" s="90">
        <f>(+F546-G546)</f>
        <v>21143.220000000005</v>
      </c>
      <c r="I546" s="103">
        <f>IF(G546&lt;0,IF(H546=0,0,IF(OR(G546=0,F546=0),"N.M.",IF(ABS(H546/G546)&gt;=10,"N.M.",H546/(-G546)))),IF(H546=0,0,IF(OR(G546=0,F546=0),"N.M.",IF(ABS(H546/G546)&gt;=10,"N.M.",H546/G546))))</f>
        <v>0.9616293724390969</v>
      </c>
      <c r="J546" s="104"/>
      <c r="K546" s="15">
        <v>486956.52</v>
      </c>
      <c r="L546" s="15">
        <v>191588.67</v>
      </c>
      <c r="M546" s="90">
        <f>(+K546-L546)</f>
        <v>295367.85</v>
      </c>
      <c r="N546" s="103">
        <f>IF(L546&lt;0,IF(M546=0,0,IF(OR(L546=0,K546=0),"N.M.",IF(ABS(M546/L546)&gt;=10,"N.M.",M546/(-L546)))),IF(M546=0,0,IF(OR(L546=0,K546=0),"N.M.",IF(ABS(M546/L546)&gt;=10,"N.M.",M546/L546))))</f>
        <v>1.541677020880201</v>
      </c>
      <c r="O546" s="104"/>
      <c r="P546" s="15">
        <v>149307.09</v>
      </c>
      <c r="Q546" s="15">
        <v>90277.55</v>
      </c>
      <c r="R546" s="90">
        <f>(+P546-Q546)</f>
        <v>59029.53999999999</v>
      </c>
      <c r="S546" s="103">
        <f>IF(Q546&lt;0,IF(R546=0,0,IF(OR(Q546=0,P546=0),"N.M.",IF(ABS(R546/Q546)&gt;=10,"N.M.",R546/(-Q546)))),IF(R546=0,0,IF(OR(Q546=0,P546=0),"N.M.",IF(ABS(R546/Q546)&gt;=10,"N.M.",R546/Q546))))</f>
        <v>0.6538673236037087</v>
      </c>
      <c r="T546" s="104"/>
      <c r="U546" s="15">
        <v>508587.83</v>
      </c>
      <c r="V546" s="15">
        <v>230988.14</v>
      </c>
      <c r="W546" s="90">
        <f>(+U546-V546)</f>
        <v>277599.69</v>
      </c>
      <c r="X546" s="103">
        <f>IF(V546&lt;0,IF(W546=0,0,IF(OR(V546=0,U546=0),"N.M.",IF(ABS(W546/V546)&gt;=10,"N.M.",W546/(-V546)))),IF(W546=0,0,IF(OR(V546=0,U546=0),"N.M.",IF(ABS(W546/V546)&gt;=10,"N.M.",W546/V546))))</f>
        <v>1.2017919621327744</v>
      </c>
    </row>
    <row r="547" spans="1:24" s="13" customFormat="1" ht="12.75" customHeight="1" collapsed="1">
      <c r="A547" s="13" t="s">
        <v>249</v>
      </c>
      <c r="C547" s="56" t="s">
        <v>289</v>
      </c>
      <c r="D547" s="29"/>
      <c r="E547" s="29"/>
      <c r="F547" s="29">
        <v>43130.090000000004</v>
      </c>
      <c r="G547" s="29">
        <v>21986.87</v>
      </c>
      <c r="H547" s="29">
        <f>(+F547-G547)</f>
        <v>21143.220000000005</v>
      </c>
      <c r="I547" s="98">
        <f>IF(G547&lt;0,IF(H547=0,0,IF(OR(G547=0,F547=0),"N.M.",IF(ABS(H547/G547)&gt;=10,"N.M.",H547/(-G547)))),IF(H547=0,0,IF(OR(G547=0,F547=0),"N.M.",IF(ABS(H547/G547)&gt;=10,"N.M.",H547/G547))))</f>
        <v>0.9616293724390969</v>
      </c>
      <c r="J547" s="115"/>
      <c r="K547" s="29">
        <v>486956.52</v>
      </c>
      <c r="L547" s="29">
        <v>191588.67</v>
      </c>
      <c r="M547" s="29">
        <f>(+K547-L547)</f>
        <v>295367.85</v>
      </c>
      <c r="N547" s="98">
        <f>IF(L547&lt;0,IF(M547=0,0,IF(OR(L547=0,K547=0),"N.M.",IF(ABS(M547/L547)&gt;=10,"N.M.",M547/(-L547)))),IF(M547=0,0,IF(OR(L547=0,K547=0),"N.M.",IF(ABS(M547/L547)&gt;=10,"N.M.",M547/L547))))</f>
        <v>1.541677020880201</v>
      </c>
      <c r="O547" s="115"/>
      <c r="P547" s="29">
        <v>149307.09</v>
      </c>
      <c r="Q547" s="29">
        <v>90277.55</v>
      </c>
      <c r="R547" s="29">
        <f>(+P547-Q547)</f>
        <v>59029.53999999999</v>
      </c>
      <c r="S547" s="98">
        <f>IF(Q547&lt;0,IF(R547=0,0,IF(OR(Q547=0,P547=0),"N.M.",IF(ABS(R547/Q547)&gt;=10,"N.M.",R547/(-Q547)))),IF(R547=0,0,IF(OR(Q547=0,P547=0),"N.M.",IF(ABS(R547/Q547)&gt;=10,"N.M.",R547/Q547))))</f>
        <v>0.6538673236037087</v>
      </c>
      <c r="T547" s="115"/>
      <c r="U547" s="29">
        <v>508587.83</v>
      </c>
      <c r="V547" s="29">
        <v>230988.14</v>
      </c>
      <c r="W547" s="29">
        <f>(+U547-V547)</f>
        <v>277599.69</v>
      </c>
      <c r="X547" s="98">
        <f>IF(V547&lt;0,IF(W547=0,0,IF(OR(V547=0,U547=0),"N.M.",IF(ABS(W547/V547)&gt;=10,"N.M.",W547/(-V547)))),IF(W547=0,0,IF(OR(V547=0,U547=0),"N.M.",IF(ABS(W547/V547)&gt;=10,"N.M.",W547/V547))))</f>
        <v>1.2017919621327744</v>
      </c>
    </row>
    <row r="548" spans="3:24" s="13" customFormat="1" ht="0.75" customHeight="1" hidden="1" outlineLevel="1">
      <c r="C548" s="56"/>
      <c r="D548" s="29"/>
      <c r="E548" s="29"/>
      <c r="F548" s="29"/>
      <c r="G548" s="29"/>
      <c r="H548" s="29"/>
      <c r="I548" s="98"/>
      <c r="J548" s="115"/>
      <c r="K548" s="29"/>
      <c r="L548" s="29"/>
      <c r="M548" s="29"/>
      <c r="N548" s="98"/>
      <c r="O548" s="115"/>
      <c r="P548" s="29"/>
      <c r="Q548" s="29"/>
      <c r="R548" s="29"/>
      <c r="S548" s="98"/>
      <c r="T548" s="115"/>
      <c r="U548" s="29"/>
      <c r="V548" s="29"/>
      <c r="W548" s="29"/>
      <c r="X548" s="98"/>
    </row>
    <row r="549" spans="1:24" s="14" customFormat="1" ht="12.75" hidden="1" outlineLevel="2">
      <c r="A549" s="14" t="s">
        <v>1419</v>
      </c>
      <c r="B549" s="14" t="s">
        <v>1420</v>
      </c>
      <c r="C549" s="54" t="s">
        <v>158</v>
      </c>
      <c r="D549" s="15"/>
      <c r="E549" s="15"/>
      <c r="F549" s="15">
        <v>39265.54</v>
      </c>
      <c r="G549" s="15">
        <v>39265.54</v>
      </c>
      <c r="H549" s="90">
        <f>(+F549-G549)</f>
        <v>0</v>
      </c>
      <c r="I549" s="103">
        <f>IF(G549&lt;0,IF(H549=0,0,IF(OR(G549=0,F549=0),"N.M.",IF(ABS(H549/G549)&gt;=10,"N.M.",H549/(-G549)))),IF(H549=0,0,IF(OR(G549=0,F549=0),"N.M.",IF(ABS(H549/G549)&gt;=10,"N.M.",H549/G549))))</f>
        <v>0</v>
      </c>
      <c r="J549" s="104"/>
      <c r="K549" s="15">
        <v>392655.4</v>
      </c>
      <c r="L549" s="15">
        <v>392655.4</v>
      </c>
      <c r="M549" s="90">
        <f>(+K549-L549)</f>
        <v>0</v>
      </c>
      <c r="N549" s="103">
        <f>IF(L549&lt;0,IF(M549=0,0,IF(OR(L549=0,K549=0),"N.M.",IF(ABS(M549/L549)&gt;=10,"N.M.",M549/(-L549)))),IF(M549=0,0,IF(OR(L549=0,K549=0),"N.M.",IF(ABS(M549/L549)&gt;=10,"N.M.",M549/L549))))</f>
        <v>0</v>
      </c>
      <c r="O549" s="104"/>
      <c r="P549" s="15">
        <v>117796.62</v>
      </c>
      <c r="Q549" s="15">
        <v>117796.62</v>
      </c>
      <c r="R549" s="90">
        <f>(+P549-Q549)</f>
        <v>0</v>
      </c>
      <c r="S549" s="103">
        <f>IF(Q549&lt;0,IF(R549=0,0,IF(OR(Q549=0,P549=0),"N.M.",IF(ABS(R549/Q549)&gt;=10,"N.M.",R549/(-Q549)))),IF(R549=0,0,IF(OR(Q549=0,P549=0),"N.M.",IF(ABS(R549/Q549)&gt;=10,"N.M.",R549/Q549))))</f>
        <v>0</v>
      </c>
      <c r="T549" s="104"/>
      <c r="U549" s="15">
        <v>471186.48000000004</v>
      </c>
      <c r="V549" s="15">
        <v>471186.48000000004</v>
      </c>
      <c r="W549" s="90">
        <f>(+U549-V549)</f>
        <v>0</v>
      </c>
      <c r="X549" s="103">
        <f>IF(V549&lt;0,IF(W549=0,0,IF(OR(V549=0,U549=0),"N.M.",IF(ABS(W549/V549)&gt;=10,"N.M.",W549/(-V549)))),IF(W549=0,0,IF(OR(V549=0,U549=0),"N.M.",IF(ABS(W549/V549)&gt;=10,"N.M.",W549/V549))))</f>
        <v>0</v>
      </c>
    </row>
    <row r="550" spans="1:24" s="13" customFormat="1" ht="12.75" collapsed="1">
      <c r="A550" s="13" t="s">
        <v>250</v>
      </c>
      <c r="C550" s="56" t="s">
        <v>303</v>
      </c>
      <c r="D550" s="29"/>
      <c r="E550" s="29"/>
      <c r="F550" s="29">
        <v>39265.54</v>
      </c>
      <c r="G550" s="29">
        <v>39265.54</v>
      </c>
      <c r="H550" s="29">
        <f>(+F550-G550)</f>
        <v>0</v>
      </c>
      <c r="I550" s="98">
        <f>IF(G550&lt;0,IF(H550=0,0,IF(OR(G550=0,F550=0),"N.M.",IF(ABS(H550/G550)&gt;=10,"N.M.",H550/(-G550)))),IF(H550=0,0,IF(OR(G550=0,F550=0),"N.M.",IF(ABS(H550/G550)&gt;=10,"N.M.",H550/G550))))</f>
        <v>0</v>
      </c>
      <c r="J550" s="115"/>
      <c r="K550" s="29">
        <v>392655.4</v>
      </c>
      <c r="L550" s="29">
        <v>392655.4</v>
      </c>
      <c r="M550" s="29">
        <f>(+K550-L550)</f>
        <v>0</v>
      </c>
      <c r="N550" s="98">
        <f>IF(L550&lt;0,IF(M550=0,0,IF(OR(L550=0,K550=0),"N.M.",IF(ABS(M550/L550)&gt;=10,"N.M.",M550/(-L550)))),IF(M550=0,0,IF(OR(L550=0,K550=0),"N.M.",IF(ABS(M550/L550)&gt;=10,"N.M.",M550/L550))))</f>
        <v>0</v>
      </c>
      <c r="O550" s="115"/>
      <c r="P550" s="29">
        <v>117796.62</v>
      </c>
      <c r="Q550" s="29">
        <v>117796.62</v>
      </c>
      <c r="R550" s="29">
        <f>(+P550-Q550)</f>
        <v>0</v>
      </c>
      <c r="S550" s="98">
        <f>IF(Q550&lt;0,IF(R550=0,0,IF(OR(Q550=0,P550=0),"N.M.",IF(ABS(R550/Q550)&gt;=10,"N.M.",R550/(-Q550)))),IF(R550=0,0,IF(OR(Q550=0,P550=0),"N.M.",IF(ABS(R550/Q550)&gt;=10,"N.M.",R550/Q550))))</f>
        <v>0</v>
      </c>
      <c r="T550" s="115"/>
      <c r="U550" s="29">
        <v>471186.48000000004</v>
      </c>
      <c r="V550" s="29">
        <v>471186.48000000004</v>
      </c>
      <c r="W550" s="29">
        <f>(+U550-V550)</f>
        <v>0</v>
      </c>
      <c r="X550" s="98">
        <f>IF(V550&lt;0,IF(W550=0,0,IF(OR(V550=0,U550=0),"N.M.",IF(ABS(W550/V550)&gt;=10,"N.M.",W550/(-V550)))),IF(W550=0,0,IF(OR(V550=0,U550=0),"N.M.",IF(ABS(W550/V550)&gt;=10,"N.M.",W550/V550))))</f>
        <v>0</v>
      </c>
    </row>
    <row r="551" spans="3:24" s="13" customFormat="1" ht="0.75" customHeight="1" hidden="1" outlineLevel="1">
      <c r="C551" s="56"/>
      <c r="D551" s="29"/>
      <c r="E551" s="29"/>
      <c r="F551" s="29"/>
      <c r="G551" s="29"/>
      <c r="H551" s="29"/>
      <c r="I551" s="98"/>
      <c r="J551" s="115"/>
      <c r="K551" s="29"/>
      <c r="L551" s="29"/>
      <c r="M551" s="29"/>
      <c r="N551" s="98"/>
      <c r="O551" s="115"/>
      <c r="P551" s="29"/>
      <c r="Q551" s="29"/>
      <c r="R551" s="29"/>
      <c r="S551" s="98"/>
      <c r="T551" s="115"/>
      <c r="U551" s="29"/>
      <c r="V551" s="29"/>
      <c r="W551" s="29"/>
      <c r="X551" s="98"/>
    </row>
    <row r="552" spans="1:24" s="14" customFormat="1" ht="12.75" hidden="1" outlineLevel="2">
      <c r="A552" s="14" t="s">
        <v>1421</v>
      </c>
      <c r="B552" s="14" t="s">
        <v>1422</v>
      </c>
      <c r="C552" s="54" t="s">
        <v>159</v>
      </c>
      <c r="D552" s="15"/>
      <c r="E552" s="15"/>
      <c r="F552" s="15">
        <v>2804.05</v>
      </c>
      <c r="G552" s="15">
        <v>2804.05</v>
      </c>
      <c r="H552" s="90">
        <f>(+F552-G552)</f>
        <v>0</v>
      </c>
      <c r="I552" s="103">
        <f>IF(G552&lt;0,IF(H552=0,0,IF(OR(G552=0,F552=0),"N.M.",IF(ABS(H552/G552)&gt;=10,"N.M.",H552/(-G552)))),IF(H552=0,0,IF(OR(G552=0,F552=0),"N.M.",IF(ABS(H552/G552)&gt;=10,"N.M.",H552/G552))))</f>
        <v>0</v>
      </c>
      <c r="J552" s="104"/>
      <c r="K552" s="15">
        <v>28040.5</v>
      </c>
      <c r="L552" s="15">
        <v>28040.5</v>
      </c>
      <c r="M552" s="90">
        <f>(+K552-L552)</f>
        <v>0</v>
      </c>
      <c r="N552" s="103">
        <f>IF(L552&lt;0,IF(M552=0,0,IF(OR(L552=0,K552=0),"N.M.",IF(ABS(M552/L552)&gt;=10,"N.M.",M552/(-L552)))),IF(M552=0,0,IF(OR(L552=0,K552=0),"N.M.",IF(ABS(M552/L552)&gt;=10,"N.M.",M552/L552))))</f>
        <v>0</v>
      </c>
      <c r="O552" s="104"/>
      <c r="P552" s="15">
        <v>8412.15</v>
      </c>
      <c r="Q552" s="15">
        <v>8412.15</v>
      </c>
      <c r="R552" s="90">
        <f>(+P552-Q552)</f>
        <v>0</v>
      </c>
      <c r="S552" s="103">
        <f>IF(Q552&lt;0,IF(R552=0,0,IF(OR(Q552=0,P552=0),"N.M.",IF(ABS(R552/Q552)&gt;=10,"N.M.",R552/(-Q552)))),IF(R552=0,0,IF(OR(Q552=0,P552=0),"N.M.",IF(ABS(R552/Q552)&gt;=10,"N.M.",R552/Q552))))</f>
        <v>0</v>
      </c>
      <c r="T552" s="104"/>
      <c r="U552" s="15">
        <v>33648.6</v>
      </c>
      <c r="V552" s="15">
        <v>33648.6</v>
      </c>
      <c r="W552" s="90">
        <f>(+U552-V552)</f>
        <v>0</v>
      </c>
      <c r="X552" s="103">
        <f>IF(V552&lt;0,IF(W552=0,0,IF(OR(V552=0,U552=0),"N.M.",IF(ABS(W552/V552)&gt;=10,"N.M.",W552/(-V552)))),IF(W552=0,0,IF(OR(V552=0,U552=0),"N.M.",IF(ABS(W552/V552)&gt;=10,"N.M.",W552/V552))))</f>
        <v>0</v>
      </c>
    </row>
    <row r="553" spans="1:24" s="13" customFormat="1" ht="12.75" collapsed="1">
      <c r="A553" s="13" t="s">
        <v>251</v>
      </c>
      <c r="C553" s="56" t="s">
        <v>290</v>
      </c>
      <c r="D553" s="29"/>
      <c r="E553" s="29"/>
      <c r="F553" s="29">
        <v>2804.05</v>
      </c>
      <c r="G553" s="29">
        <v>2804.05</v>
      </c>
      <c r="H553" s="29">
        <f>(+F553-G553)</f>
        <v>0</v>
      </c>
      <c r="I553" s="98">
        <f>IF(G553&lt;0,IF(H553=0,0,IF(OR(G553=0,F553=0),"N.M.",IF(ABS(H553/G553)&gt;=10,"N.M.",H553/(-G553)))),IF(H553=0,0,IF(OR(G553=0,F553=0),"N.M.",IF(ABS(H553/G553)&gt;=10,"N.M.",H553/G553))))</f>
        <v>0</v>
      </c>
      <c r="J553" s="115"/>
      <c r="K553" s="29">
        <v>28040.5</v>
      </c>
      <c r="L553" s="29">
        <v>28040.5</v>
      </c>
      <c r="M553" s="29">
        <f>(+K553-L553)</f>
        <v>0</v>
      </c>
      <c r="N553" s="98">
        <f>IF(L553&lt;0,IF(M553=0,0,IF(OR(L553=0,K553=0),"N.M.",IF(ABS(M553/L553)&gt;=10,"N.M.",M553/(-L553)))),IF(M553=0,0,IF(OR(L553=0,K553=0),"N.M.",IF(ABS(M553/L553)&gt;=10,"N.M.",M553/L553))))</f>
        <v>0</v>
      </c>
      <c r="O553" s="115"/>
      <c r="P553" s="29">
        <v>8412.15</v>
      </c>
      <c r="Q553" s="29">
        <v>8412.15</v>
      </c>
      <c r="R553" s="29">
        <f>(+P553-Q553)</f>
        <v>0</v>
      </c>
      <c r="S553" s="98">
        <f>IF(Q553&lt;0,IF(R553=0,0,IF(OR(Q553=0,P553=0),"N.M.",IF(ABS(R553/Q553)&gt;=10,"N.M.",R553/(-Q553)))),IF(R553=0,0,IF(OR(Q553=0,P553=0),"N.M.",IF(ABS(R553/Q553)&gt;=10,"N.M.",R553/Q553))))</f>
        <v>0</v>
      </c>
      <c r="T553" s="115"/>
      <c r="U553" s="29">
        <v>33648.6</v>
      </c>
      <c r="V553" s="29">
        <v>33648.6</v>
      </c>
      <c r="W553" s="29">
        <f>(+U553-V553)</f>
        <v>0</v>
      </c>
      <c r="X553" s="98">
        <f>IF(V553&lt;0,IF(W553=0,0,IF(OR(V553=0,U553=0),"N.M.",IF(ABS(W553/V553)&gt;=10,"N.M.",W553/(-V553)))),IF(W553=0,0,IF(OR(V553=0,U553=0),"N.M.",IF(ABS(W553/V553)&gt;=10,"N.M.",W553/V553))))</f>
        <v>0</v>
      </c>
    </row>
    <row r="554" spans="3:24" s="13" customFormat="1" ht="0.75" customHeight="1" hidden="1" outlineLevel="1">
      <c r="C554" s="56"/>
      <c r="D554" s="29"/>
      <c r="E554" s="29"/>
      <c r="F554" s="29"/>
      <c r="G554" s="29"/>
      <c r="H554" s="29"/>
      <c r="I554" s="98"/>
      <c r="J554" s="115"/>
      <c r="K554" s="29"/>
      <c r="L554" s="29"/>
      <c r="M554" s="29"/>
      <c r="N554" s="98"/>
      <c r="O554" s="115"/>
      <c r="P554" s="29"/>
      <c r="Q554" s="29"/>
      <c r="R554" s="29"/>
      <c r="S554" s="98"/>
      <c r="T554" s="115"/>
      <c r="U554" s="29"/>
      <c r="V554" s="29"/>
      <c r="W554" s="29"/>
      <c r="X554" s="98"/>
    </row>
    <row r="555" spans="1:24" s="13" customFormat="1" ht="12.75" collapsed="1">
      <c r="A555" s="13" t="s">
        <v>252</v>
      </c>
      <c r="C555" s="56" t="s">
        <v>291</v>
      </c>
      <c r="D555" s="29"/>
      <c r="E555" s="29"/>
      <c r="F555" s="29">
        <v>0</v>
      </c>
      <c r="G555" s="29">
        <v>0</v>
      </c>
      <c r="H555" s="29">
        <f>(+F555-G555)</f>
        <v>0</v>
      </c>
      <c r="I555" s="98">
        <f>IF(G555&lt;0,IF(H555=0,0,IF(OR(G555=0,F555=0),"N.M.",IF(ABS(H555/G555)&gt;=10,"N.M.",H555/(-G555)))),IF(H555=0,0,IF(OR(G555=0,F555=0),"N.M.",IF(ABS(H555/G555)&gt;=10,"N.M.",H555/G555))))</f>
        <v>0</v>
      </c>
      <c r="J555" s="115"/>
      <c r="K555" s="29">
        <v>0</v>
      </c>
      <c r="L555" s="29">
        <v>0</v>
      </c>
      <c r="M555" s="29">
        <f>(+K555-L555)</f>
        <v>0</v>
      </c>
      <c r="N555" s="98">
        <f>IF(L555&lt;0,IF(M555=0,0,IF(OR(L555=0,K555=0),"N.M.",IF(ABS(M555/L555)&gt;=10,"N.M.",M555/(-L555)))),IF(M555=0,0,IF(OR(L555=0,K555=0),"N.M.",IF(ABS(M555/L555)&gt;=10,"N.M.",M555/L555))))</f>
        <v>0</v>
      </c>
      <c r="O555" s="115"/>
      <c r="P555" s="29">
        <v>0</v>
      </c>
      <c r="Q555" s="29">
        <v>0</v>
      </c>
      <c r="R555" s="29">
        <f>(+P555-Q555)</f>
        <v>0</v>
      </c>
      <c r="S555" s="98">
        <f>IF(Q555&lt;0,IF(R555=0,0,IF(OR(Q555=0,P555=0),"N.M.",IF(ABS(R555/Q555)&gt;=10,"N.M.",R555/(-Q555)))),IF(R555=0,0,IF(OR(Q555=0,P555=0),"N.M.",IF(ABS(R555/Q555)&gt;=10,"N.M.",R555/Q555))))</f>
        <v>0</v>
      </c>
      <c r="T555" s="115"/>
      <c r="U555" s="29">
        <v>0</v>
      </c>
      <c r="V555" s="29">
        <v>0</v>
      </c>
      <c r="W555" s="29">
        <f>(+U555-V555)</f>
        <v>0</v>
      </c>
      <c r="X555" s="98">
        <f>IF(V555&lt;0,IF(W555=0,0,IF(OR(V555=0,U555=0),"N.M.",IF(ABS(W555/V555)&gt;=10,"N.M.",W555/(-V555)))),IF(W555=0,0,IF(OR(V555=0,U555=0),"N.M.",IF(ABS(W555/V555)&gt;=10,"N.M.",W555/V555))))</f>
        <v>0</v>
      </c>
    </row>
    <row r="556" spans="3:24" s="13" customFormat="1" ht="0.75" customHeight="1" hidden="1" outlineLevel="1">
      <c r="C556" s="56"/>
      <c r="D556" s="29"/>
      <c r="E556" s="29"/>
      <c r="F556" s="29"/>
      <c r="G556" s="29"/>
      <c r="H556" s="29"/>
      <c r="I556" s="98"/>
      <c r="J556" s="115"/>
      <c r="K556" s="29"/>
      <c r="L556" s="29"/>
      <c r="M556" s="29"/>
      <c r="N556" s="98"/>
      <c r="O556" s="115"/>
      <c r="P556" s="29"/>
      <c r="Q556" s="29"/>
      <c r="R556" s="29"/>
      <c r="S556" s="98"/>
      <c r="T556" s="115"/>
      <c r="U556" s="29"/>
      <c r="V556" s="29"/>
      <c r="W556" s="29"/>
      <c r="X556" s="98"/>
    </row>
    <row r="557" spans="1:24" s="14" customFormat="1" ht="12.75" hidden="1" outlineLevel="2">
      <c r="A557" s="14" t="s">
        <v>1423</v>
      </c>
      <c r="B557" s="14" t="s">
        <v>1424</v>
      </c>
      <c r="C557" s="54" t="s">
        <v>160</v>
      </c>
      <c r="D557" s="15"/>
      <c r="E557" s="15"/>
      <c r="F557" s="15">
        <v>1172.56</v>
      </c>
      <c r="G557" s="15">
        <v>1841.72</v>
      </c>
      <c r="H557" s="90">
        <f aca="true" t="shared" si="204" ref="H557:H562">(+F557-G557)</f>
        <v>-669.1600000000001</v>
      </c>
      <c r="I557" s="103">
        <f aca="true" t="shared" si="205" ref="I557:I562">IF(G557&lt;0,IF(H557=0,0,IF(OR(G557=0,F557=0),"N.M.",IF(ABS(H557/G557)&gt;=10,"N.M.",H557/(-G557)))),IF(H557=0,0,IF(OR(G557=0,F557=0),"N.M.",IF(ABS(H557/G557)&gt;=10,"N.M.",H557/G557))))</f>
        <v>-0.36333427448254896</v>
      </c>
      <c r="J557" s="104"/>
      <c r="K557" s="15">
        <v>8512.44</v>
      </c>
      <c r="L557" s="15">
        <v>18232.87</v>
      </c>
      <c r="M557" s="90">
        <f aca="true" t="shared" si="206" ref="M557:M562">(+K557-L557)</f>
        <v>-9720.429999999998</v>
      </c>
      <c r="N557" s="103">
        <f aca="true" t="shared" si="207" ref="N557:N562">IF(L557&lt;0,IF(M557=0,0,IF(OR(L557=0,K557=0),"N.M.",IF(ABS(M557/L557)&gt;=10,"N.M.",M557/(-L557)))),IF(M557=0,0,IF(OR(L557=0,K557=0),"N.M.",IF(ABS(M557/L557)&gt;=10,"N.M.",M557/L557))))</f>
        <v>-0.533126710166858</v>
      </c>
      <c r="O557" s="104"/>
      <c r="P557" s="15">
        <v>2582.62</v>
      </c>
      <c r="Q557" s="15">
        <v>-227464.68</v>
      </c>
      <c r="R557" s="90">
        <f aca="true" t="shared" si="208" ref="R557:R562">(+P557-Q557)</f>
        <v>230047.3</v>
      </c>
      <c r="S557" s="103">
        <f aca="true" t="shared" si="209" ref="S557:S562">IF(Q557&lt;0,IF(R557=0,0,IF(OR(Q557=0,P557=0),"N.M.",IF(ABS(R557/Q557)&gt;=10,"N.M.",R557/(-Q557)))),IF(R557=0,0,IF(OR(Q557=0,P557=0),"N.M.",IF(ABS(R557/Q557)&gt;=10,"N.M.",R557/Q557))))</f>
        <v>1.0113539385543284</v>
      </c>
      <c r="T557" s="104"/>
      <c r="U557" s="15">
        <v>17071.239999999998</v>
      </c>
      <c r="V557" s="15">
        <v>948725.96</v>
      </c>
      <c r="W557" s="90">
        <f aca="true" t="shared" si="210" ref="W557:W562">(+U557-V557)</f>
        <v>-931654.72</v>
      </c>
      <c r="X557" s="103">
        <f aca="true" t="shared" si="211" ref="X557:X562">IF(V557&lt;0,IF(W557=0,0,IF(OR(V557=0,U557=0),"N.M.",IF(ABS(W557/V557)&gt;=10,"N.M.",W557/(-V557)))),IF(W557=0,0,IF(OR(V557=0,U557=0),"N.M.",IF(ABS(W557/V557)&gt;=10,"N.M.",W557/V557))))</f>
        <v>-0.9820061422162413</v>
      </c>
    </row>
    <row r="558" spans="1:24" s="14" customFormat="1" ht="12.75" hidden="1" outlineLevel="2">
      <c r="A558" s="14" t="s">
        <v>1425</v>
      </c>
      <c r="B558" s="14" t="s">
        <v>1426</v>
      </c>
      <c r="C558" s="54" t="s">
        <v>161</v>
      </c>
      <c r="D558" s="15"/>
      <c r="E558" s="15"/>
      <c r="F558" s="15">
        <v>108910.35</v>
      </c>
      <c r="G558" s="15">
        <v>96358.86</v>
      </c>
      <c r="H558" s="90">
        <f t="shared" si="204"/>
        <v>12551.490000000005</v>
      </c>
      <c r="I558" s="103">
        <f t="shared" si="205"/>
        <v>0.13025776768218308</v>
      </c>
      <c r="J558" s="104"/>
      <c r="K558" s="15">
        <v>1019134.84</v>
      </c>
      <c r="L558" s="15">
        <v>922523.0700000001</v>
      </c>
      <c r="M558" s="90">
        <f t="shared" si="206"/>
        <v>96611.7699999999</v>
      </c>
      <c r="N558" s="103">
        <f t="shared" si="207"/>
        <v>0.1047255869709577</v>
      </c>
      <c r="O558" s="104"/>
      <c r="P558" s="15">
        <v>319495.48</v>
      </c>
      <c r="Q558" s="15">
        <v>284607.24</v>
      </c>
      <c r="R558" s="90">
        <f t="shared" si="208"/>
        <v>34888.23999999999</v>
      </c>
      <c r="S558" s="103">
        <f t="shared" si="209"/>
        <v>0.12258381058753105</v>
      </c>
      <c r="T558" s="104"/>
      <c r="U558" s="15">
        <v>1211865.15</v>
      </c>
      <c r="V558" s="15">
        <v>1100435.9000000001</v>
      </c>
      <c r="W558" s="90">
        <f t="shared" si="210"/>
        <v>111429.24999999977</v>
      </c>
      <c r="X558" s="103">
        <f t="shared" si="211"/>
        <v>0.10125919192567213</v>
      </c>
    </row>
    <row r="559" spans="1:24" s="14" customFormat="1" ht="12.75" hidden="1" outlineLevel="2">
      <c r="A559" s="14" t="s">
        <v>1427</v>
      </c>
      <c r="B559" s="14" t="s">
        <v>1428</v>
      </c>
      <c r="C559" s="54" t="s">
        <v>162</v>
      </c>
      <c r="D559" s="15"/>
      <c r="E559" s="15"/>
      <c r="F559" s="15">
        <v>-25333</v>
      </c>
      <c r="G559" s="15">
        <v>0</v>
      </c>
      <c r="H559" s="90">
        <f t="shared" si="204"/>
        <v>-25333</v>
      </c>
      <c r="I559" s="103" t="str">
        <f t="shared" si="205"/>
        <v>N.M.</v>
      </c>
      <c r="J559" s="104"/>
      <c r="K559" s="15">
        <v>41434</v>
      </c>
      <c r="L559" s="15">
        <v>283102</v>
      </c>
      <c r="M559" s="90">
        <f t="shared" si="206"/>
        <v>-241668</v>
      </c>
      <c r="N559" s="103">
        <f t="shared" si="207"/>
        <v>-0.8536428566382435</v>
      </c>
      <c r="O559" s="104"/>
      <c r="P559" s="15">
        <v>0</v>
      </c>
      <c r="Q559" s="15">
        <v>283102</v>
      </c>
      <c r="R559" s="90">
        <f t="shared" si="208"/>
        <v>-283102</v>
      </c>
      <c r="S559" s="103" t="str">
        <f t="shared" si="209"/>
        <v>N.M.</v>
      </c>
      <c r="T559" s="104"/>
      <c r="U559" s="15">
        <v>122356</v>
      </c>
      <c r="V559" s="15">
        <v>283102</v>
      </c>
      <c r="W559" s="90">
        <f t="shared" si="210"/>
        <v>-160746</v>
      </c>
      <c r="X559" s="103">
        <f t="shared" si="211"/>
        <v>-0.567802417503232</v>
      </c>
    </row>
    <row r="560" spans="1:24" s="14" customFormat="1" ht="12.75" hidden="1" outlineLevel="2">
      <c r="A560" s="14" t="s">
        <v>1429</v>
      </c>
      <c r="B560" s="14" t="s">
        <v>1430</v>
      </c>
      <c r="C560" s="54" t="s">
        <v>163</v>
      </c>
      <c r="D560" s="15"/>
      <c r="E560" s="15"/>
      <c r="F560" s="15">
        <v>0</v>
      </c>
      <c r="G560" s="15">
        <v>0</v>
      </c>
      <c r="H560" s="90">
        <f t="shared" si="204"/>
        <v>0</v>
      </c>
      <c r="I560" s="103">
        <f t="shared" si="205"/>
        <v>0</v>
      </c>
      <c r="J560" s="104"/>
      <c r="K560" s="15">
        <v>48889</v>
      </c>
      <c r="L560" s="15">
        <v>68158</v>
      </c>
      <c r="M560" s="90">
        <f t="shared" si="206"/>
        <v>-19269</v>
      </c>
      <c r="N560" s="103">
        <f t="shared" si="207"/>
        <v>-0.2827107602922621</v>
      </c>
      <c r="O560" s="104"/>
      <c r="P560" s="15">
        <v>9802</v>
      </c>
      <c r="Q560" s="15">
        <v>68158</v>
      </c>
      <c r="R560" s="90">
        <f t="shared" si="208"/>
        <v>-58356</v>
      </c>
      <c r="S560" s="103">
        <f t="shared" si="209"/>
        <v>-0.8561870946917457</v>
      </c>
      <c r="T560" s="104"/>
      <c r="U560" s="15">
        <v>-264887</v>
      </c>
      <c r="V560" s="15">
        <v>68158</v>
      </c>
      <c r="W560" s="90">
        <f t="shared" si="210"/>
        <v>-333045</v>
      </c>
      <c r="X560" s="103">
        <f t="shared" si="211"/>
        <v>-4.886366970861821</v>
      </c>
    </row>
    <row r="561" spans="1:24" s="13" customFormat="1" ht="12.75" collapsed="1">
      <c r="A561" s="13" t="s">
        <v>253</v>
      </c>
      <c r="C561" s="56" t="s">
        <v>292</v>
      </c>
      <c r="D561" s="29"/>
      <c r="E561" s="29"/>
      <c r="F561" s="129">
        <v>84749.91</v>
      </c>
      <c r="G561" s="129">
        <v>98200.58</v>
      </c>
      <c r="H561" s="129">
        <f t="shared" si="204"/>
        <v>-13450.669999999998</v>
      </c>
      <c r="I561" s="99">
        <f t="shared" si="205"/>
        <v>-0.13697139059667465</v>
      </c>
      <c r="J561" s="115"/>
      <c r="K561" s="129">
        <v>1117970.2799999998</v>
      </c>
      <c r="L561" s="129">
        <v>1292015.94</v>
      </c>
      <c r="M561" s="129">
        <f t="shared" si="206"/>
        <v>-174045.66000000015</v>
      </c>
      <c r="N561" s="99">
        <f t="shared" si="207"/>
        <v>-0.1347086011957408</v>
      </c>
      <c r="O561" s="115"/>
      <c r="P561" s="129">
        <v>331880.1</v>
      </c>
      <c r="Q561" s="129">
        <v>408402.56</v>
      </c>
      <c r="R561" s="129">
        <f t="shared" si="208"/>
        <v>-76522.46000000002</v>
      </c>
      <c r="S561" s="99">
        <f t="shared" si="209"/>
        <v>-0.18737017711152454</v>
      </c>
      <c r="T561" s="115"/>
      <c r="U561" s="129">
        <v>1086405.39</v>
      </c>
      <c r="V561" s="129">
        <v>2400421.8600000003</v>
      </c>
      <c r="W561" s="129">
        <f t="shared" si="210"/>
        <v>-1314016.4700000004</v>
      </c>
      <c r="X561" s="99">
        <f t="shared" si="211"/>
        <v>-0.547410641394509</v>
      </c>
    </row>
    <row r="562" spans="1:24" s="1" customFormat="1" ht="12.75">
      <c r="A562" s="32" t="s">
        <v>254</v>
      </c>
      <c r="C562" s="52" t="s">
        <v>299</v>
      </c>
      <c r="D562" s="29"/>
      <c r="E562" s="29"/>
      <c r="F562" s="29">
        <v>3090675.11</v>
      </c>
      <c r="G562" s="29">
        <v>3082982.56</v>
      </c>
      <c r="H562" s="29">
        <f t="shared" si="204"/>
        <v>7692.549999999814</v>
      </c>
      <c r="I562" s="98">
        <f t="shared" si="205"/>
        <v>0.0024951649418347064</v>
      </c>
      <c r="J562" s="115"/>
      <c r="K562" s="29">
        <v>31233190.04</v>
      </c>
      <c r="L562" s="29">
        <v>31120185.84</v>
      </c>
      <c r="M562" s="29">
        <f t="shared" si="206"/>
        <v>113004.19999999925</v>
      </c>
      <c r="N562" s="98">
        <f t="shared" si="207"/>
        <v>0.0036312186752673727</v>
      </c>
      <c r="O562" s="115"/>
      <c r="P562" s="29">
        <v>9369877.59</v>
      </c>
      <c r="Q562" s="29">
        <v>9387065.440000001</v>
      </c>
      <c r="R562" s="29">
        <f t="shared" si="208"/>
        <v>-17187.85000000149</v>
      </c>
      <c r="S562" s="98">
        <f t="shared" si="209"/>
        <v>-0.0018310141875394754</v>
      </c>
      <c r="T562" s="115"/>
      <c r="U562" s="29">
        <v>37149793.080000006</v>
      </c>
      <c r="V562" s="29">
        <v>38193698.2</v>
      </c>
      <c r="W562" s="29">
        <f t="shared" si="210"/>
        <v>-1043905.1199999973</v>
      </c>
      <c r="X562" s="98">
        <f t="shared" si="211"/>
        <v>-0.0273318680619411</v>
      </c>
    </row>
    <row r="563" spans="1:24" s="1" customFormat="1" ht="0.75" customHeight="1" hidden="1" outlineLevel="1">
      <c r="A563" s="32"/>
      <c r="C563" s="52"/>
      <c r="D563" s="29"/>
      <c r="E563" s="29"/>
      <c r="F563" s="29"/>
      <c r="G563" s="29"/>
      <c r="H563" s="29"/>
      <c r="I563" s="98"/>
      <c r="J563" s="115"/>
      <c r="K563" s="29"/>
      <c r="L563" s="29"/>
      <c r="M563" s="29"/>
      <c r="N563" s="98"/>
      <c r="O563" s="115"/>
      <c r="P563" s="29"/>
      <c r="Q563" s="29"/>
      <c r="R563" s="29"/>
      <c r="S563" s="98"/>
      <c r="T563" s="115"/>
      <c r="U563" s="29"/>
      <c r="V563" s="29"/>
      <c r="W563" s="29"/>
      <c r="X563" s="98"/>
    </row>
    <row r="564" spans="1:24" s="14" customFormat="1" ht="12.75" hidden="1" outlineLevel="2">
      <c r="A564" s="14" t="s">
        <v>1431</v>
      </c>
      <c r="B564" s="14" t="s">
        <v>1432</v>
      </c>
      <c r="C564" s="54" t="s">
        <v>164</v>
      </c>
      <c r="D564" s="15"/>
      <c r="E564" s="15"/>
      <c r="F564" s="15">
        <v>-83852.78</v>
      </c>
      <c r="G564" s="15">
        <v>-50979.1</v>
      </c>
      <c r="H564" s="90">
        <f>(+F564-G564)</f>
        <v>-32873.68</v>
      </c>
      <c r="I564" s="103">
        <f>IF(G564&lt;0,IF(H564=0,0,IF(OR(G564=0,F564=0),"N.M.",IF(ABS(H564/G564)&gt;=10,"N.M.",H564/(-G564)))),IF(H564=0,0,IF(OR(G564=0,F564=0),"N.M.",IF(ABS(H564/G564)&gt;=10,"N.M.",H564/G564))))</f>
        <v>-0.644846221294609</v>
      </c>
      <c r="J564" s="104"/>
      <c r="K564" s="15">
        <v>-681273.06</v>
      </c>
      <c r="L564" s="15">
        <v>-476806.97000000003</v>
      </c>
      <c r="M564" s="90">
        <f>(+K564-L564)</f>
        <v>-204466.09000000003</v>
      </c>
      <c r="N564" s="103">
        <f>IF(L564&lt;0,IF(M564=0,0,IF(OR(L564=0,K564=0),"N.M.",IF(ABS(M564/L564)&gt;=10,"N.M.",M564/(-L564)))),IF(M564=0,0,IF(OR(L564=0,K564=0),"N.M.",IF(ABS(M564/L564)&gt;=10,"N.M.",M564/L564))))</f>
        <v>-0.4288236180775629</v>
      </c>
      <c r="O564" s="104"/>
      <c r="P564" s="15">
        <v>-236710.52000000002</v>
      </c>
      <c r="Q564" s="15">
        <v>-117371.38</v>
      </c>
      <c r="R564" s="90">
        <f>(+P564-Q564)</f>
        <v>-119339.14000000001</v>
      </c>
      <c r="S564" s="103">
        <f>IF(Q564&lt;0,IF(R564=0,0,IF(OR(Q564=0,P564=0),"N.M.",IF(ABS(R564/Q564)&gt;=10,"N.M.",R564/(-Q564)))),IF(R564=0,0,IF(OR(Q564=0,P564=0),"N.M.",IF(ABS(R564/Q564)&gt;=10,"N.M.",R564/Q564))))</f>
        <v>-1.0167652454968155</v>
      </c>
      <c r="T564" s="104"/>
      <c r="U564" s="15">
        <v>-798708.31</v>
      </c>
      <c r="V564" s="15">
        <v>-584917.4500000001</v>
      </c>
      <c r="W564" s="90">
        <f>(+U564-V564)</f>
        <v>-213790.86</v>
      </c>
      <c r="X564" s="103">
        <f>IF(V564&lt;0,IF(W564=0,0,IF(OR(V564=0,U564=0),"N.M.",IF(ABS(W564/V564)&gt;=10,"N.M.",W564/(-V564)))),IF(W564=0,0,IF(OR(V564=0,U564=0),"N.M.",IF(ABS(W564/V564)&gt;=10,"N.M.",W564/V564))))</f>
        <v>-0.36550603850167224</v>
      </c>
    </row>
    <row r="565" spans="1:24" s="1" customFormat="1" ht="12.75" collapsed="1">
      <c r="A565" s="1" t="s">
        <v>255</v>
      </c>
      <c r="C565" s="52" t="s">
        <v>300</v>
      </c>
      <c r="D565" s="35"/>
      <c r="E565" s="35"/>
      <c r="F565" s="128">
        <v>-83852.78</v>
      </c>
      <c r="G565" s="128">
        <v>-50979.1</v>
      </c>
      <c r="H565" s="128">
        <f>(+F565-G565)</f>
        <v>-32873.68</v>
      </c>
      <c r="I565" s="96">
        <f>IF(G565&lt;0,IF(H565=0,0,IF(OR(G565=0,F565=0),"N.M.",IF(ABS(H565/G565)&gt;=10,"N.M.",H565/(-G565)))),IF(H565=0,0,IF(OR(G565=0,F565=0),"N.M.",IF(ABS(H565/G565)&gt;=10,"N.M.",H565/G565))))</f>
        <v>-0.644846221294609</v>
      </c>
      <c r="J565" s="115"/>
      <c r="K565" s="128">
        <v>-681273.06</v>
      </c>
      <c r="L565" s="128">
        <v>-476806.97000000003</v>
      </c>
      <c r="M565" s="128">
        <f>(+K565-L565)</f>
        <v>-204466.09000000003</v>
      </c>
      <c r="N565" s="96">
        <f>IF(L565&lt;0,IF(M565=0,0,IF(OR(L565=0,K565=0),"N.M.",IF(ABS(M565/L565)&gt;=10,"N.M.",M565/(-L565)))),IF(M565=0,0,IF(OR(L565=0,K565=0),"N.M.",IF(ABS(M565/L565)&gt;=10,"N.M.",M565/L565))))</f>
        <v>-0.4288236180775629</v>
      </c>
      <c r="O565" s="115"/>
      <c r="P565" s="128">
        <v>-236710.52000000002</v>
      </c>
      <c r="Q565" s="128">
        <v>-117371.38</v>
      </c>
      <c r="R565" s="128">
        <f>(+P565-Q565)</f>
        <v>-119339.14000000001</v>
      </c>
      <c r="S565" s="96">
        <f>IF(Q565&lt;0,IF(R565=0,0,IF(OR(Q565=0,P565=0),"N.M.",IF(ABS(R565/Q565)&gt;=10,"N.M.",R565/(-Q565)))),IF(R565=0,0,IF(OR(Q565=0,P565=0),"N.M.",IF(ABS(R565/Q565)&gt;=10,"N.M.",R565/Q565))))</f>
        <v>-1.0167652454968155</v>
      </c>
      <c r="T565" s="115"/>
      <c r="U565" s="128">
        <v>-798708.31</v>
      </c>
      <c r="V565" s="128">
        <v>-584917.4500000001</v>
      </c>
      <c r="W565" s="128">
        <f>(+U565-V565)</f>
        <v>-213790.86</v>
      </c>
      <c r="X565" s="96">
        <f>IF(V565&lt;0,IF(W565=0,0,IF(OR(V565=0,U565=0),"N.M.",IF(ABS(W565/V565)&gt;=10,"N.M.",W565/(-V565)))),IF(W565=0,0,IF(OR(V565=0,U565=0),"N.M.",IF(ABS(W565/V565)&gt;=10,"N.M.",W565/V565))))</f>
        <v>-0.36550603850167224</v>
      </c>
    </row>
    <row r="566" spans="1:24" s="1" customFormat="1" ht="12.75">
      <c r="A566" s="32" t="s">
        <v>256</v>
      </c>
      <c r="C566" s="51" t="s">
        <v>301</v>
      </c>
      <c r="D566" s="29"/>
      <c r="E566" s="29"/>
      <c r="F566" s="29">
        <v>3006822.33</v>
      </c>
      <c r="G566" s="29">
        <v>3032003.46</v>
      </c>
      <c r="H566" s="29">
        <f>(+F566-G566)</f>
        <v>-25181.12999999989</v>
      </c>
      <c r="I566" s="98">
        <f>IF(G566&lt;0,IF(H566=0,0,IF(OR(G566=0,F566=0),"N.M.",IF(ABS(H566/G566)&gt;=10,"N.M.",H566/(-G566)))),IF(H566=0,0,IF(OR(G566=0,F566=0),"N.M.",IF(ABS(H566/G566)&gt;=10,"N.M.",H566/G566))))</f>
        <v>-0.008305112554192102</v>
      </c>
      <c r="J566" s="115"/>
      <c r="K566" s="29">
        <v>30551916.98</v>
      </c>
      <c r="L566" s="29">
        <v>30643378.87</v>
      </c>
      <c r="M566" s="29">
        <f>(+K566-L566)</f>
        <v>-91461.8900000006</v>
      </c>
      <c r="N566" s="98">
        <f>IF(L566&lt;0,IF(M566=0,0,IF(OR(L566=0,K566=0),"N.M.",IF(ABS(M566/L566)&gt;=10,"N.M.",M566/(-L566)))),IF(M566=0,0,IF(OR(L566=0,K566=0),"N.M.",IF(ABS(M566/L566)&gt;=10,"N.M.",M566/L566))))</f>
        <v>-0.0029847194850154786</v>
      </c>
      <c r="O566" s="115"/>
      <c r="P566" s="29">
        <v>9133167.07</v>
      </c>
      <c r="Q566" s="29">
        <v>9269694.06</v>
      </c>
      <c r="R566" s="29">
        <f>(+P566-Q566)</f>
        <v>-136526.99000000022</v>
      </c>
      <c r="S566" s="98">
        <f>IF(Q566&lt;0,IF(R566=0,0,IF(OR(Q566=0,P566=0),"N.M.",IF(ABS(R566/Q566)&gt;=10,"N.M.",R566/(-Q566)))),IF(R566=0,0,IF(OR(Q566=0,P566=0),"N.M.",IF(ABS(R566/Q566)&gt;=10,"N.M.",R566/Q566))))</f>
        <v>-0.014728316718577897</v>
      </c>
      <c r="T566" s="115"/>
      <c r="U566" s="29">
        <v>36351084.77</v>
      </c>
      <c r="V566" s="29">
        <v>37608780.75</v>
      </c>
      <c r="W566" s="29">
        <f>(+U566-V566)</f>
        <v>-1257695.9799999967</v>
      </c>
      <c r="X566" s="98">
        <f>IF(V566&lt;0,IF(W566=0,0,IF(OR(V566=0,U566=0),"N.M.",IF(ABS(W566/V566)&gt;=10,"N.M.",W566/(-V566)))),IF(W566=0,0,IF(OR(V566=0,U566=0),"N.M.",IF(ABS(W566/V566)&gt;=10,"N.M.",W566/V566))))</f>
        <v>-0.03344155154511348</v>
      </c>
    </row>
    <row r="567" spans="3:24" s="1" customFormat="1" ht="5.25" customHeight="1">
      <c r="C567" s="57"/>
      <c r="D567" s="35"/>
      <c r="E567" s="35"/>
      <c r="F567" s="130" t="str">
        <f>IF(ABS(F541+F544+F547+F550+F553+F555+F561+F562+F565-F562-F566)&gt;$C$577,$C$578," ")</f>
        <v> </v>
      </c>
      <c r="G567" s="130" t="str">
        <f>IF(ABS(G541+G544+G547+G550+G553+G555+G561+G562+G565-G562-G566)&gt;$C$577,$C$578," ")</f>
        <v> </v>
      </c>
      <c r="H567" s="130" t="str">
        <f>IF(ABS(H541+H544+H547+H550+H553+H555+H561+H562+H565-H562-H566)&gt;$C$577,$C$578," ")</f>
        <v> </v>
      </c>
      <c r="I567" s="101"/>
      <c r="J567" s="106"/>
      <c r="K567" s="130" t="str">
        <f>IF(ABS(K541+K544+K547+K550+K553+K555+K561+K562+K565-K562-K566)&gt;$C$577,$C$578," ")</f>
        <v> </v>
      </c>
      <c r="L567" s="130" t="str">
        <f>IF(ABS(L541+L544+L547+L550+L553+L555+L561+L562+L565-L562-L566)&gt;$C$577,$C$578," ")</f>
        <v> </v>
      </c>
      <c r="M567" s="130" t="str">
        <f>IF(ABS(M541+M544+M547+M550+M553+M555+M561+M562+M565-M562-M566)&gt;$C$577,$C$578," ")</f>
        <v> </v>
      </c>
      <c r="N567" s="101"/>
      <c r="O567" s="106"/>
      <c r="P567" s="130" t="str">
        <f>IF(ABS(P541+P544+P547+P550+P553+P555+P561+P562+P565-P562-P566)&gt;$C$577,$C$578," ")</f>
        <v> </v>
      </c>
      <c r="Q567" s="130" t="str">
        <f>IF(ABS(Q541+Q544+Q547+Q550+Q553+Q555+Q561+Q562+Q565-Q562-Q566)&gt;$C$577,$C$578," ")</f>
        <v> </v>
      </c>
      <c r="R567" s="130" t="str">
        <f>IF(ABS(R541+R544+R547+R550+R553+R555+R561+R562+R565-R562-R566)&gt;$C$577,$C$578," ")</f>
        <v> </v>
      </c>
      <c r="S567" s="101"/>
      <c r="T567" s="106"/>
      <c r="U567" s="130" t="str">
        <f>IF(ABS(U541+U544+U547+U550+U553+U555+U561+U562+U565-U562-U566)&gt;$C$577,$C$578," ")</f>
        <v> </v>
      </c>
      <c r="V567" s="130" t="str">
        <f>IF(ABS(V541+V544+V547+V550+V553+V555+V561+V562+V565-V562-V566)&gt;$C$577,$C$578," ")</f>
        <v> </v>
      </c>
      <c r="W567" s="130" t="str">
        <f>IF(ABS(W541+W544+W547+W550+W553+W555+W561+W562+W565-W562-W566)&gt;$C$577,$C$578," ")</f>
        <v> </v>
      </c>
      <c r="X567" s="101"/>
    </row>
    <row r="568" spans="1:24" s="1" customFormat="1" ht="12.75">
      <c r="A568" s="32" t="s">
        <v>257</v>
      </c>
      <c r="C568" s="51" t="s">
        <v>302</v>
      </c>
      <c r="D568" s="35"/>
      <c r="E568" s="35"/>
      <c r="F568" s="29">
        <v>0</v>
      </c>
      <c r="G568" s="29">
        <v>0</v>
      </c>
      <c r="H568" s="29">
        <f>(+F568-G568)</f>
        <v>0</v>
      </c>
      <c r="I568" s="98">
        <f>IF(G568&lt;0,IF(H568=0,0,IF(OR(G568=0,F568=0),"N.M.",IF(ABS(H568/G568)&gt;=10,"N.M.",H568/(-G568)))),IF(H568=0,0,IF(OR(G568=0,F568=0),"N.M.",IF(ABS(H568/G568)&gt;=10,"N.M.",H568/G568))))</f>
        <v>0</v>
      </c>
      <c r="J568" s="115"/>
      <c r="K568" s="29">
        <v>0</v>
      </c>
      <c r="L568" s="29">
        <v>0</v>
      </c>
      <c r="M568" s="29">
        <f>(+K568-L568)</f>
        <v>0</v>
      </c>
      <c r="N568" s="98">
        <f>IF(L568&lt;0,IF(M568=0,0,IF(OR(L568=0,K568=0),"N.M.",IF(ABS(M568/L568)&gt;=10,"N.M.",M568/(-L568)))),IF(M568=0,0,IF(OR(L568=0,K568=0),"N.M.",IF(ABS(M568/L568)&gt;=10,"N.M.",M568/L568))))</f>
        <v>0</v>
      </c>
      <c r="O568" s="115"/>
      <c r="P568" s="29">
        <v>0</v>
      </c>
      <c r="Q568" s="29">
        <v>0</v>
      </c>
      <c r="R568" s="29">
        <f>(+P568-Q568)</f>
        <v>0</v>
      </c>
      <c r="S568" s="98">
        <f>IF(Q568&lt;0,IF(R568=0,0,IF(OR(Q568=0,P568=0),"N.M.",IF(ABS(R568/Q568)&gt;=10,"N.M.",R568/(-Q568)))),IF(R568=0,0,IF(OR(Q568=0,P568=0),"N.M.",IF(ABS(R568/Q568)&gt;=10,"N.M.",R568/Q568))))</f>
        <v>0</v>
      </c>
      <c r="T568" s="115"/>
      <c r="U568" s="29">
        <v>0</v>
      </c>
      <c r="V568" s="29">
        <v>0</v>
      </c>
      <c r="W568" s="29">
        <f>(+U568-V568)</f>
        <v>0</v>
      </c>
      <c r="X568" s="98">
        <f>IF(V568&lt;0,IF(W568=0,0,IF(OR(V568=0,U568=0),"N.M.",IF(ABS(W568/V568)&gt;=10,"N.M.",W568/(-V568)))),IF(W568=0,0,IF(OR(V568=0,U568=0),"N.M.",IF(ABS(W568/V568)&gt;=10,"N.M.",W568/V568))))</f>
        <v>0</v>
      </c>
    </row>
    <row r="569" spans="4:24" s="1" customFormat="1" ht="5.25" customHeight="1">
      <c r="D569" s="35"/>
      <c r="E569" s="35"/>
      <c r="F569" s="130"/>
      <c r="G569" s="130"/>
      <c r="H569" s="130"/>
      <c r="I569" s="101"/>
      <c r="J569" s="106"/>
      <c r="K569" s="130"/>
      <c r="L569" s="130"/>
      <c r="M569" s="130"/>
      <c r="N569" s="101"/>
      <c r="O569" s="106"/>
      <c r="P569" s="130"/>
      <c r="Q569" s="130"/>
      <c r="R569" s="130"/>
      <c r="S569" s="101"/>
      <c r="T569" s="106"/>
      <c r="U569" s="130"/>
      <c r="V569" s="130"/>
      <c r="W569" s="130"/>
      <c r="X569" s="101"/>
    </row>
    <row r="570" spans="1:24" ht="12.75">
      <c r="A570" s="32" t="s">
        <v>258</v>
      </c>
      <c r="B570" s="1"/>
      <c r="C570" s="13" t="s">
        <v>294</v>
      </c>
      <c r="D570" s="29"/>
      <c r="E570" s="29"/>
      <c r="F570" s="29">
        <v>2287819.6539999936</v>
      </c>
      <c r="G570" s="29">
        <v>3064002.150999994</v>
      </c>
      <c r="H570" s="29">
        <f>+F570-G570</f>
        <v>-776182.4970000004</v>
      </c>
      <c r="I570" s="98">
        <f>IF(G570&lt;0,IF(H570=0,0,IF(OR(G570=0,F570=0),"N.M.",IF(ABS(H570/G570)&gt;=10,"N.M.",H570/(-G570)))),IF(H570=0,0,IF(OR(G570=0,F570=0),"N.M.",IF(ABS(H570/G570)&gt;=10,"N.M.",H570/G570))))</f>
        <v>-0.2533230914171124</v>
      </c>
      <c r="J570" s="115"/>
      <c r="K570" s="29">
        <v>34482563.338999994</v>
      </c>
      <c r="L570" s="29">
        <v>21455226.066</v>
      </c>
      <c r="M570" s="29">
        <f>+K570-L570</f>
        <v>13027337.272999994</v>
      </c>
      <c r="N570" s="98">
        <f>IF(L570&lt;0,IF(M570=0,0,IF(OR(L570=0,K570=0),"N.M.",IF(ABS(M570/L570)&gt;=10,"N.M.",M570/(-L570)))),IF(M570=0,0,IF(OR(L570=0,K570=0),"N.M.",IF(ABS(M570/L570)&gt;=10,"N.M.",M570/L570))))</f>
        <v>0.6071871362681355</v>
      </c>
      <c r="O570" s="115"/>
      <c r="P570" s="29">
        <v>8543060.34500005</v>
      </c>
      <c r="Q570" s="29">
        <v>12414586.200000009</v>
      </c>
      <c r="R570" s="29">
        <f>+P570-Q570</f>
        <v>-3871525.8549999595</v>
      </c>
      <c r="S570" s="98">
        <f>IF(Q570&lt;0,IF(R570=0,0,IF(OR(Q570=0,P570=0),"N.M.",IF(ABS(R570/Q570)&gt;=10,"N.M.",R570/(-Q570)))),IF(R570=0,0,IF(OR(Q570=0,P570=0),"N.M.",IF(ABS(R570/Q570)&gt;=10,"N.M.",R570/Q570))))</f>
        <v>-0.3118529923292938</v>
      </c>
      <c r="T570" s="115"/>
      <c r="U570" s="29">
        <v>48309212.374000065</v>
      </c>
      <c r="V570" s="29">
        <v>28989719.50399998</v>
      </c>
      <c r="W570" s="29">
        <f>+U570-V570</f>
        <v>19319492.870000087</v>
      </c>
      <c r="X570" s="98">
        <f>IF(V570&lt;0,IF(W570=0,0,IF(OR(V570=0,U570=0),"N.M.",IF(ABS(W570/V570)&gt;=10,"N.M.",W570/(-V570)))),IF(W570=0,0,IF(OR(V570=0,U570=0),"N.M.",IF(ABS(W570/V570)&gt;=10,"N.M.",W570/V570))))</f>
        <v>0.6664256571138744</v>
      </c>
    </row>
    <row r="571" spans="4:24" s="1" customFormat="1" ht="5.25" customHeight="1" hidden="1" outlineLevel="1">
      <c r="D571" s="35"/>
      <c r="E571" s="35"/>
      <c r="F571" s="130"/>
      <c r="G571" s="130"/>
      <c r="H571" s="130"/>
      <c r="I571" s="101"/>
      <c r="J571" s="106"/>
      <c r="K571" s="130"/>
      <c r="L571" s="130"/>
      <c r="M571" s="130"/>
      <c r="N571" s="101"/>
      <c r="O571" s="106"/>
      <c r="P571" s="130"/>
      <c r="Q571" s="130"/>
      <c r="R571" s="130"/>
      <c r="S571" s="101"/>
      <c r="T571" s="106"/>
      <c r="U571" s="130"/>
      <c r="V571" s="130"/>
      <c r="W571" s="130"/>
      <c r="X571" s="101"/>
    </row>
    <row r="572" spans="1:24" ht="12.75" collapsed="1">
      <c r="A572" s="9" t="s">
        <v>365</v>
      </c>
      <c r="C572" s="53" t="s">
        <v>293</v>
      </c>
      <c r="F572" s="17">
        <v>0</v>
      </c>
      <c r="G572" s="17">
        <v>0</v>
      </c>
      <c r="H572" s="35">
        <f>+F572-G572</f>
        <v>0</v>
      </c>
      <c r="I572" s="95">
        <f>IF(G572&lt;0,IF(H572=0,0,IF(OR(G572=0,F572=0),"N.M.",IF(ABS(H572/G572)&gt;=10,"N.M.",H572/(-G572)))),IF(H572=0,0,IF(OR(G572=0,F572=0),"N.M.",IF(ABS(H572/G572)&gt;=10,"N.M.",H572/G572))))</f>
        <v>0</v>
      </c>
      <c r="J572" s="114"/>
      <c r="K572" s="17">
        <v>0</v>
      </c>
      <c r="L572" s="17">
        <v>0</v>
      </c>
      <c r="M572" s="35">
        <f>+K572-L572</f>
        <v>0</v>
      </c>
      <c r="N572" s="95">
        <f>IF(L572&lt;0,IF(M572=0,0,IF(OR(L572=0,K572=0),"N.M.",IF(ABS(M572/L572)&gt;=10,"N.M.",M572/(-L572)))),IF(M572=0,0,IF(OR(L572=0,K572=0),"N.M.",IF(ABS(M572/L572)&gt;=10,"N.M.",M572/L572))))</f>
        <v>0</v>
      </c>
      <c r="O572" s="114"/>
      <c r="P572" s="17">
        <v>0</v>
      </c>
      <c r="Q572" s="17">
        <v>0</v>
      </c>
      <c r="R572" s="35">
        <f>+P572-Q572</f>
        <v>0</v>
      </c>
      <c r="S572" s="95">
        <f>IF(Q572&lt;0,IF(R572=0,0,IF(OR(Q572=0,P572=0),"N.M.",IF(ABS(R572/Q572)&gt;=10,"N.M.",R572/(-Q572)))),IF(R572=0,0,IF(OR(Q572=0,P572=0),"N.M.",IF(ABS(R572/Q572)&gt;=10,"N.M.",R572/Q572))))</f>
        <v>0</v>
      </c>
      <c r="T572" s="114"/>
      <c r="U572" s="17">
        <v>0</v>
      </c>
      <c r="V572" s="17">
        <v>0</v>
      </c>
      <c r="W572" s="35">
        <f>+U572-V572</f>
        <v>0</v>
      </c>
      <c r="X572" s="95">
        <f>IF(V572&lt;0,IF(W572=0,0,IF(OR(V572=0,U572=0),"N.M.",IF(ABS(W572/V572)&gt;=10,"N.M.",W572/(-V572)))),IF(W572=0,0,IF(OR(V572=0,U572=0),"N.M.",IF(ABS(W572/V572)&gt;=10,"N.M.",W572/V572))))</f>
        <v>0</v>
      </c>
    </row>
    <row r="573" spans="3:24" ht="13.5" thickBot="1">
      <c r="C573" s="12" t="s">
        <v>295</v>
      </c>
      <c r="D573" s="34"/>
      <c r="E573" s="34"/>
      <c r="F573" s="131">
        <f>+F570-F572</f>
        <v>2287819.6539999936</v>
      </c>
      <c r="G573" s="131">
        <f>+G570-G572</f>
        <v>3064002.150999994</v>
      </c>
      <c r="H573" s="135">
        <f>+F573-G573</f>
        <v>-776182.4970000004</v>
      </c>
      <c r="I573" s="102">
        <f>IF(G573&lt;0,IF(H573=0,0,IF(OR(G573=0,F573=0),"N.M.",IF(ABS(H573/G573)&gt;=10,"N.M.",H573/(-G573)))),IF(H573=0,0,IF(OR(G573=0,F573=0),"N.M.",IF(ABS(H573/G573)&gt;=10,"N.M.",H573/G573))))</f>
        <v>-0.2533230914171124</v>
      </c>
      <c r="J573" s="115"/>
      <c r="K573" s="131">
        <f>+K570-K572</f>
        <v>34482563.338999994</v>
      </c>
      <c r="L573" s="131">
        <f>+L570-L572</f>
        <v>21455226.066</v>
      </c>
      <c r="M573" s="135">
        <f>+K573-L573</f>
        <v>13027337.272999994</v>
      </c>
      <c r="N573" s="102">
        <f>IF(L573&lt;0,IF(M573=0,0,IF(OR(L573=0,K573=0),"N.M.",IF(ABS(M573/L573)&gt;=10,"N.M.",M573/(-L573)))),IF(M573=0,0,IF(OR(L573=0,K573=0),"N.M.",IF(ABS(M573/L573)&gt;=10,"N.M.",M573/L573))))</f>
        <v>0.6071871362681355</v>
      </c>
      <c r="O573" s="115"/>
      <c r="P573" s="131">
        <f>+P570-P572</f>
        <v>8543060.34500005</v>
      </c>
      <c r="Q573" s="131">
        <f>+Q570-Q572</f>
        <v>12414586.200000009</v>
      </c>
      <c r="R573" s="135">
        <f>+P573-Q573</f>
        <v>-3871525.8549999595</v>
      </c>
      <c r="S573" s="102">
        <f>IF(Q573&lt;0,IF(R573=0,0,IF(OR(Q573=0,P573=0),"N.M.",IF(ABS(R573/Q573)&gt;=10,"N.M.",R573/(-Q573)))),IF(R573=0,0,IF(OR(Q573=0,P573=0),"N.M.",IF(ABS(R573/Q573)&gt;=10,"N.M.",R573/Q573))))</f>
        <v>-0.3118529923292938</v>
      </c>
      <c r="T573" s="115"/>
      <c r="U573" s="131">
        <f>+U570-U572</f>
        <v>48309212.374000065</v>
      </c>
      <c r="V573" s="131">
        <f>+V570-V572</f>
        <v>28989719.50399998</v>
      </c>
      <c r="W573" s="135">
        <f>+U573-V573</f>
        <v>19319492.870000087</v>
      </c>
      <c r="X573" s="102">
        <f>IF(V573&lt;0,IF(W573=0,0,IF(OR(V573=0,U573=0),"N.M.",IF(ABS(W573/V573)&gt;=10,"N.M.",W573/(-V573)))),IF(W573=0,0,IF(OR(V573=0,U573=0),"N.M.",IF(ABS(W573/V573)&gt;=10,"N.M.",W573/V573))))</f>
        <v>0.6664256571138744</v>
      </c>
    </row>
    <row r="574" spans="6:24" ht="13.5" thickTop="1">
      <c r="F574" s="36" t="str">
        <f>IF(ABS(F152-F393-F406-F447-F455-F461+F534-F566+F568-F570)&gt;$C$577,$C$578," ")</f>
        <v> </v>
      </c>
      <c r="G574" s="36" t="str">
        <f>IF(ABS(G152-G393-G406-G447-G455-G461+G534-G566+G568-G570)&gt;$C$577,$C$578," ")</f>
        <v> </v>
      </c>
      <c r="H574" s="36" t="str">
        <f>IF(ABS(H152-H393-H406-H447-H455-H461+H534-H566+H568-H570)&gt;$C$577,$C$578," ")</f>
        <v> </v>
      </c>
      <c r="I574" s="117"/>
      <c r="K574" s="36" t="str">
        <f>IF(ABS(K152-K393-K406-K447-K455-K461+K534-K566+K568-K570)&gt;$C$577,$C$578," ")</f>
        <v> </v>
      </c>
      <c r="L574" s="36" t="str">
        <f>IF(ABS(L152-L393-L406-L447-L455-L461+L534-L566+L568-L570)&gt;$C$577,$C$578," ")</f>
        <v> </v>
      </c>
      <c r="M574" s="36" t="str">
        <f>IF(ABS(M152-M393-M406-M447-M455-M461+M534-M566+M568-M570)&gt;$C$577,$C$578," ")</f>
        <v> </v>
      </c>
      <c r="N574" s="117"/>
      <c r="P574" s="36" t="str">
        <f>IF(ABS(P152-P393-P406-P447-P455-P461+P534-P566+P568-P570)&gt;$C$577,$C$578," ")</f>
        <v> </v>
      </c>
      <c r="Q574" s="36" t="str">
        <f>IF(ABS(Q152-Q393-Q406-Q447-Q455-Q461+Q534-Q566+Q568-Q570)&gt;$C$577,$C$578," ")</f>
        <v> </v>
      </c>
      <c r="R574" s="36"/>
      <c r="S574" s="117"/>
      <c r="U574" s="36" t="str">
        <f>IF(ABS(U152-U393-U406-U447-U455-U461+U534-U566+U568-U570)&gt;$C$577,$C$578," ")</f>
        <v> </v>
      </c>
      <c r="V574" s="36" t="str">
        <f>IF(ABS(V152-V393-V406-V447-V455-V461+V534-V566+V568-V570)&gt;$C$577,$C$578," ")</f>
        <v> </v>
      </c>
      <c r="W574" s="36" t="str">
        <f>IF(ABS(W152-W393-W406-W447-W455-W461+W534-W566+W568-W570)&gt;$C$577,$C$578," ")</f>
        <v> </v>
      </c>
      <c r="X574" s="117"/>
    </row>
    <row r="575" spans="6:24" ht="12.75">
      <c r="F575" s="17" t="s">
        <v>195</v>
      </c>
      <c r="G575" s="17"/>
      <c r="I575" s="118"/>
      <c r="K575" s="17"/>
      <c r="L575" s="17"/>
      <c r="N575" s="118"/>
      <c r="P575" s="17"/>
      <c r="Q575" s="17"/>
      <c r="S575" s="118"/>
      <c r="U575" s="17"/>
      <c r="V575" s="17"/>
      <c r="X575" s="118"/>
    </row>
    <row r="576" spans="2:24" s="38" customFormat="1" ht="12.75" hidden="1" outlineLevel="2">
      <c r="B576" s="39" t="s">
        <v>259</v>
      </c>
      <c r="C576" s="136" t="s">
        <v>165</v>
      </c>
      <c r="D576" s="40"/>
      <c r="E576" s="40"/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38" t="s">
        <v>260</v>
      </c>
      <c r="C577" s="48">
        <v>0.001</v>
      </c>
      <c r="D577" s="40"/>
      <c r="E577" s="40"/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38" t="s">
        <v>261</v>
      </c>
      <c r="C578" s="48" t="s">
        <v>262</v>
      </c>
      <c r="D578" s="40"/>
      <c r="E578" s="40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261</v>
      </c>
      <c r="C579" s="48" t="s">
        <v>263</v>
      </c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38" t="s">
        <v>264</v>
      </c>
      <c r="C580" s="48">
        <f>COUNTIF($F$463:$X$574,+C578)</f>
        <v>0</v>
      </c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38" t="s">
        <v>264</v>
      </c>
      <c r="C581" s="48">
        <f>COUNTIF($F$463:$X$574,+C579)</f>
        <v>0</v>
      </c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38" t="s">
        <v>265</v>
      </c>
      <c r="C582" s="48">
        <f>SUM(C580:C581)</f>
        <v>0</v>
      </c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2" t="s">
        <v>417</v>
      </c>
      <c r="C583" s="137" t="s">
        <v>166</v>
      </c>
      <c r="D583" s="43"/>
      <c r="E583" s="43"/>
      <c r="F583" s="88"/>
      <c r="G583" s="88"/>
      <c r="H583" s="41"/>
      <c r="I583" s="119"/>
      <c r="J583" s="120"/>
      <c r="K583" s="88"/>
      <c r="L583" s="88"/>
      <c r="M583" s="41"/>
      <c r="N583" s="119"/>
      <c r="O583" s="120"/>
      <c r="P583" s="88"/>
      <c r="Q583" s="88"/>
      <c r="R583" s="41"/>
      <c r="S583" s="119"/>
      <c r="T583" s="120"/>
      <c r="U583" s="88"/>
      <c r="V583" s="88"/>
      <c r="W583" s="41"/>
      <c r="X583" s="119"/>
    </row>
    <row r="584" spans="1:24" s="38" customFormat="1" ht="12.75" hidden="1" outlineLevel="2">
      <c r="A584" s="40"/>
      <c r="B584" s="42" t="s">
        <v>266</v>
      </c>
      <c r="C584" s="137" t="s">
        <v>167</v>
      </c>
      <c r="D584" s="43"/>
      <c r="E584" s="43"/>
      <c r="F584" s="88"/>
      <c r="G584" s="88"/>
      <c r="H584" s="41"/>
      <c r="I584" s="119"/>
      <c r="J584" s="120"/>
      <c r="K584" s="88"/>
      <c r="L584" s="88"/>
      <c r="M584" s="41"/>
      <c r="N584" s="119"/>
      <c r="O584" s="120"/>
      <c r="P584" s="88"/>
      <c r="Q584" s="88"/>
      <c r="R584" s="41"/>
      <c r="S584" s="119"/>
      <c r="T584" s="120"/>
      <c r="U584" s="88"/>
      <c r="V584" s="88"/>
      <c r="W584" s="41"/>
      <c r="X584" s="119"/>
    </row>
    <row r="585" spans="1:24" s="38" customFormat="1" ht="12.75" hidden="1" outlineLevel="2">
      <c r="A585" s="40"/>
      <c r="B585" s="42" t="s">
        <v>267</v>
      </c>
      <c r="C585" s="137" t="s">
        <v>167</v>
      </c>
      <c r="D585" s="43"/>
      <c r="E585" s="43"/>
      <c r="F585" s="88"/>
      <c r="G585" s="88"/>
      <c r="H585" s="41"/>
      <c r="I585" s="119"/>
      <c r="J585" s="120"/>
      <c r="K585" s="88"/>
      <c r="L585" s="88"/>
      <c r="M585" s="41"/>
      <c r="N585" s="119"/>
      <c r="O585" s="120"/>
      <c r="P585" s="88"/>
      <c r="Q585" s="88"/>
      <c r="R585" s="41"/>
      <c r="S585" s="119"/>
      <c r="T585" s="120"/>
      <c r="U585" s="88"/>
      <c r="V585" s="88"/>
      <c r="W585" s="41"/>
      <c r="X585" s="119"/>
    </row>
    <row r="586" spans="1:24" s="38" customFormat="1" ht="12.75" hidden="1" outlineLevel="2">
      <c r="A586" s="40"/>
      <c r="B586" s="44" t="s">
        <v>276</v>
      </c>
      <c r="C586" s="137" t="s">
        <v>168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268</v>
      </c>
      <c r="C587" s="137" t="s">
        <v>169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269</v>
      </c>
      <c r="C588" s="137" t="s">
        <v>170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270</v>
      </c>
      <c r="C589" s="137" t="s">
        <v>171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271</v>
      </c>
      <c r="C590" s="137" t="s">
        <v>172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4" t="s">
        <v>272</v>
      </c>
      <c r="C591" s="137" t="s">
        <v>173</v>
      </c>
      <c r="D591" s="44"/>
      <c r="E591" s="44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1:24" s="38" customFormat="1" ht="12.75" hidden="1" outlineLevel="2">
      <c r="A592" s="40"/>
      <c r="B592" s="44" t="s">
        <v>273</v>
      </c>
      <c r="C592" s="137" t="s">
        <v>174</v>
      </c>
      <c r="D592" s="44"/>
      <c r="E592" s="44"/>
      <c r="F592" s="87"/>
      <c r="G592" s="87"/>
      <c r="H592" s="41"/>
      <c r="I592" s="119"/>
      <c r="J592" s="120"/>
      <c r="K592" s="87"/>
      <c r="L592" s="87"/>
      <c r="M592" s="41"/>
      <c r="N592" s="119"/>
      <c r="O592" s="120"/>
      <c r="P592" s="87"/>
      <c r="Q592" s="87"/>
      <c r="R592" s="41"/>
      <c r="S592" s="119"/>
      <c r="T592" s="120"/>
      <c r="U592" s="87"/>
      <c r="V592" s="87"/>
      <c r="W592" s="41"/>
      <c r="X592" s="119"/>
    </row>
    <row r="593" spans="1:24" s="38" customFormat="1" ht="12.75" hidden="1" outlineLevel="2">
      <c r="A593" s="40"/>
      <c r="B593" s="44" t="s">
        <v>274</v>
      </c>
      <c r="C593" s="137" t="s">
        <v>175</v>
      </c>
      <c r="D593" s="44"/>
      <c r="E593" s="44"/>
      <c r="F593" s="87"/>
      <c r="G593" s="87"/>
      <c r="H593" s="41"/>
      <c r="I593" s="119"/>
      <c r="J593" s="120"/>
      <c r="K593" s="87"/>
      <c r="L593" s="87"/>
      <c r="M593" s="41"/>
      <c r="N593" s="119"/>
      <c r="O593" s="120"/>
      <c r="P593" s="87"/>
      <c r="Q593" s="87"/>
      <c r="R593" s="41"/>
      <c r="S593" s="119"/>
      <c r="T593" s="120"/>
      <c r="U593" s="87"/>
      <c r="V593" s="87"/>
      <c r="W593" s="41"/>
      <c r="X593" s="119"/>
    </row>
    <row r="594" spans="1:24" s="38" customFormat="1" ht="12.75" hidden="1" outlineLevel="2">
      <c r="A594" s="40"/>
      <c r="B594" s="41" t="s">
        <v>275</v>
      </c>
      <c r="C594" s="49" t="str">
        <f>UPPER(TEXT(NvsElapsedTime,"hh:mm:ss"))</f>
        <v>00:00:34</v>
      </c>
      <c r="D594" s="41"/>
      <c r="E594" s="41"/>
      <c r="F594" s="87"/>
      <c r="G594" s="87"/>
      <c r="H594" s="41"/>
      <c r="I594" s="119"/>
      <c r="J594" s="120"/>
      <c r="K594" s="87"/>
      <c r="L594" s="87"/>
      <c r="M594" s="41"/>
      <c r="N594" s="119"/>
      <c r="O594" s="120"/>
      <c r="P594" s="87"/>
      <c r="Q594" s="87"/>
      <c r="R594" s="41"/>
      <c r="S594" s="119"/>
      <c r="T594" s="120"/>
      <c r="U594" s="87"/>
      <c r="V594" s="87"/>
      <c r="W594" s="41"/>
      <c r="X594" s="119"/>
    </row>
    <row r="595" spans="2:24" s="38" customFormat="1" ht="12.75" collapsed="1">
      <c r="B595" s="45" t="s">
        <v>196</v>
      </c>
      <c r="C595" s="50"/>
      <c r="D595" s="46"/>
      <c r="E595" s="46"/>
      <c r="F595" s="89"/>
      <c r="G595" s="89"/>
      <c r="H595" s="41"/>
      <c r="I595" s="119"/>
      <c r="J595" s="120"/>
      <c r="K595" s="89"/>
      <c r="L595" s="89"/>
      <c r="M595" s="41"/>
      <c r="N595" s="119"/>
      <c r="O595" s="120"/>
      <c r="P595" s="89"/>
      <c r="Q595" s="89"/>
      <c r="R595" s="41"/>
      <c r="S595" s="119"/>
      <c r="T595" s="120"/>
      <c r="U595" s="89"/>
      <c r="V595" s="89"/>
      <c r="W595" s="41"/>
      <c r="X595" s="119"/>
    </row>
    <row r="596" spans="9:24" ht="12.75">
      <c r="I596" s="118"/>
      <c r="N596" s="118"/>
      <c r="S596" s="118"/>
      <c r="X596" s="118"/>
    </row>
    <row r="597" spans="9:24" ht="12.75">
      <c r="I597" s="118"/>
      <c r="N597" s="118"/>
      <c r="S597" s="118"/>
      <c r="X597" s="118"/>
    </row>
  </sheetData>
  <sheetProtection/>
  <printOptions horizontalCentered="1"/>
  <pageMargins left="0.25" right="0.71" top="0.76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178</v>
      </c>
      <c r="C2" s="3" t="s">
        <v>428</v>
      </c>
    </row>
    <row r="3" spans="1:3" ht="12.75">
      <c r="A3" s="6" t="s">
        <v>179</v>
      </c>
      <c r="C3" s="3" t="s">
        <v>192</v>
      </c>
    </row>
    <row r="4" spans="1:3" ht="12.75">
      <c r="A4" s="6" t="s">
        <v>180</v>
      </c>
      <c r="C4" s="3" t="s">
        <v>193</v>
      </c>
    </row>
    <row r="5" spans="1:3" ht="12.75">
      <c r="A5" s="6" t="s">
        <v>181</v>
      </c>
      <c r="C5" s="3" t="s">
        <v>427</v>
      </c>
    </row>
    <row r="6" spans="1:3" ht="12.75">
      <c r="A6" s="6" t="s">
        <v>182</v>
      </c>
      <c r="C6" s="3" t="s">
        <v>428</v>
      </c>
    </row>
    <row r="7" spans="1:3" ht="12.75">
      <c r="A7" s="6" t="s">
        <v>183</v>
      </c>
      <c r="C7" s="4">
        <v>40881</v>
      </c>
    </row>
    <row r="8" spans="1:3" ht="12.75">
      <c r="A8" s="6" t="s">
        <v>184</v>
      </c>
      <c r="C8" s="3" t="s">
        <v>429</v>
      </c>
    </row>
    <row r="9" spans="1:3" ht="12.75">
      <c r="A9" s="6" t="s">
        <v>185</v>
      </c>
      <c r="C9" s="3" t="s">
        <v>430</v>
      </c>
    </row>
    <row r="10" spans="1:3" ht="25.5">
      <c r="A10" s="6" t="s">
        <v>186</v>
      </c>
      <c r="C10" s="3" t="s">
        <v>431</v>
      </c>
    </row>
    <row r="11" spans="1:3" ht="12.75">
      <c r="A11" s="6" t="s">
        <v>187</v>
      </c>
      <c r="C11" s="3" t="s">
        <v>194</v>
      </c>
    </row>
    <row r="12" spans="1:3" ht="38.25">
      <c r="A12" s="6" t="s">
        <v>188</v>
      </c>
      <c r="C12" s="3" t="s">
        <v>432</v>
      </c>
    </row>
    <row r="13" spans="1:3" ht="12.75">
      <c r="A13" s="6" t="s">
        <v>189</v>
      </c>
      <c r="C13" s="3"/>
    </row>
    <row r="14" spans="1:3" ht="12.75">
      <c r="A14" s="6" t="s">
        <v>190</v>
      </c>
      <c r="C14" s="3"/>
    </row>
    <row r="15" spans="1:3" ht="12.75">
      <c r="A15" s="6" t="s">
        <v>191</v>
      </c>
      <c r="C15" s="3"/>
    </row>
    <row r="18" spans="1:5" ht="25.5">
      <c r="A18" s="6" t="s">
        <v>204</v>
      </c>
      <c r="C18" s="6" t="s">
        <v>192</v>
      </c>
      <c r="E18" s="2" t="s">
        <v>205</v>
      </c>
    </row>
    <row r="20" spans="1:5" ht="12.75">
      <c r="A20" s="6" t="s">
        <v>206</v>
      </c>
      <c r="C20" s="6" t="s">
        <v>192</v>
      </c>
      <c r="E20" s="2" t="s">
        <v>207</v>
      </c>
    </row>
    <row r="22" spans="1:5" ht="51">
      <c r="A22" s="6" t="s">
        <v>197</v>
      </c>
      <c r="C22" s="6" t="s">
        <v>192</v>
      </c>
      <c r="E22" s="2" t="s">
        <v>198</v>
      </c>
    </row>
    <row r="24" spans="1:5" ht="25.5">
      <c r="A24" s="6" t="s">
        <v>208</v>
      </c>
      <c r="C24" s="6" t="s">
        <v>192</v>
      </c>
      <c r="E24" s="2" t="s">
        <v>209</v>
      </c>
    </row>
    <row r="26" spans="1:5" ht="38.25">
      <c r="A26" s="6" t="s">
        <v>199</v>
      </c>
      <c r="C26" s="6" t="s">
        <v>192</v>
      </c>
      <c r="E26" s="2" t="s">
        <v>200</v>
      </c>
    </row>
    <row r="28" spans="1:5" ht="38.25">
      <c r="A28" s="6" t="s">
        <v>201</v>
      </c>
      <c r="C28" s="6" t="s">
        <v>192</v>
      </c>
      <c r="E28" s="2" t="s">
        <v>210</v>
      </c>
    </row>
    <row r="30" spans="1:5" ht="12.75">
      <c r="A30" s="7">
        <v>38923</v>
      </c>
      <c r="C30" s="6" t="s">
        <v>192</v>
      </c>
      <c r="E30" s="2" t="s">
        <v>211</v>
      </c>
    </row>
    <row r="32" spans="1:5" ht="25.5">
      <c r="A32" s="6" t="s">
        <v>212</v>
      </c>
      <c r="C32" s="6" t="s">
        <v>192</v>
      </c>
      <c r="E32" s="2" t="s">
        <v>213</v>
      </c>
    </row>
    <row r="34" spans="1:5" ht="76.5">
      <c r="A34" s="6" t="s">
        <v>202</v>
      </c>
      <c r="C34" s="6" t="s">
        <v>192</v>
      </c>
      <c r="E34" s="2" t="s">
        <v>203</v>
      </c>
    </row>
    <row r="36" spans="1:5" ht="12.75">
      <c r="A36" s="7">
        <v>39692</v>
      </c>
      <c r="C36" s="6" t="s">
        <v>192</v>
      </c>
      <c r="E36" s="2" t="s">
        <v>214</v>
      </c>
    </row>
    <row r="38" spans="1:5" ht="25.5">
      <c r="A38" s="6" t="s">
        <v>215</v>
      </c>
      <c r="C38" s="6" t="s">
        <v>192</v>
      </c>
      <c r="E38" s="2" t="s">
        <v>216</v>
      </c>
    </row>
    <row r="40" spans="1:5" ht="12.75">
      <c r="A40" s="6" t="s">
        <v>217</v>
      </c>
      <c r="C40" s="6" t="s">
        <v>192</v>
      </c>
      <c r="E40" s="2" t="s">
        <v>218</v>
      </c>
    </row>
    <row r="42" spans="1:5" ht="25.5">
      <c r="A42" s="6" t="s">
        <v>219</v>
      </c>
      <c r="C42" s="6" t="s">
        <v>192</v>
      </c>
      <c r="E42" s="2" t="s">
        <v>220</v>
      </c>
    </row>
    <row r="44" spans="1:5" ht="38.25">
      <c r="A44" s="6" t="s">
        <v>221</v>
      </c>
      <c r="C44" s="6" t="s">
        <v>192</v>
      </c>
      <c r="E44" s="2" t="s">
        <v>222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2012-01-26T00:53:16Z</cp:lastPrinted>
  <dcterms:created xsi:type="dcterms:W3CDTF">1997-11-19T15:48:19Z</dcterms:created>
  <dcterms:modified xsi:type="dcterms:W3CDTF">2012-01-26T00:53:17Z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